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HEESI\"/>
    </mc:Choice>
  </mc:AlternateContent>
  <xr:revisionPtr revIDLastSave="0" documentId="13_ncr:1_{09E91C23-EAEC-4202-8D97-B1B13E462CCB}" xr6:coauthVersionLast="45" xr6:coauthVersionMax="45" xr10:uidLastSave="{00000000-0000-0000-0000-000000000000}"/>
  <bookViews>
    <workbookView xWindow="6270" yWindow="2460" windowWidth="21600" windowHeight="12585" firstSheet="2" activeTab="3" xr2:uid="{111B9429-D891-42CE-AE58-B4E689EADC8C}"/>
  </bookViews>
  <sheets>
    <sheet name="Dataset Vensim" sheetId="1" r:id="rId1"/>
    <sheet name="Harga Impor dan Ekspor" sheetId="2" r:id="rId2"/>
    <sheet name="Konsumsi Energi Primer" sheetId="3" r:id="rId3"/>
    <sheet name="Cadangan Batubara" sheetId="4" r:id="rId4"/>
    <sheet name="Cadangan Gas Bumi" sheetId="7" r:id="rId5"/>
    <sheet name="Cadangan Minyak Bumi" sheetId="5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7" l="1"/>
  <c r="F22" i="7"/>
  <c r="G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C22" i="4"/>
  <c r="C22" i="5"/>
  <c r="B22" i="5"/>
  <c r="C23" i="4"/>
  <c r="C21" i="4"/>
  <c r="B20" i="4"/>
  <c r="C20" i="4" s="1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39" i="1" l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7" i="1"/>
  <c r="I27" i="1"/>
  <c r="H27" i="1"/>
  <c r="G27" i="1"/>
  <c r="F27" i="1"/>
  <c r="E27" i="1"/>
  <c r="D27" i="1"/>
  <c r="C27" i="1"/>
  <c r="B27" i="1"/>
  <c r="J25" i="1"/>
  <c r="H25" i="1"/>
  <c r="G25" i="1"/>
  <c r="F25" i="1"/>
  <c r="E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J26" i="1" s="1"/>
  <c r="J28" i="1" s="1"/>
  <c r="I5" i="1"/>
  <c r="I26" i="1" s="1"/>
  <c r="I28" i="1" s="1"/>
  <c r="H5" i="1"/>
  <c r="H26" i="1" s="1"/>
  <c r="H28" i="1" s="1"/>
  <c r="G5" i="1"/>
  <c r="G26" i="1" s="1"/>
  <c r="G28" i="1" s="1"/>
  <c r="F5" i="1"/>
  <c r="F26" i="1" s="1"/>
  <c r="F28" i="1" s="1"/>
  <c r="E5" i="1"/>
  <c r="E26" i="1" s="1"/>
  <c r="E28" i="1" s="1"/>
  <c r="D5" i="1"/>
  <c r="D26" i="1" s="1"/>
  <c r="D28" i="1" s="1"/>
  <c r="C5" i="1"/>
  <c r="C26" i="1" s="1"/>
  <c r="C28" i="1" s="1"/>
  <c r="B5" i="1"/>
  <c r="B26" i="1" s="1"/>
  <c r="B28" i="1" s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<sst xmlns="http://schemas.openxmlformats.org/spreadsheetml/2006/main" count="94" uniqueCount="81">
  <si>
    <t>Time</t>
  </si>
  <si>
    <t>PDB Indonesia</t>
  </si>
  <si>
    <t>PDB</t>
  </si>
  <si>
    <t>PDB Per Kapita</t>
  </si>
  <si>
    <t>Kebutuhan Energi Domestik</t>
  </si>
  <si>
    <t>Kebutuhan Energi Per Kapita</t>
  </si>
  <si>
    <t>Permintaan Batubara</t>
  </si>
  <si>
    <t>Permintaan Minyak Bumi dan Produk Minyak Bumi</t>
  </si>
  <si>
    <t>Permintaan Gas Bumi</t>
  </si>
  <si>
    <t>Permintaan Energi Baru dan Terbarukan</t>
  </si>
  <si>
    <t>Populasi</t>
  </si>
  <si>
    <t>Bauran Suplai Batubara</t>
  </si>
  <si>
    <t>Bauran Suplai Minyak Bumi dan Produk Minyak Bumi</t>
  </si>
  <si>
    <t>Bauran Suplai Gas Bumi</t>
  </si>
  <si>
    <t>Bauran Suplai Energi berbasis EBT</t>
  </si>
  <si>
    <t>Eksploitasi Batubara</t>
  </si>
  <si>
    <t>Ekspor Batubara</t>
  </si>
  <si>
    <t>Impor Batubara</t>
  </si>
  <si>
    <t>Eksploitasi Minyak Bumi</t>
  </si>
  <si>
    <t>Ekspor Minyak Bumi</t>
  </si>
  <si>
    <t>Impor Minyak Bumi</t>
  </si>
  <si>
    <t>Eksploitasi Gas Bumi</t>
  </si>
  <si>
    <t>Cadangan Gas Bumi</t>
  </si>
  <si>
    <t>Cadangan Minyak Bumi</t>
  </si>
  <si>
    <t>Cadangan Batubara</t>
  </si>
  <si>
    <t>Kebutuhan Energi Non Rumah Tangga</t>
  </si>
  <si>
    <t>Kebutuhan Energi Rumah Tangga</t>
  </si>
  <si>
    <t>Intensitas Energi Non Rumah Tangga</t>
  </si>
  <si>
    <t>Intensitas Energi Rumah Tangga</t>
  </si>
  <si>
    <t>Permintaan Gas Bumi Aktual</t>
  </si>
  <si>
    <t>Produksi Energi dari Sumber Terbarukan</t>
  </si>
  <si>
    <t>Eksploitasi Gas Bumi yang Diinginkan</t>
  </si>
  <si>
    <t>Impor Gas Bumi</t>
  </si>
  <si>
    <t>Ekspor Gas Bumi</t>
  </si>
  <si>
    <t>Permintaan Minyak Bumi Domestik</t>
  </si>
  <si>
    <t>Impor Minyak Bumi yang Diinginkan</t>
  </si>
  <si>
    <t>PDB Energi</t>
  </si>
  <si>
    <t>PDB Mineral</t>
  </si>
  <si>
    <t>PDB Energi dan Mineral</t>
  </si>
  <si>
    <t>Import Value (CIF)</t>
  </si>
  <si>
    <t>Import Volume</t>
  </si>
  <si>
    <t>Import Price</t>
  </si>
  <si>
    <t>US$</t>
  </si>
  <si>
    <t>Ton</t>
  </si>
  <si>
    <t>US$/Ton</t>
  </si>
  <si>
    <t>LNG</t>
  </si>
  <si>
    <t>Natural Gas (US$/MMBtu)</t>
  </si>
  <si>
    <t>CIF on Japan</t>
  </si>
  <si>
    <t>CIF on Uni Eropa</t>
  </si>
  <si>
    <t>UK</t>
  </si>
  <si>
    <t>USA</t>
  </si>
  <si>
    <t>Canada</t>
  </si>
  <si>
    <t>Average Natural Gas Price</t>
  </si>
  <si>
    <t>LPG</t>
  </si>
  <si>
    <t>Coal</t>
  </si>
  <si>
    <t>US$/Thousand Ton</t>
  </si>
  <si>
    <t>US$/MMBtu</t>
  </si>
  <si>
    <t>Coal Import Price</t>
  </si>
  <si>
    <t>Internal Gas Export Price</t>
  </si>
  <si>
    <t>Coal Export Price</t>
  </si>
  <si>
    <t xml:space="preserve">Coal Import </t>
  </si>
  <si>
    <t>Crude Oil</t>
  </si>
  <si>
    <t>Natural gas</t>
  </si>
  <si>
    <t>EBT</t>
  </si>
  <si>
    <t>Tahun</t>
  </si>
  <si>
    <t>Primary Energy Supply (BOE/Year)</t>
  </si>
  <si>
    <t>Year</t>
  </si>
  <si>
    <t>Batubara (Ton)</t>
  </si>
  <si>
    <t>Proven</t>
  </si>
  <si>
    <t>Potential</t>
  </si>
  <si>
    <t>Total</t>
  </si>
  <si>
    <t>Barrel</t>
  </si>
  <si>
    <t>Crude Oil Price (USD/BOE)</t>
  </si>
  <si>
    <t>Natural Gas Reserves (TSCF)</t>
  </si>
  <si>
    <t>Natural Gas Reserves (MMSCF)</t>
  </si>
  <si>
    <t>Crude Oil Reserve</t>
  </si>
  <si>
    <t>Export Price</t>
  </si>
  <si>
    <t>Produksi</t>
  </si>
  <si>
    <t>Ekspor</t>
  </si>
  <si>
    <t>Impor</t>
  </si>
  <si>
    <t>Batubara (Million 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</si>
</sst>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43" fontId="0" fillId="0" borderId="1" xfId="1" applyFont="1" applyBorder="1"/>
    <xf numFmtId="43" fontId="0" fillId="0" borderId="1" xfId="0" applyNumberFormat="1" applyBorder="1"/>
    <xf numFmtId="4" fontId="2" fillId="0" borderId="0" xfId="0" applyNumberFormat="1" applyFont="1"/>
    <xf numFmtId="43" fontId="0" fillId="6" borderId="1" xfId="1" applyFont="1" applyFill="1" applyBorder="1"/>
    <xf numFmtId="0" fontId="0" fillId="6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3" fontId="0" fillId="2" borderId="1" xfId="0" applyNumberFormat="1" applyFill="1" applyBorder="1"/>
    <xf numFmtId="3" fontId="0" fillId="2" borderId="4" xfId="0" applyNumberFormat="1" applyFill="1" applyBorder="1"/>
    <xf numFmtId="3" fontId="0" fillId="0" borderId="4" xfId="0" applyNumberFormat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E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ESI ESDM"/>
      <sheetName val="Eksploitasi Gas Bumi, LPG"/>
      <sheetName val="Prod. Gas Bumi, LNG, LPG"/>
      <sheetName val="Primary Energy Production"/>
      <sheetName val="Eksploitasi Batubara"/>
      <sheetName val="Eksploitasi Minyak Bumi"/>
      <sheetName val="HEESI SIE"/>
      <sheetName val="HEESI"/>
      <sheetName val="GDP"/>
      <sheetName val="Macro dari HEESI"/>
      <sheetName val="Sheet1"/>
      <sheetName val="Konsumsi Energi Nasional"/>
      <sheetName val="Sheet2"/>
      <sheetName val="Permintaan Energi Fin Sektoral"/>
      <sheetName val="Energi Primer Nasional"/>
      <sheetName val="Cadangan Batubara"/>
      <sheetName val="Cadangan Minyak Bumi"/>
      <sheetName val="Prod. &amp; Cadangan. Minyak Bumi"/>
      <sheetName val="Population"/>
      <sheetName val="Industry"/>
      <sheetName val="Household"/>
      <sheetName val="Commercial"/>
      <sheetName val="Transportation"/>
      <sheetName val="Others"/>
      <sheetName val="Refinery"/>
      <sheetName val="Natural Gas"/>
      <sheetName val="Power Plant"/>
      <sheetName val="Final Energy"/>
      <sheetName val="Harga Ekspor Crude Oil"/>
      <sheetName val="Harga Ekspor BBM"/>
      <sheetName val="Coal Export Price"/>
      <sheetName val="Coal Import Price"/>
      <sheetName val="Intl Gas Export Price"/>
    </sheetNames>
    <sheetDataSet>
      <sheetData sheetId="0" refreshError="1"/>
      <sheetData sheetId="1">
        <row r="3">
          <cell r="A3">
            <v>2000</v>
          </cell>
          <cell r="B3">
            <v>94.75</v>
          </cell>
          <cell r="C3">
            <v>75.56</v>
          </cell>
          <cell r="D3">
            <v>170.31</v>
          </cell>
          <cell r="E3">
            <v>94750000</v>
          </cell>
          <cell r="F3">
            <v>75560000</v>
          </cell>
          <cell r="G3">
            <v>170310000</v>
          </cell>
        </row>
        <row r="4">
          <cell r="A4">
            <v>2001</v>
          </cell>
          <cell r="B4">
            <v>92.1</v>
          </cell>
          <cell r="C4">
            <v>76.05</v>
          </cell>
          <cell r="D4">
            <v>168.15</v>
          </cell>
          <cell r="E4">
            <v>92100000</v>
          </cell>
          <cell r="F4">
            <v>76050000</v>
          </cell>
          <cell r="G4">
            <v>168150000</v>
          </cell>
        </row>
        <row r="5">
          <cell r="A5">
            <v>2002</v>
          </cell>
          <cell r="B5">
            <v>90.3</v>
          </cell>
          <cell r="C5">
            <v>86.29</v>
          </cell>
          <cell r="D5">
            <v>176.59</v>
          </cell>
          <cell r="E5">
            <v>90300000</v>
          </cell>
          <cell r="F5">
            <v>86290000</v>
          </cell>
          <cell r="G5">
            <v>176590000</v>
          </cell>
        </row>
        <row r="6">
          <cell r="A6">
            <v>2003</v>
          </cell>
          <cell r="B6">
            <v>91.17</v>
          </cell>
          <cell r="C6">
            <v>86.96</v>
          </cell>
          <cell r="D6">
            <v>178.13</v>
          </cell>
          <cell r="E6">
            <v>91170000</v>
          </cell>
          <cell r="F6">
            <v>86960000</v>
          </cell>
          <cell r="G6">
            <v>178130000</v>
          </cell>
        </row>
        <row r="7">
          <cell r="A7">
            <v>2004</v>
          </cell>
          <cell r="B7">
            <v>97.81</v>
          </cell>
          <cell r="C7">
            <v>90.53</v>
          </cell>
          <cell r="D7">
            <v>188.34</v>
          </cell>
          <cell r="E7">
            <v>97810000</v>
          </cell>
          <cell r="F7">
            <v>90530000</v>
          </cell>
          <cell r="G7">
            <v>188340000</v>
          </cell>
        </row>
        <row r="8">
          <cell r="A8">
            <v>2005</v>
          </cell>
          <cell r="B8">
            <v>97.26</v>
          </cell>
          <cell r="C8">
            <v>88.54</v>
          </cell>
          <cell r="D8">
            <v>185.8</v>
          </cell>
          <cell r="E8">
            <v>97260000</v>
          </cell>
          <cell r="F8">
            <v>88540000</v>
          </cell>
          <cell r="G8">
            <v>185800000</v>
          </cell>
        </row>
        <row r="9">
          <cell r="A9">
            <v>2006</v>
          </cell>
          <cell r="B9">
            <v>94</v>
          </cell>
          <cell r="C9">
            <v>93.1</v>
          </cell>
          <cell r="D9">
            <v>187.1</v>
          </cell>
          <cell r="E9">
            <v>94000000</v>
          </cell>
          <cell r="F9">
            <v>93100000</v>
          </cell>
          <cell r="G9">
            <v>187100000</v>
          </cell>
        </row>
        <row r="10">
          <cell r="A10">
            <v>2007</v>
          </cell>
          <cell r="B10">
            <v>106</v>
          </cell>
          <cell r="C10">
            <v>59</v>
          </cell>
          <cell r="D10">
            <v>165</v>
          </cell>
          <cell r="E10">
            <v>106000000</v>
          </cell>
          <cell r="F10">
            <v>59000000</v>
          </cell>
          <cell r="G10">
            <v>165000000</v>
          </cell>
        </row>
        <row r="11">
          <cell r="A11">
            <v>2008</v>
          </cell>
          <cell r="B11">
            <v>112.5</v>
          </cell>
          <cell r="C11">
            <v>57.6</v>
          </cell>
          <cell r="D11">
            <v>170.1</v>
          </cell>
          <cell r="E11">
            <v>112500000</v>
          </cell>
          <cell r="F11">
            <v>57600000</v>
          </cell>
          <cell r="G11">
            <v>170100000</v>
          </cell>
        </row>
        <row r="12">
          <cell r="A12">
            <v>2009</v>
          </cell>
          <cell r="B12">
            <v>107.34</v>
          </cell>
          <cell r="C12">
            <v>52.29</v>
          </cell>
          <cell r="D12">
            <v>159.63</v>
          </cell>
          <cell r="E12">
            <v>107340000</v>
          </cell>
          <cell r="F12">
            <v>52290000</v>
          </cell>
          <cell r="G12">
            <v>159630000</v>
          </cell>
        </row>
        <row r="13">
          <cell r="A13">
            <v>2010</v>
          </cell>
          <cell r="B13">
            <v>108.4</v>
          </cell>
          <cell r="C13">
            <v>48.74</v>
          </cell>
          <cell r="D13">
            <v>157.13999999999999</v>
          </cell>
          <cell r="E13">
            <v>108400000</v>
          </cell>
          <cell r="F13">
            <v>48740000</v>
          </cell>
          <cell r="G13">
            <v>157140000</v>
          </cell>
        </row>
        <row r="14">
          <cell r="A14">
            <v>2011</v>
          </cell>
          <cell r="B14">
            <v>104.71</v>
          </cell>
          <cell r="C14">
            <v>48.18</v>
          </cell>
          <cell r="D14">
            <v>152.88999999999999</v>
          </cell>
          <cell r="E14">
            <v>104710000</v>
          </cell>
          <cell r="F14">
            <v>48180000</v>
          </cell>
          <cell r="G14">
            <v>152890000</v>
          </cell>
        </row>
        <row r="15">
          <cell r="A15">
            <v>2012</v>
          </cell>
          <cell r="B15">
            <v>103.35</v>
          </cell>
          <cell r="C15">
            <v>47.35</v>
          </cell>
          <cell r="D15">
            <v>150.69999999999999</v>
          </cell>
          <cell r="E15">
            <v>103350000</v>
          </cell>
          <cell r="F15">
            <v>47350000</v>
          </cell>
          <cell r="G15">
            <v>150700000</v>
          </cell>
        </row>
        <row r="16">
          <cell r="A16">
            <v>2013</v>
          </cell>
          <cell r="B16">
            <v>101.54</v>
          </cell>
          <cell r="C16">
            <v>48.85</v>
          </cell>
          <cell r="D16">
            <v>150.38999999999999</v>
          </cell>
          <cell r="E16">
            <v>101540000</v>
          </cell>
          <cell r="F16">
            <v>48850000</v>
          </cell>
          <cell r="G16">
            <v>150390000</v>
          </cell>
        </row>
        <row r="17">
          <cell r="A17">
            <v>2014</v>
          </cell>
          <cell r="B17">
            <v>100.26</v>
          </cell>
          <cell r="C17">
            <v>49.04</v>
          </cell>
          <cell r="D17">
            <v>149.30000000000001</v>
          </cell>
          <cell r="E17">
            <v>100260000</v>
          </cell>
          <cell r="F17">
            <v>49040000</v>
          </cell>
          <cell r="G17">
            <v>149300000</v>
          </cell>
        </row>
        <row r="18">
          <cell r="A18">
            <v>2015</v>
          </cell>
          <cell r="B18">
            <v>97.99</v>
          </cell>
          <cell r="C18">
            <v>53.34</v>
          </cell>
          <cell r="D18">
            <v>151.33000000000001</v>
          </cell>
          <cell r="E18">
            <v>97990000</v>
          </cell>
          <cell r="F18">
            <v>53340000</v>
          </cell>
          <cell r="G18">
            <v>151330000</v>
          </cell>
        </row>
        <row r="19">
          <cell r="A19">
            <v>2016</v>
          </cell>
          <cell r="B19">
            <v>101.22</v>
          </cell>
          <cell r="C19">
            <v>42.84</v>
          </cell>
          <cell r="D19">
            <v>144.06</v>
          </cell>
          <cell r="E19">
            <v>101220000</v>
          </cell>
          <cell r="F19">
            <v>42840000</v>
          </cell>
          <cell r="G19">
            <v>144060000</v>
          </cell>
        </row>
        <row r="20">
          <cell r="A20">
            <v>2017</v>
          </cell>
          <cell r="B20">
            <v>100.37</v>
          </cell>
          <cell r="C20">
            <v>42.35</v>
          </cell>
          <cell r="D20">
            <v>142.72</v>
          </cell>
          <cell r="E20">
            <v>100370000</v>
          </cell>
          <cell r="F20">
            <v>42350000</v>
          </cell>
          <cell r="G20">
            <v>142720000</v>
          </cell>
        </row>
        <row r="21">
          <cell r="A21">
            <v>2018</v>
          </cell>
          <cell r="B21">
            <v>96.06</v>
          </cell>
          <cell r="C21">
            <v>39.49</v>
          </cell>
          <cell r="D21">
            <v>135.55000000000001</v>
          </cell>
          <cell r="E21">
            <v>96060000</v>
          </cell>
          <cell r="F21">
            <v>39490000</v>
          </cell>
          <cell r="G21">
            <v>135550000</v>
          </cell>
        </row>
        <row r="22">
          <cell r="A22">
            <v>2019</v>
          </cell>
          <cell r="B22">
            <v>49.74</v>
          </cell>
          <cell r="C22">
            <v>27.55</v>
          </cell>
          <cell r="D22">
            <v>136.55000000000001</v>
          </cell>
          <cell r="E22">
            <v>49740000</v>
          </cell>
          <cell r="F22">
            <v>27550000</v>
          </cell>
          <cell r="G22">
            <v>136550000</v>
          </cell>
        </row>
        <row r="23">
          <cell r="A23">
            <v>2020</v>
          </cell>
        </row>
        <row r="28">
          <cell r="A28">
            <v>2000</v>
          </cell>
          <cell r="B28">
            <v>705979</v>
          </cell>
          <cell r="C28">
            <v>2195323</v>
          </cell>
          <cell r="D28">
            <v>2901302</v>
          </cell>
          <cell r="G28">
            <v>2000</v>
          </cell>
          <cell r="H28">
            <v>164649922</v>
          </cell>
          <cell r="I28">
            <v>41264.226528220883</v>
          </cell>
          <cell r="J28">
            <v>996365.57811473997</v>
          </cell>
          <cell r="K28">
            <v>61969.970103834334</v>
          </cell>
          <cell r="L28">
            <v>0</v>
          </cell>
          <cell r="N28">
            <v>1351010.8886362319</v>
          </cell>
          <cell r="O28">
            <v>1412980.8587400662</v>
          </cell>
        </row>
        <row r="29">
          <cell r="A29">
            <v>2001</v>
          </cell>
          <cell r="B29">
            <v>716930</v>
          </cell>
          <cell r="C29">
            <v>2089154</v>
          </cell>
          <cell r="D29">
            <v>2806084</v>
          </cell>
          <cell r="G29">
            <v>2001</v>
          </cell>
          <cell r="H29">
            <v>172083907</v>
          </cell>
          <cell r="I29">
            <v>37767.009254597135</v>
          </cell>
          <cell r="J29">
            <v>1035991.4248239457</v>
          </cell>
          <cell r="K29">
            <v>70412.533376645981</v>
          </cell>
          <cell r="L29">
            <v>0</v>
          </cell>
          <cell r="N29">
            <v>1235749.8034039098</v>
          </cell>
          <cell r="O29">
            <v>1306162.3367805558</v>
          </cell>
        </row>
        <row r="30">
          <cell r="A30">
            <v>2002</v>
          </cell>
          <cell r="B30">
            <v>720125</v>
          </cell>
          <cell r="C30">
            <v>2316230</v>
          </cell>
          <cell r="D30">
            <v>3036355</v>
          </cell>
          <cell r="G30">
            <v>2002</v>
          </cell>
          <cell r="H30">
            <v>188822314</v>
          </cell>
          <cell r="I30">
            <v>44171.857365276403</v>
          </cell>
          <cell r="J30">
            <v>1139492.4328046872</v>
          </cell>
          <cell r="K30">
            <v>60200.320703057027</v>
          </cell>
          <cell r="L30">
            <v>0</v>
          </cell>
          <cell r="N30">
            <v>1377441.406195255</v>
          </cell>
          <cell r="O30">
            <v>1437641.7268983121</v>
          </cell>
        </row>
        <row r="31">
          <cell r="A31">
            <v>2003</v>
          </cell>
          <cell r="B31">
            <v>789202</v>
          </cell>
          <cell r="C31">
            <v>2366041</v>
          </cell>
          <cell r="D31">
            <v>3155243</v>
          </cell>
          <cell r="G31">
            <v>2003</v>
          </cell>
          <cell r="H31">
            <v>204142054</v>
          </cell>
          <cell r="I31">
            <v>49688.048439004582</v>
          </cell>
          <cell r="J31">
            <v>1233875.3794906898</v>
          </cell>
          <cell r="K31">
            <v>51114.567731306925</v>
          </cell>
          <cell r="L31">
            <v>5497.6969592203723</v>
          </cell>
          <cell r="N31">
            <v>1415969.4413829111</v>
          </cell>
          <cell r="O31">
            <v>1467084.0091142179</v>
          </cell>
        </row>
        <row r="32">
          <cell r="A32">
            <v>2004</v>
          </cell>
          <cell r="B32">
            <v>772812</v>
          </cell>
          <cell r="C32">
            <v>2231133</v>
          </cell>
          <cell r="D32">
            <v>3003945</v>
          </cell>
          <cell r="G32">
            <v>2004</v>
          </cell>
          <cell r="H32">
            <v>187553776</v>
          </cell>
          <cell r="I32">
            <v>53313.933322118464</v>
          </cell>
          <cell r="J32">
            <v>1141275.9728835779</v>
          </cell>
          <cell r="K32">
            <v>48548.534068101399</v>
          </cell>
          <cell r="L32">
            <v>1631.5369360171703</v>
          </cell>
          <cell r="N32">
            <v>1411045.0059643833</v>
          </cell>
          <cell r="O32">
            <v>1459593.5400324846</v>
          </cell>
        </row>
        <row r="33">
          <cell r="A33">
            <v>2005</v>
          </cell>
          <cell r="B33">
            <v>795224</v>
          </cell>
          <cell r="C33">
            <v>2190117</v>
          </cell>
          <cell r="D33">
            <v>2985341</v>
          </cell>
          <cell r="G33">
            <v>2005</v>
          </cell>
          <cell r="H33">
            <v>191189376</v>
          </cell>
          <cell r="I33">
            <v>41271.248357793374</v>
          </cell>
          <cell r="J33">
            <v>1150322.6782551191</v>
          </cell>
          <cell r="K33">
            <v>50209.345110505252</v>
          </cell>
          <cell r="L33">
            <v>1096.0977063634782</v>
          </cell>
          <cell r="N33">
            <v>1422107.2863217124</v>
          </cell>
          <cell r="O33">
            <v>1472316.6314322178</v>
          </cell>
        </row>
        <row r="34">
          <cell r="A34">
            <v>2006</v>
          </cell>
          <cell r="B34">
            <v>708715</v>
          </cell>
          <cell r="C34">
            <v>2245281</v>
          </cell>
          <cell r="D34">
            <v>2953997</v>
          </cell>
          <cell r="G34">
            <v>2006</v>
          </cell>
          <cell r="H34">
            <v>196599386</v>
          </cell>
          <cell r="I34">
            <v>59724.567024769429</v>
          </cell>
          <cell r="J34">
            <v>1200158.3856917457</v>
          </cell>
          <cell r="K34">
            <v>14325.422418933813</v>
          </cell>
          <cell r="L34">
            <v>3411.8674296652944</v>
          </cell>
          <cell r="N34">
            <v>1364898.8736968501</v>
          </cell>
          <cell r="O34">
            <v>1379224.296115784</v>
          </cell>
        </row>
        <row r="35">
          <cell r="A35">
            <v>2007</v>
          </cell>
          <cell r="B35">
            <v>433630</v>
          </cell>
          <cell r="C35">
            <v>2371910</v>
          </cell>
          <cell r="D35">
            <v>2805540</v>
          </cell>
          <cell r="G35">
            <v>2007</v>
          </cell>
          <cell r="H35">
            <v>183623636</v>
          </cell>
          <cell r="I35">
            <v>63230.042365566449</v>
          </cell>
          <cell r="J35">
            <v>1128394.1238088056</v>
          </cell>
          <cell r="K35">
            <v>13277.735777017229</v>
          </cell>
          <cell r="L35">
            <v>6812.1636753872035</v>
          </cell>
          <cell r="N35">
            <v>1350498.7233099367</v>
          </cell>
          <cell r="O35">
            <v>1363776.4590869539</v>
          </cell>
        </row>
        <row r="36">
          <cell r="A36">
            <v>2008</v>
          </cell>
          <cell r="B36">
            <v>472897</v>
          </cell>
          <cell r="C36">
            <v>2412431</v>
          </cell>
          <cell r="D36">
            <v>2885328</v>
          </cell>
          <cell r="G36">
            <v>2008</v>
          </cell>
          <cell r="H36">
            <v>236049566</v>
          </cell>
          <cell r="I36">
            <v>99157.876216717908</v>
          </cell>
          <cell r="J36">
            <v>1468434.3191658452</v>
          </cell>
          <cell r="K36">
            <v>4971.2080897963924</v>
          </cell>
          <cell r="L36">
            <v>20521.544173095888</v>
          </cell>
          <cell r="N36">
            <v>1252616.5955519462</v>
          </cell>
          <cell r="O36">
            <v>1257587.8036417426</v>
          </cell>
        </row>
        <row r="37">
          <cell r="A37">
            <v>2009</v>
          </cell>
          <cell r="B37">
            <v>467570</v>
          </cell>
          <cell r="C37">
            <v>2593326</v>
          </cell>
          <cell r="D37">
            <v>3060897</v>
          </cell>
          <cell r="G37">
            <v>2009</v>
          </cell>
          <cell r="H37">
            <v>251035250</v>
          </cell>
          <cell r="I37">
            <v>146070.17564591911</v>
          </cell>
          <cell r="J37">
            <v>1602275.581991995</v>
          </cell>
          <cell r="K37">
            <v>4374.45147514357</v>
          </cell>
          <cell r="L37">
            <v>45353.651062126577</v>
          </cell>
          <cell r="N37">
            <v>1279781.1178096179</v>
          </cell>
          <cell r="O37">
            <v>1284155.5692847616</v>
          </cell>
        </row>
        <row r="38">
          <cell r="A38">
            <v>2010</v>
          </cell>
          <cell r="B38">
            <v>471507</v>
          </cell>
          <cell r="C38">
            <v>2936086</v>
          </cell>
          <cell r="D38">
            <v>3407592</v>
          </cell>
          <cell r="G38">
            <v>2010</v>
          </cell>
          <cell r="H38">
            <v>269942185</v>
          </cell>
          <cell r="I38">
            <v>202745.48845408665</v>
          </cell>
          <cell r="J38">
            <v>1768626.2529995942</v>
          </cell>
          <cell r="K38">
            <v>13.796411624804222</v>
          </cell>
          <cell r="L38">
            <v>80205.06810951911</v>
          </cell>
          <cell r="N38">
            <v>1529898.596310691</v>
          </cell>
          <cell r="O38">
            <v>1529912.3927223159</v>
          </cell>
        </row>
        <row r="39">
          <cell r="A39">
            <v>2011</v>
          </cell>
          <cell r="B39">
            <v>472552</v>
          </cell>
          <cell r="C39">
            <v>2783827</v>
          </cell>
          <cell r="D39">
            <v>3256379</v>
          </cell>
          <cell r="G39">
            <v>2011</v>
          </cell>
          <cell r="H39">
            <v>261708332</v>
          </cell>
          <cell r="I39">
            <v>207719.96021114913</v>
          </cell>
          <cell r="J39">
            <v>1725837.786071118</v>
          </cell>
          <cell r="K39">
            <v>3786.1507256801438</v>
          </cell>
          <cell r="L39">
            <v>98492.236442949128</v>
          </cell>
          <cell r="N39">
            <v>1421992.1019560299</v>
          </cell>
          <cell r="O39">
            <v>1425778.2526817101</v>
          </cell>
        </row>
        <row r="40">
          <cell r="A40">
            <v>2012</v>
          </cell>
          <cell r="B40">
            <v>405465</v>
          </cell>
          <cell r="C40">
            <v>2769175</v>
          </cell>
          <cell r="D40">
            <v>3174639</v>
          </cell>
          <cell r="G40">
            <v>2012</v>
          </cell>
          <cell r="H40">
            <v>259456414</v>
          </cell>
          <cell r="I40">
            <v>236121.57954869771</v>
          </cell>
          <cell r="J40">
            <v>1741176.4783247288</v>
          </cell>
          <cell r="K40">
            <v>10.137148326469053</v>
          </cell>
          <cell r="L40">
            <v>127266.70504089564</v>
          </cell>
          <cell r="N40">
            <v>1258909.455121527</v>
          </cell>
          <cell r="O40">
            <v>1258919.5922698535</v>
          </cell>
        </row>
        <row r="41">
          <cell r="A41">
            <v>2013</v>
          </cell>
          <cell r="B41">
            <v>352561</v>
          </cell>
          <cell r="C41">
            <v>2768277</v>
          </cell>
          <cell r="D41">
            <v>3120838</v>
          </cell>
          <cell r="G41">
            <v>2013</v>
          </cell>
          <cell r="H41">
            <v>232399957</v>
          </cell>
          <cell r="I41">
            <v>262602.18455362844</v>
          </cell>
          <cell r="J41">
            <v>1610707.9737525382</v>
          </cell>
          <cell r="K41">
            <v>14.142558153025117</v>
          </cell>
          <cell r="L41">
            <v>163173.86899936193</v>
          </cell>
          <cell r="N41">
            <v>1287067.1504054759</v>
          </cell>
          <cell r="O41">
            <v>1287081.2929636289</v>
          </cell>
        </row>
        <row r="42">
          <cell r="A42">
            <v>2014</v>
          </cell>
          <cell r="B42">
            <v>304693</v>
          </cell>
          <cell r="C42">
            <v>2871098</v>
          </cell>
          <cell r="D42">
            <v>3175791</v>
          </cell>
          <cell r="G42">
            <v>2014</v>
          </cell>
          <cell r="H42">
            <v>271375371</v>
          </cell>
          <cell r="I42">
            <v>295839.27309240674</v>
          </cell>
          <cell r="J42">
            <v>1870033.6637183132</v>
          </cell>
          <cell r="K42">
            <v>23.884110447241721</v>
          </cell>
          <cell r="L42">
            <v>178216.45757526541</v>
          </cell>
          <cell r="N42">
            <v>1241977.1139729684</v>
          </cell>
          <cell r="O42">
            <v>1242000.9980834157</v>
          </cell>
        </row>
        <row r="43">
          <cell r="A43">
            <v>2015</v>
          </cell>
          <cell r="B43">
            <v>376669</v>
          </cell>
          <cell r="C43">
            <v>2739473</v>
          </cell>
          <cell r="D43">
            <v>3116142</v>
          </cell>
          <cell r="G43">
            <v>2015</v>
          </cell>
          <cell r="H43">
            <v>275465640</v>
          </cell>
          <cell r="I43">
            <v>313144.67097279424</v>
          </cell>
          <cell r="J43">
            <v>1911065.8961018622</v>
          </cell>
          <cell r="K43">
            <v>19.384205580370093</v>
          </cell>
          <cell r="L43">
            <v>199063.92342943326</v>
          </cell>
          <cell r="N43">
            <v>1249740.1834886014</v>
          </cell>
          <cell r="O43">
            <v>1249759.5676941818</v>
          </cell>
        </row>
        <row r="44">
          <cell r="A44">
            <v>2016</v>
          </cell>
          <cell r="B44">
            <v>467813</v>
          </cell>
          <cell r="C44">
            <v>2602426</v>
          </cell>
          <cell r="D44">
            <v>3070239</v>
          </cell>
          <cell r="G44">
            <v>2016</v>
          </cell>
          <cell r="H44">
            <v>277169757</v>
          </cell>
          <cell r="I44">
            <v>332148.1648216254</v>
          </cell>
          <cell r="J44">
            <v>1939954.6327141947</v>
          </cell>
          <cell r="K44">
            <v>28.680712338302687</v>
          </cell>
          <cell r="L44">
            <v>221332.46913046003</v>
          </cell>
          <cell r="N44">
            <v>1283042.2590823132</v>
          </cell>
          <cell r="O44">
            <v>1283070.9397946515</v>
          </cell>
        </row>
        <row r="45">
          <cell r="A45">
            <v>2017</v>
          </cell>
          <cell r="B45">
            <v>497079</v>
          </cell>
          <cell r="C45">
            <v>2466105</v>
          </cell>
          <cell r="D45">
            <v>2963184</v>
          </cell>
          <cell r="G45">
            <v>2017</v>
          </cell>
          <cell r="H45">
            <v>275142227</v>
          </cell>
          <cell r="I45">
            <v>370352.8021869018</v>
          </cell>
          <cell r="J45">
            <v>1966397.9730204768</v>
          </cell>
          <cell r="K45">
            <v>17.801821451360286</v>
          </cell>
          <cell r="L45">
            <v>270089.92735309474</v>
          </cell>
          <cell r="N45">
            <v>1222802.5658147226</v>
          </cell>
          <cell r="O45">
            <v>1222820.367636174</v>
          </cell>
        </row>
        <row r="46">
          <cell r="A46">
            <v>2018</v>
          </cell>
          <cell r="B46">
            <v>577270</v>
          </cell>
          <cell r="C46">
            <v>2419532</v>
          </cell>
          <cell r="D46">
            <v>2996802</v>
          </cell>
          <cell r="G46">
            <v>2018</v>
          </cell>
          <cell r="H46">
            <v>288310815</v>
          </cell>
          <cell r="I46">
            <v>375489.91336272407</v>
          </cell>
          <cell r="J46">
            <v>2047923.4361888741</v>
          </cell>
          <cell r="K46">
            <v>21.461084749695459</v>
          </cell>
          <cell r="L46">
            <v>275264.22455594875</v>
          </cell>
          <cell r="N46">
            <v>1203721.2219537096</v>
          </cell>
          <cell r="O46">
            <v>1203742.6830384594</v>
          </cell>
        </row>
        <row r="47">
          <cell r="G47">
            <v>2019</v>
          </cell>
          <cell r="H47">
            <v>288586414</v>
          </cell>
          <cell r="I47">
            <v>0</v>
          </cell>
          <cell r="J47">
            <v>1674032.2176460354</v>
          </cell>
          <cell r="K47">
            <v>0</v>
          </cell>
          <cell r="L47">
            <v>0</v>
          </cell>
          <cell r="N47">
            <v>512517000</v>
          </cell>
          <cell r="O47">
            <v>512517000</v>
          </cell>
        </row>
        <row r="48">
          <cell r="G48">
            <v>2020</v>
          </cell>
          <cell r="H48">
            <v>0</v>
          </cell>
        </row>
      </sheetData>
      <sheetData sheetId="2">
        <row r="28">
          <cell r="A28">
            <v>2000</v>
          </cell>
          <cell r="B28">
            <v>2901302</v>
          </cell>
        </row>
        <row r="29">
          <cell r="A29">
            <v>2001</v>
          </cell>
          <cell r="B29">
            <v>2806084</v>
          </cell>
        </row>
        <row r="30">
          <cell r="A30">
            <v>2002</v>
          </cell>
          <cell r="B30">
            <v>3036355</v>
          </cell>
        </row>
        <row r="31">
          <cell r="A31">
            <v>2003</v>
          </cell>
          <cell r="B31">
            <v>3155243</v>
          </cell>
        </row>
        <row r="32">
          <cell r="A32">
            <v>2004</v>
          </cell>
          <cell r="B32">
            <v>3003945</v>
          </cell>
        </row>
        <row r="33">
          <cell r="A33">
            <v>2005</v>
          </cell>
          <cell r="B33">
            <v>2985341</v>
          </cell>
        </row>
        <row r="34">
          <cell r="A34">
            <v>2006</v>
          </cell>
          <cell r="B34">
            <v>2953997</v>
          </cell>
        </row>
        <row r="35">
          <cell r="A35">
            <v>2007</v>
          </cell>
          <cell r="B35">
            <v>2805540</v>
          </cell>
        </row>
        <row r="36">
          <cell r="A36">
            <v>2008</v>
          </cell>
          <cell r="B36">
            <v>2885328</v>
          </cell>
        </row>
        <row r="37">
          <cell r="A37">
            <v>2009</v>
          </cell>
          <cell r="B37">
            <v>3060897</v>
          </cell>
        </row>
        <row r="38">
          <cell r="A38">
            <v>2010</v>
          </cell>
          <cell r="B38">
            <v>3407592</v>
          </cell>
        </row>
        <row r="39">
          <cell r="A39">
            <v>2011</v>
          </cell>
          <cell r="B39">
            <v>3256379</v>
          </cell>
        </row>
        <row r="40">
          <cell r="A40">
            <v>2012</v>
          </cell>
          <cell r="B40">
            <v>3174639</v>
          </cell>
        </row>
        <row r="41">
          <cell r="A41">
            <v>2013</v>
          </cell>
          <cell r="B41">
            <v>3120838</v>
          </cell>
        </row>
        <row r="42">
          <cell r="A42">
            <v>2014</v>
          </cell>
          <cell r="B42">
            <v>3175791</v>
          </cell>
        </row>
        <row r="43">
          <cell r="A43">
            <v>2015</v>
          </cell>
          <cell r="B43">
            <v>3116142</v>
          </cell>
        </row>
        <row r="44">
          <cell r="A44">
            <v>2016</v>
          </cell>
          <cell r="B44">
            <v>3070239</v>
          </cell>
        </row>
        <row r="45">
          <cell r="A45">
            <v>2017</v>
          </cell>
          <cell r="B45">
            <v>2963184</v>
          </cell>
        </row>
        <row r="46">
          <cell r="A46">
            <v>2018</v>
          </cell>
          <cell r="B46">
            <v>2996802</v>
          </cell>
        </row>
      </sheetData>
      <sheetData sheetId="3" refreshError="1"/>
      <sheetData sheetId="4">
        <row r="3">
          <cell r="A3">
            <v>2000</v>
          </cell>
          <cell r="B3">
            <v>77040185</v>
          </cell>
          <cell r="C3">
            <v>58460492</v>
          </cell>
          <cell r="D3">
            <v>140116</v>
          </cell>
        </row>
        <row r="4">
          <cell r="A4">
            <v>2001</v>
          </cell>
          <cell r="B4">
            <v>92540460</v>
          </cell>
          <cell r="C4">
            <v>65281086</v>
          </cell>
          <cell r="D4">
            <v>30466</v>
          </cell>
        </row>
        <row r="5">
          <cell r="A5">
            <v>2002</v>
          </cell>
          <cell r="B5">
            <v>103329093</v>
          </cell>
          <cell r="C5">
            <v>74177926</v>
          </cell>
          <cell r="D5">
            <v>20026</v>
          </cell>
        </row>
        <row r="6">
          <cell r="A6">
            <v>2003</v>
          </cell>
          <cell r="B6">
            <v>114278000</v>
          </cell>
          <cell r="C6">
            <v>85680621</v>
          </cell>
          <cell r="D6">
            <v>38228</v>
          </cell>
        </row>
        <row r="7">
          <cell r="A7">
            <v>2004</v>
          </cell>
          <cell r="B7">
            <v>132352025</v>
          </cell>
          <cell r="C7">
            <v>93758806</v>
          </cell>
          <cell r="D7">
            <v>97183</v>
          </cell>
        </row>
        <row r="8">
          <cell r="A8">
            <v>2005</v>
          </cell>
          <cell r="B8">
            <v>152722438</v>
          </cell>
          <cell r="C8">
            <v>110789700</v>
          </cell>
          <cell r="D8">
            <v>98179</v>
          </cell>
        </row>
        <row r="9">
          <cell r="A9">
            <v>2006</v>
          </cell>
          <cell r="B9">
            <v>193761311</v>
          </cell>
          <cell r="C9">
            <v>143632865</v>
          </cell>
          <cell r="D9">
            <v>110683</v>
          </cell>
        </row>
        <row r="10">
          <cell r="A10">
            <v>2007</v>
          </cell>
          <cell r="B10">
            <v>216946699</v>
          </cell>
          <cell r="C10">
            <v>163000000</v>
          </cell>
          <cell r="D10">
            <v>67534</v>
          </cell>
        </row>
        <row r="11">
          <cell r="A11">
            <v>2008</v>
          </cell>
          <cell r="B11">
            <v>240249968</v>
          </cell>
          <cell r="C11">
            <v>191430218</v>
          </cell>
          <cell r="D11">
            <v>106931</v>
          </cell>
        </row>
        <row r="12">
          <cell r="A12">
            <v>2009</v>
          </cell>
          <cell r="B12">
            <v>256181000</v>
          </cell>
          <cell r="C12">
            <v>198366000</v>
          </cell>
          <cell r="D12">
            <v>68804</v>
          </cell>
        </row>
        <row r="13">
          <cell r="A13">
            <v>2010</v>
          </cell>
          <cell r="B13">
            <v>275164196</v>
          </cell>
          <cell r="C13">
            <v>208000000</v>
          </cell>
          <cell r="D13">
            <v>55230</v>
          </cell>
        </row>
        <row r="14">
          <cell r="A14">
            <v>2011</v>
          </cell>
          <cell r="B14">
            <v>353270937</v>
          </cell>
          <cell r="C14">
            <v>272671351</v>
          </cell>
          <cell r="D14">
            <v>42449</v>
          </cell>
        </row>
        <row r="15">
          <cell r="A15">
            <v>2012</v>
          </cell>
          <cell r="B15">
            <v>386077357</v>
          </cell>
          <cell r="C15">
            <v>304051216</v>
          </cell>
          <cell r="D15">
            <v>77786</v>
          </cell>
        </row>
        <row r="16">
          <cell r="A16">
            <v>2013</v>
          </cell>
          <cell r="B16">
            <v>474371369</v>
          </cell>
          <cell r="C16">
            <v>356357973</v>
          </cell>
          <cell r="D16">
            <v>609875</v>
          </cell>
        </row>
        <row r="17">
          <cell r="A17">
            <v>2014</v>
          </cell>
          <cell r="B17">
            <v>458096707</v>
          </cell>
          <cell r="C17">
            <v>381972830</v>
          </cell>
          <cell r="D17">
            <v>2442319</v>
          </cell>
        </row>
        <row r="18">
          <cell r="A18">
            <v>2015</v>
          </cell>
          <cell r="B18">
            <v>461566080</v>
          </cell>
          <cell r="C18">
            <v>365849610</v>
          </cell>
          <cell r="D18">
            <v>3007934</v>
          </cell>
        </row>
        <row r="19">
          <cell r="A19">
            <v>2016</v>
          </cell>
          <cell r="B19">
            <v>456197775</v>
          </cell>
          <cell r="C19">
            <v>331128438</v>
          </cell>
          <cell r="D19">
            <v>3898932</v>
          </cell>
        </row>
        <row r="20">
          <cell r="A20">
            <v>2017</v>
          </cell>
          <cell r="B20">
            <v>461248184</v>
          </cell>
          <cell r="C20">
            <v>297741135</v>
          </cell>
          <cell r="D20">
            <v>4532308</v>
          </cell>
        </row>
        <row r="21">
          <cell r="A21">
            <v>2018</v>
          </cell>
          <cell r="B21">
            <v>557772940</v>
          </cell>
          <cell r="C21">
            <v>356394687</v>
          </cell>
          <cell r="D21">
            <v>5468706</v>
          </cell>
        </row>
      </sheetData>
      <sheetData sheetId="5">
        <row r="3">
          <cell r="A3">
            <v>2000</v>
          </cell>
          <cell r="B3">
            <v>517489</v>
          </cell>
          <cell r="C3">
            <v>223500</v>
          </cell>
          <cell r="D3">
            <v>78615</v>
          </cell>
          <cell r="E3">
            <v>360232</v>
          </cell>
          <cell r="F3">
            <v>986.9</v>
          </cell>
          <cell r="G3">
            <v>2000</v>
          </cell>
          <cell r="H3">
            <v>517489000</v>
          </cell>
          <cell r="I3">
            <v>223500000</v>
          </cell>
          <cell r="J3">
            <v>78615000</v>
          </cell>
          <cell r="K3">
            <v>360232000</v>
          </cell>
        </row>
        <row r="4">
          <cell r="A4">
            <v>2001</v>
          </cell>
          <cell r="B4">
            <v>489306</v>
          </cell>
          <cell r="C4">
            <v>241612</v>
          </cell>
          <cell r="D4">
            <v>117168</v>
          </cell>
          <cell r="E4">
            <v>361396</v>
          </cell>
          <cell r="F4">
            <v>990.1</v>
          </cell>
          <cell r="G4">
            <v>2001</v>
          </cell>
          <cell r="H4">
            <v>489306000</v>
          </cell>
          <cell r="I4">
            <v>241612000</v>
          </cell>
          <cell r="J4">
            <v>117168000</v>
          </cell>
          <cell r="K4">
            <v>361396000</v>
          </cell>
        </row>
        <row r="5">
          <cell r="A5">
            <v>2002</v>
          </cell>
          <cell r="B5">
            <v>456026</v>
          </cell>
          <cell r="C5">
            <v>218115</v>
          </cell>
          <cell r="D5">
            <v>124148</v>
          </cell>
          <cell r="E5">
            <v>357971</v>
          </cell>
          <cell r="F5">
            <v>980.7</v>
          </cell>
          <cell r="G5">
            <v>2002</v>
          </cell>
          <cell r="H5">
            <v>456026000</v>
          </cell>
          <cell r="I5">
            <v>218115000</v>
          </cell>
          <cell r="J5">
            <v>124148000</v>
          </cell>
          <cell r="K5">
            <v>357971000</v>
          </cell>
        </row>
        <row r="6">
          <cell r="A6">
            <v>2003</v>
          </cell>
          <cell r="B6">
            <v>419255</v>
          </cell>
          <cell r="C6">
            <v>189095</v>
          </cell>
          <cell r="D6">
            <v>137127</v>
          </cell>
          <cell r="E6">
            <v>358519</v>
          </cell>
          <cell r="F6">
            <v>982.2</v>
          </cell>
          <cell r="G6">
            <v>2003</v>
          </cell>
          <cell r="H6">
            <v>419255000</v>
          </cell>
          <cell r="I6">
            <v>189095000</v>
          </cell>
          <cell r="J6">
            <v>137127000</v>
          </cell>
          <cell r="K6">
            <v>358519000</v>
          </cell>
        </row>
        <row r="7">
          <cell r="A7">
            <v>2004</v>
          </cell>
          <cell r="B7">
            <v>400554</v>
          </cell>
          <cell r="C7">
            <v>178869</v>
          </cell>
          <cell r="D7">
            <v>148490</v>
          </cell>
          <cell r="E7">
            <v>366033</v>
          </cell>
          <cell r="F7">
            <v>1002.8</v>
          </cell>
          <cell r="G7">
            <v>2004</v>
          </cell>
          <cell r="H7">
            <v>400554000</v>
          </cell>
          <cell r="I7">
            <v>178869000</v>
          </cell>
          <cell r="J7">
            <v>148490000</v>
          </cell>
          <cell r="K7">
            <v>366033000</v>
          </cell>
        </row>
        <row r="8">
          <cell r="A8">
            <v>2005</v>
          </cell>
          <cell r="B8">
            <v>386483</v>
          </cell>
          <cell r="C8">
            <v>159703</v>
          </cell>
          <cell r="D8">
            <v>164007</v>
          </cell>
          <cell r="E8">
            <v>357656</v>
          </cell>
          <cell r="F8">
            <v>979.9</v>
          </cell>
          <cell r="G8">
            <v>2005</v>
          </cell>
          <cell r="H8">
            <v>386483000</v>
          </cell>
          <cell r="I8">
            <v>159703000</v>
          </cell>
          <cell r="J8">
            <v>164007000</v>
          </cell>
          <cell r="K8">
            <v>357656000</v>
          </cell>
        </row>
        <row r="9">
          <cell r="A9">
            <v>2006</v>
          </cell>
          <cell r="B9">
            <v>367049</v>
          </cell>
          <cell r="C9">
            <v>134960</v>
          </cell>
          <cell r="D9">
            <v>116232</v>
          </cell>
          <cell r="E9">
            <v>333136</v>
          </cell>
          <cell r="F9">
            <v>912.7</v>
          </cell>
          <cell r="G9">
            <v>2006</v>
          </cell>
          <cell r="H9">
            <v>367049000</v>
          </cell>
          <cell r="I9">
            <v>134960000</v>
          </cell>
          <cell r="J9">
            <v>116232000</v>
          </cell>
          <cell r="K9">
            <v>333136000</v>
          </cell>
        </row>
        <row r="10">
          <cell r="A10">
            <v>2007</v>
          </cell>
          <cell r="B10">
            <v>348348</v>
          </cell>
          <cell r="C10">
            <v>135267</v>
          </cell>
          <cell r="D10">
            <v>115812</v>
          </cell>
          <cell r="E10">
            <v>330027</v>
          </cell>
          <cell r="F10">
            <v>904.2</v>
          </cell>
          <cell r="G10">
            <v>2007</v>
          </cell>
          <cell r="H10">
            <v>348348000</v>
          </cell>
          <cell r="I10">
            <v>135267000</v>
          </cell>
          <cell r="J10">
            <v>115812000</v>
          </cell>
          <cell r="K10">
            <v>330027000</v>
          </cell>
        </row>
        <row r="11">
          <cell r="A11">
            <v>2008</v>
          </cell>
          <cell r="B11">
            <v>357501</v>
          </cell>
          <cell r="C11">
            <v>134872</v>
          </cell>
          <cell r="D11">
            <v>97006</v>
          </cell>
          <cell r="E11">
            <v>331949</v>
          </cell>
          <cell r="F11">
            <v>885</v>
          </cell>
          <cell r="G11">
            <v>2008</v>
          </cell>
          <cell r="H11">
            <v>357501000</v>
          </cell>
          <cell r="I11">
            <v>134872000</v>
          </cell>
          <cell r="J11">
            <v>97006000</v>
          </cell>
          <cell r="K11">
            <v>331949000</v>
          </cell>
        </row>
        <row r="12">
          <cell r="A12">
            <v>2009</v>
          </cell>
          <cell r="B12">
            <v>346313</v>
          </cell>
          <cell r="C12">
            <v>132223</v>
          </cell>
          <cell r="D12">
            <v>120119</v>
          </cell>
          <cell r="E12">
            <v>320766</v>
          </cell>
          <cell r="F12">
            <v>905</v>
          </cell>
          <cell r="G12">
            <v>2009</v>
          </cell>
          <cell r="H12">
            <v>346313000</v>
          </cell>
          <cell r="I12">
            <v>132223000</v>
          </cell>
          <cell r="J12">
            <v>120119000</v>
          </cell>
          <cell r="K12">
            <v>320766000</v>
          </cell>
        </row>
        <row r="13">
          <cell r="A13">
            <v>2010</v>
          </cell>
          <cell r="B13">
            <v>344888</v>
          </cell>
          <cell r="C13">
            <v>134473</v>
          </cell>
          <cell r="D13">
            <v>101093</v>
          </cell>
          <cell r="E13">
            <v>299116</v>
          </cell>
          <cell r="F13">
            <v>819</v>
          </cell>
          <cell r="G13">
            <v>2010</v>
          </cell>
          <cell r="H13">
            <v>344888000</v>
          </cell>
          <cell r="I13">
            <v>134473000</v>
          </cell>
          <cell r="J13">
            <v>101093000</v>
          </cell>
          <cell r="K13">
            <v>299116000</v>
          </cell>
        </row>
        <row r="14">
          <cell r="A14">
            <v>2011</v>
          </cell>
          <cell r="B14">
            <v>329265</v>
          </cell>
          <cell r="C14">
            <v>135572</v>
          </cell>
          <cell r="D14">
            <v>96862</v>
          </cell>
          <cell r="E14">
            <v>321002</v>
          </cell>
          <cell r="F14">
            <v>879</v>
          </cell>
          <cell r="G14">
            <v>2011</v>
          </cell>
          <cell r="H14">
            <v>329265000</v>
          </cell>
          <cell r="I14">
            <v>135572000</v>
          </cell>
          <cell r="J14">
            <v>96862000</v>
          </cell>
          <cell r="K14">
            <v>321002000</v>
          </cell>
        </row>
        <row r="15">
          <cell r="A15">
            <v>2012</v>
          </cell>
          <cell r="B15">
            <v>314666</v>
          </cell>
          <cell r="C15">
            <v>106485</v>
          </cell>
          <cell r="D15">
            <v>95968</v>
          </cell>
          <cell r="E15">
            <v>299257</v>
          </cell>
          <cell r="F15">
            <v>820</v>
          </cell>
          <cell r="G15">
            <v>2012</v>
          </cell>
          <cell r="H15">
            <v>314666000</v>
          </cell>
          <cell r="I15">
            <v>106485000</v>
          </cell>
          <cell r="J15">
            <v>95968000</v>
          </cell>
          <cell r="K15">
            <v>299257000</v>
          </cell>
        </row>
        <row r="16">
          <cell r="A16">
            <v>2013</v>
          </cell>
          <cell r="B16">
            <v>300830</v>
          </cell>
          <cell r="C16">
            <v>104791</v>
          </cell>
          <cell r="D16">
            <v>118334</v>
          </cell>
          <cell r="E16">
            <v>300134</v>
          </cell>
          <cell r="F16">
            <v>822</v>
          </cell>
          <cell r="G16">
            <v>2013</v>
          </cell>
          <cell r="H16">
            <v>300830000</v>
          </cell>
          <cell r="I16">
            <v>104791000</v>
          </cell>
          <cell r="J16">
            <v>118334000</v>
          </cell>
          <cell r="K16">
            <v>300134000</v>
          </cell>
        </row>
        <row r="17">
          <cell r="A17">
            <v>2014</v>
          </cell>
          <cell r="B17">
            <v>287902</v>
          </cell>
          <cell r="C17">
            <v>93080</v>
          </cell>
          <cell r="D17">
            <v>121993</v>
          </cell>
          <cell r="E17">
            <v>309445</v>
          </cell>
          <cell r="F17">
            <v>848</v>
          </cell>
          <cell r="G17">
            <v>2014</v>
          </cell>
          <cell r="H17">
            <v>287902000</v>
          </cell>
          <cell r="I17">
            <v>93080000</v>
          </cell>
          <cell r="J17">
            <v>121993000</v>
          </cell>
          <cell r="K17">
            <v>309445000</v>
          </cell>
        </row>
        <row r="18">
          <cell r="A18">
            <v>2015</v>
          </cell>
          <cell r="B18">
            <v>286814</v>
          </cell>
          <cell r="C18">
            <v>115017</v>
          </cell>
          <cell r="D18">
            <v>136666</v>
          </cell>
          <cell r="E18">
            <v>367791</v>
          </cell>
          <cell r="F18">
            <v>1008</v>
          </cell>
          <cell r="G18">
            <v>2015</v>
          </cell>
          <cell r="H18">
            <v>286814000</v>
          </cell>
          <cell r="I18">
            <v>115017000</v>
          </cell>
          <cell r="J18">
            <v>136666000</v>
          </cell>
          <cell r="K18">
            <v>367791000</v>
          </cell>
        </row>
        <row r="19">
          <cell r="A19">
            <v>2016</v>
          </cell>
          <cell r="B19">
            <v>304167</v>
          </cell>
          <cell r="C19">
            <v>125516</v>
          </cell>
          <cell r="D19">
            <v>148361</v>
          </cell>
          <cell r="E19">
            <v>323910</v>
          </cell>
          <cell r="F19">
            <v>887</v>
          </cell>
          <cell r="G19">
            <v>2016</v>
          </cell>
          <cell r="H19">
            <v>304167000</v>
          </cell>
          <cell r="I19">
            <v>125516000</v>
          </cell>
          <cell r="J19">
            <v>148361000</v>
          </cell>
          <cell r="K19">
            <v>323910000</v>
          </cell>
        </row>
        <row r="20">
          <cell r="A20">
            <v>2017</v>
          </cell>
          <cell r="B20">
            <v>292374</v>
          </cell>
          <cell r="C20">
            <v>102678</v>
          </cell>
          <cell r="D20">
            <v>141616</v>
          </cell>
          <cell r="E20">
            <v>323665</v>
          </cell>
          <cell r="F20">
            <v>887</v>
          </cell>
          <cell r="G20">
            <v>2017</v>
          </cell>
          <cell r="H20">
            <v>292374000</v>
          </cell>
          <cell r="I20">
            <v>102678000</v>
          </cell>
          <cell r="J20">
            <v>141616000</v>
          </cell>
          <cell r="K20">
            <v>323665000</v>
          </cell>
        </row>
        <row r="21">
          <cell r="A21">
            <v>2018</v>
          </cell>
          <cell r="B21">
            <v>281826</v>
          </cell>
          <cell r="C21">
            <v>74449</v>
          </cell>
          <cell r="D21">
            <v>113055</v>
          </cell>
          <cell r="E21">
            <v>334281</v>
          </cell>
          <cell r="F21">
            <v>916</v>
          </cell>
          <cell r="G21">
            <v>2018</v>
          </cell>
          <cell r="H21">
            <v>281826000</v>
          </cell>
          <cell r="I21">
            <v>74449000</v>
          </cell>
          <cell r="J21">
            <v>113055000</v>
          </cell>
          <cell r="K21">
            <v>334281000</v>
          </cell>
        </row>
        <row r="22">
          <cell r="A22">
            <v>2019</v>
          </cell>
          <cell r="B22">
            <v>272025</v>
          </cell>
          <cell r="C22">
            <v>25716</v>
          </cell>
          <cell r="D22">
            <v>75296</v>
          </cell>
          <cell r="E22">
            <v>334963</v>
          </cell>
          <cell r="F22">
            <v>918</v>
          </cell>
          <cell r="G22">
            <v>2019</v>
          </cell>
          <cell r="H22">
            <v>272025000</v>
          </cell>
          <cell r="I22">
            <v>25716000</v>
          </cell>
          <cell r="J22">
            <v>75296000</v>
          </cell>
        </row>
        <row r="23">
          <cell r="A23">
            <v>2020</v>
          </cell>
          <cell r="G23">
            <v>2020</v>
          </cell>
        </row>
      </sheetData>
      <sheetData sheetId="6" refreshError="1"/>
      <sheetData sheetId="7" refreshError="1"/>
      <sheetData sheetId="8">
        <row r="3">
          <cell r="A3">
            <v>2010</v>
          </cell>
          <cell r="B3">
            <v>486012.76363092812</v>
          </cell>
          <cell r="C3">
            <v>216378.3015090719</v>
          </cell>
          <cell r="D3">
            <v>702391.06514000008</v>
          </cell>
        </row>
        <row r="4">
          <cell r="A4">
            <v>2011</v>
          </cell>
          <cell r="B4">
            <v>522962.83297736244</v>
          </cell>
          <cell r="C4">
            <v>209168.28048485777</v>
          </cell>
          <cell r="D4">
            <v>732131.11346222018</v>
          </cell>
        </row>
        <row r="5">
          <cell r="A5">
            <v>2012</v>
          </cell>
          <cell r="B5">
            <v>539465.17357799609</v>
          </cell>
          <cell r="C5">
            <v>211553.21413932921</v>
          </cell>
          <cell r="D5">
            <v>751018.38771732524</v>
          </cell>
        </row>
        <row r="6">
          <cell r="A6">
            <v>2013</v>
          </cell>
          <cell r="B6">
            <v>545286.21344529372</v>
          </cell>
          <cell r="C6">
            <v>223716.46447314098</v>
          </cell>
          <cell r="D6">
            <v>769002.67791843473</v>
          </cell>
        </row>
        <row r="7">
          <cell r="A7">
            <v>2014</v>
          </cell>
          <cell r="B7">
            <v>541819.4922197517</v>
          </cell>
          <cell r="C7">
            <v>229306.7648691934</v>
          </cell>
          <cell r="D7">
            <v>771126.25708894513</v>
          </cell>
        </row>
        <row r="8">
          <cell r="A8">
            <v>2015</v>
          </cell>
          <cell r="B8">
            <v>521945.80912671436</v>
          </cell>
          <cell r="C8">
            <v>219656.63602882033</v>
          </cell>
          <cell r="D8">
            <v>741602.44515553466</v>
          </cell>
        </row>
        <row r="9">
          <cell r="A9">
            <v>2016</v>
          </cell>
          <cell r="B9">
            <v>517847.95011039556</v>
          </cell>
          <cell r="C9">
            <v>229338.51333960443</v>
          </cell>
          <cell r="D9">
            <v>747186.46344999992</v>
          </cell>
        </row>
        <row r="10">
          <cell r="A10">
            <v>2017</v>
          </cell>
          <cell r="B10">
            <v>509544.93252912333</v>
          </cell>
          <cell r="C10">
            <v>241271.97668087672</v>
          </cell>
          <cell r="D10">
            <v>750816.90921000007</v>
          </cell>
        </row>
        <row r="11">
          <cell r="A11">
            <v>2018</v>
          </cell>
          <cell r="B11">
            <v>513653.40112548094</v>
          </cell>
          <cell r="C11">
            <v>252529.51394451904</v>
          </cell>
          <cell r="D11">
            <v>766182.91506999999</v>
          </cell>
        </row>
        <row r="12">
          <cell r="A12">
            <v>2019</v>
          </cell>
          <cell r="B12">
            <v>525843.28926264599</v>
          </cell>
          <cell r="C12">
            <v>245544.31577135395</v>
          </cell>
          <cell r="D12">
            <v>771387.60503400001</v>
          </cell>
        </row>
      </sheetData>
      <sheetData sheetId="9">
        <row r="2">
          <cell r="N2">
            <v>2000</v>
          </cell>
          <cell r="O2">
            <v>1389770.3</v>
          </cell>
          <cell r="P2">
            <v>1389769.9</v>
          </cell>
          <cell r="Q2">
            <v>100</v>
          </cell>
          <cell r="R2">
            <v>1389769900000000</v>
          </cell>
          <cell r="S2">
            <v>1389769.9</v>
          </cell>
          <cell r="T2">
            <v>6752</v>
          </cell>
          <cell r="U2">
            <v>6752000</v>
          </cell>
          <cell r="V2">
            <v>2000</v>
          </cell>
          <cell r="W2">
            <v>3.53</v>
          </cell>
        </row>
        <row r="3">
          <cell r="N3">
            <v>2001</v>
          </cell>
          <cell r="O3">
            <v>1442984.6</v>
          </cell>
          <cell r="P3">
            <v>1684280.5</v>
          </cell>
          <cell r="Q3">
            <v>116.72</v>
          </cell>
          <cell r="R3">
            <v>1684280500000000</v>
          </cell>
          <cell r="S3">
            <v>1684280.5</v>
          </cell>
          <cell r="T3">
            <v>8072</v>
          </cell>
          <cell r="U3">
            <v>8072000</v>
          </cell>
          <cell r="V3">
            <v>2001</v>
          </cell>
          <cell r="W3">
            <v>3.7</v>
          </cell>
        </row>
        <row r="4">
          <cell r="N4">
            <v>2002</v>
          </cell>
          <cell r="O4">
            <v>1506124.4</v>
          </cell>
          <cell r="P4">
            <v>1863274.7</v>
          </cell>
          <cell r="Q4">
            <v>123.71</v>
          </cell>
          <cell r="R4">
            <v>1863274700000000</v>
          </cell>
          <cell r="S4">
            <v>1863274.7</v>
          </cell>
          <cell r="T4">
            <v>8789</v>
          </cell>
          <cell r="U4">
            <v>8789000</v>
          </cell>
          <cell r="V4">
            <v>2002</v>
          </cell>
          <cell r="W4">
            <v>3.77</v>
          </cell>
        </row>
        <row r="5">
          <cell r="N5">
            <v>2003</v>
          </cell>
          <cell r="O5">
            <v>1577171.3</v>
          </cell>
          <cell r="P5">
            <v>2013674.6</v>
          </cell>
          <cell r="Q5">
            <v>127.68</v>
          </cell>
          <cell r="R5">
            <v>2013674600000000</v>
          </cell>
          <cell r="S5">
            <v>2013674.6</v>
          </cell>
          <cell r="T5">
            <v>9354</v>
          </cell>
          <cell r="U5">
            <v>9354000</v>
          </cell>
          <cell r="V5">
            <v>2003</v>
          </cell>
          <cell r="W5">
            <v>3.99</v>
          </cell>
        </row>
        <row r="6">
          <cell r="N6">
            <v>2004</v>
          </cell>
          <cell r="O6">
            <v>1656516.8</v>
          </cell>
          <cell r="P6">
            <v>2295826.2000000002</v>
          </cell>
          <cell r="Q6">
            <v>138.59</v>
          </cell>
          <cell r="R6">
            <v>2295826200000000</v>
          </cell>
          <cell r="S6">
            <v>2295826.2000000002</v>
          </cell>
          <cell r="T6">
            <v>10538</v>
          </cell>
          <cell r="U6">
            <v>10538000</v>
          </cell>
          <cell r="V6">
            <v>2004</v>
          </cell>
          <cell r="W6">
            <v>4.01</v>
          </cell>
        </row>
        <row r="7">
          <cell r="N7">
            <v>2005</v>
          </cell>
          <cell r="O7">
            <v>1750815.2</v>
          </cell>
          <cell r="P7">
            <v>2774281.1</v>
          </cell>
          <cell r="Q7">
            <v>158.46</v>
          </cell>
          <cell r="R7">
            <v>2774281100000000</v>
          </cell>
          <cell r="S7">
            <v>2774281.1</v>
          </cell>
          <cell r="T7">
            <v>12676</v>
          </cell>
          <cell r="U7">
            <v>12676000</v>
          </cell>
          <cell r="V7">
            <v>2005</v>
          </cell>
          <cell r="W7">
            <v>4.0999999999999996</v>
          </cell>
        </row>
        <row r="8">
          <cell r="N8">
            <v>2006</v>
          </cell>
          <cell r="O8">
            <v>1847126.7</v>
          </cell>
          <cell r="P8">
            <v>3339479.6</v>
          </cell>
          <cell r="Q8">
            <v>180.79</v>
          </cell>
          <cell r="R8">
            <v>3339479600000000</v>
          </cell>
          <cell r="S8">
            <v>3339479.6</v>
          </cell>
          <cell r="T8">
            <v>15030</v>
          </cell>
          <cell r="U8">
            <v>15030000</v>
          </cell>
          <cell r="V8">
            <v>2006</v>
          </cell>
          <cell r="W8">
            <v>4.05</v>
          </cell>
        </row>
        <row r="9">
          <cell r="N9">
            <v>2007</v>
          </cell>
          <cell r="O9">
            <v>1964327.3</v>
          </cell>
          <cell r="P9">
            <v>3950893.2</v>
          </cell>
          <cell r="Q9">
            <v>201.13</v>
          </cell>
          <cell r="R9">
            <v>3950893200000000</v>
          </cell>
          <cell r="S9">
            <v>3950893.2</v>
          </cell>
          <cell r="T9">
            <v>17510</v>
          </cell>
          <cell r="U9">
            <v>17510000</v>
          </cell>
          <cell r="V9">
            <v>2007</v>
          </cell>
          <cell r="W9">
            <v>4.24</v>
          </cell>
        </row>
        <row r="10">
          <cell r="N10">
            <v>2008</v>
          </cell>
          <cell r="O10">
            <v>2082315.9</v>
          </cell>
          <cell r="P10">
            <v>4951356.7</v>
          </cell>
          <cell r="Q10">
            <v>237.78</v>
          </cell>
          <cell r="R10">
            <v>4951356700000000</v>
          </cell>
          <cell r="S10">
            <v>4951356.7</v>
          </cell>
          <cell r="T10">
            <v>21365</v>
          </cell>
          <cell r="U10">
            <v>21365000</v>
          </cell>
          <cell r="V10">
            <v>2008</v>
          </cell>
          <cell r="W10">
            <v>4.2300000000000004</v>
          </cell>
        </row>
        <row r="11">
          <cell r="N11">
            <v>2009</v>
          </cell>
          <cell r="O11">
            <v>2178850.2999999998</v>
          </cell>
          <cell r="P11">
            <v>5606203.4000000004</v>
          </cell>
          <cell r="Q11">
            <v>257.3</v>
          </cell>
          <cell r="R11">
            <v>5606203400000000</v>
          </cell>
          <cell r="S11">
            <v>5606203.4000000004</v>
          </cell>
          <cell r="T11">
            <v>26485</v>
          </cell>
          <cell r="U11">
            <v>26485000</v>
          </cell>
          <cell r="V11">
            <v>2009</v>
          </cell>
          <cell r="W11">
            <v>4.3</v>
          </cell>
        </row>
        <row r="12">
          <cell r="N12">
            <v>2010</v>
          </cell>
          <cell r="O12">
            <v>2464237.3003051514</v>
          </cell>
          <cell r="P12">
            <v>6864133</v>
          </cell>
          <cell r="Q12">
            <v>278.55</v>
          </cell>
          <cell r="R12">
            <v>6864133000000000</v>
          </cell>
          <cell r="S12">
            <v>6864133</v>
          </cell>
          <cell r="T12">
            <v>27029</v>
          </cell>
          <cell r="U12">
            <v>27029000</v>
          </cell>
          <cell r="V12">
            <v>2010</v>
          </cell>
          <cell r="W12">
            <v>4.51</v>
          </cell>
        </row>
        <row r="13">
          <cell r="N13">
            <v>2011</v>
          </cell>
          <cell r="O13">
            <v>2600433.6421290301</v>
          </cell>
          <cell r="P13">
            <v>7831726</v>
          </cell>
          <cell r="Q13">
            <v>301.17</v>
          </cell>
          <cell r="R13">
            <v>7831726000000000</v>
          </cell>
          <cell r="S13">
            <v>7831726</v>
          </cell>
          <cell r="T13">
            <v>33461</v>
          </cell>
          <cell r="U13">
            <v>33461000</v>
          </cell>
          <cell r="V13">
            <v>2011</v>
          </cell>
          <cell r="W13">
            <v>4.9800000000000004</v>
          </cell>
        </row>
        <row r="14">
          <cell r="N14">
            <v>2012</v>
          </cell>
          <cell r="O14">
            <v>2736881.829733164</v>
          </cell>
          <cell r="P14">
            <v>8615704</v>
          </cell>
          <cell r="Q14">
            <v>314.8</v>
          </cell>
          <cell r="R14">
            <v>8615704000000000</v>
          </cell>
          <cell r="S14">
            <v>8615704</v>
          </cell>
          <cell r="T14">
            <v>33582</v>
          </cell>
          <cell r="U14">
            <v>33582000</v>
          </cell>
          <cell r="V14">
            <v>2012</v>
          </cell>
          <cell r="W14">
            <v>5.0599999999999996</v>
          </cell>
        </row>
        <row r="15">
          <cell r="N15">
            <v>2013</v>
          </cell>
          <cell r="O15">
            <v>3274045.3407415031</v>
          </cell>
          <cell r="P15">
            <v>9546134</v>
          </cell>
          <cell r="Q15">
            <v>291.57</v>
          </cell>
          <cell r="R15">
            <v>9546134000000000</v>
          </cell>
          <cell r="S15">
            <v>9546134</v>
          </cell>
          <cell r="T15">
            <v>32464</v>
          </cell>
          <cell r="U15">
            <v>32464000</v>
          </cell>
          <cell r="V15">
            <v>2013</v>
          </cell>
          <cell r="W15">
            <v>4.91</v>
          </cell>
        </row>
        <row r="16">
          <cell r="N16">
            <v>2014</v>
          </cell>
          <cell r="O16">
            <v>3427604.825372118</v>
          </cell>
          <cell r="P16">
            <v>10569705</v>
          </cell>
          <cell r="Q16">
            <v>308.37</v>
          </cell>
          <cell r="R16">
            <v>1.0569705E+16</v>
          </cell>
          <cell r="S16">
            <v>10569705</v>
          </cell>
          <cell r="T16">
            <v>41916</v>
          </cell>
          <cell r="U16">
            <v>41916000</v>
          </cell>
          <cell r="V16">
            <v>2014</v>
          </cell>
          <cell r="W16">
            <v>4.92</v>
          </cell>
        </row>
        <row r="17">
          <cell r="N17">
            <v>2015</v>
          </cell>
          <cell r="O17">
            <v>3232793.9889606889</v>
          </cell>
          <cell r="P17">
            <v>11526333</v>
          </cell>
          <cell r="Q17">
            <v>356.54400000000004</v>
          </cell>
          <cell r="R17">
            <v>1.1526333E+16</v>
          </cell>
          <cell r="S17">
            <v>11526333</v>
          </cell>
          <cell r="T17">
            <v>45120</v>
          </cell>
          <cell r="U17">
            <v>45120000</v>
          </cell>
          <cell r="V17">
            <v>2015</v>
          </cell>
          <cell r="W17">
            <v>5.1100000000000003</v>
          </cell>
        </row>
        <row r="18">
          <cell r="N18">
            <v>2016</v>
          </cell>
          <cell r="O18">
            <v>3400043.0254274788</v>
          </cell>
          <cell r="P18">
            <v>12406774</v>
          </cell>
          <cell r="Q18">
            <v>364.90050000000002</v>
          </cell>
          <cell r="R18">
            <v>1.2406774E+16</v>
          </cell>
          <cell r="S18">
            <v>12406774</v>
          </cell>
          <cell r="T18">
            <v>47957</v>
          </cell>
          <cell r="U18">
            <v>47957000</v>
          </cell>
          <cell r="V18">
            <v>2016</v>
          </cell>
          <cell r="W18">
            <v>4.93</v>
          </cell>
        </row>
        <row r="19">
          <cell r="N19">
            <v>2017</v>
          </cell>
          <cell r="O19">
            <v>3560464.4489778271</v>
          </cell>
          <cell r="P19">
            <v>13587213</v>
          </cell>
          <cell r="Q19">
            <v>381.61349999999999</v>
          </cell>
          <cell r="R19">
            <v>1.3587213E+16</v>
          </cell>
          <cell r="S19">
            <v>13587213</v>
          </cell>
          <cell r="T19">
            <v>51887</v>
          </cell>
          <cell r="U19">
            <v>51887000</v>
          </cell>
          <cell r="V19">
            <v>2017</v>
          </cell>
          <cell r="W19">
            <v>5.0999999999999996</v>
          </cell>
        </row>
        <row r="20">
          <cell r="N20">
            <v>2018</v>
          </cell>
          <cell r="O20">
            <v>3751155.2531848787</v>
          </cell>
          <cell r="P20">
            <v>14837357</v>
          </cell>
          <cell r="Q20">
            <v>395.541</v>
          </cell>
          <cell r="R20">
            <v>1.4837357E+16</v>
          </cell>
          <cell r="S20">
            <v>14837357</v>
          </cell>
          <cell r="T20">
            <v>55987</v>
          </cell>
          <cell r="U20">
            <v>55987000</v>
          </cell>
          <cell r="V20">
            <v>2018</v>
          </cell>
          <cell r="W20">
            <v>5.53</v>
          </cell>
        </row>
        <row r="21">
          <cell r="N21">
            <v>2019</v>
          </cell>
        </row>
        <row r="22">
          <cell r="N22">
            <v>2020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2">
          <cell r="A2">
            <v>2000</v>
          </cell>
          <cell r="B2">
            <v>93831548</v>
          </cell>
          <cell r="C2">
            <v>433360999</v>
          </cell>
          <cell r="D2">
            <v>164649922</v>
          </cell>
          <cell r="E2">
            <v>25248631</v>
          </cell>
          <cell r="F2">
            <v>9596400</v>
          </cell>
          <cell r="G2">
            <v>269054110</v>
          </cell>
          <cell r="H2">
            <v>0</v>
          </cell>
          <cell r="N2">
            <v>995741610</v>
          </cell>
          <cell r="O2">
            <v>716.47926999159495</v>
          </cell>
          <cell r="P2">
            <v>716.47947620681668</v>
          </cell>
          <cell r="Q2">
            <v>93831548</v>
          </cell>
          <cell r="R2">
            <v>433360999</v>
          </cell>
          <cell r="S2">
            <v>164649922</v>
          </cell>
          <cell r="T2">
            <v>303899141</v>
          </cell>
          <cell r="U2">
            <v>9.423282813299326E-2</v>
          </cell>
          <cell r="V2">
            <v>0.43521431127097321</v>
          </cell>
          <cell r="W2">
            <v>0.16535406409299297</v>
          </cell>
          <cell r="X2">
            <v>0.3051987965030406</v>
          </cell>
        </row>
        <row r="3">
          <cell r="A3">
            <v>2001</v>
          </cell>
          <cell r="B3">
            <v>119125379</v>
          </cell>
          <cell r="C3">
            <v>441731352</v>
          </cell>
          <cell r="D3">
            <v>172083907</v>
          </cell>
          <cell r="E3">
            <v>29380607</v>
          </cell>
          <cell r="F3">
            <v>9960940</v>
          </cell>
          <cell r="G3">
            <v>268970034</v>
          </cell>
          <cell r="H3">
            <v>0</v>
          </cell>
          <cell r="N3">
            <v>1041252219</v>
          </cell>
          <cell r="O3">
            <v>721.59621038228681</v>
          </cell>
          <cell r="P3">
            <v>618.21782001275915</v>
          </cell>
          <cell r="Q3">
            <v>119125379</v>
          </cell>
          <cell r="R3">
            <v>441731352</v>
          </cell>
          <cell r="S3">
            <v>172083907</v>
          </cell>
          <cell r="T3">
            <v>308311581</v>
          </cell>
          <cell r="U3">
            <v>0.11440588248100531</v>
          </cell>
          <cell r="V3">
            <v>0.42423088656102065</v>
          </cell>
          <cell r="W3">
            <v>0.16526630518518012</v>
          </cell>
          <cell r="X3">
            <v>0.29609692577279395</v>
          </cell>
        </row>
        <row r="4">
          <cell r="A4">
            <v>2002</v>
          </cell>
          <cell r="B4">
            <v>122879411</v>
          </cell>
          <cell r="C4">
            <v>452817870</v>
          </cell>
          <cell r="D4">
            <v>188822314</v>
          </cell>
          <cell r="E4">
            <v>25038179</v>
          </cell>
          <cell r="F4">
            <v>10248040</v>
          </cell>
          <cell r="G4">
            <v>270230078</v>
          </cell>
          <cell r="H4">
            <v>0</v>
          </cell>
          <cell r="N4">
            <v>1070035892</v>
          </cell>
          <cell r="O4">
            <v>710.45651474738747</v>
          </cell>
          <cell r="P4">
            <v>574.27704675000416</v>
          </cell>
          <cell r="Q4">
            <v>122879411</v>
          </cell>
          <cell r="R4">
            <v>452817870</v>
          </cell>
          <cell r="S4">
            <v>188822314</v>
          </cell>
          <cell r="T4">
            <v>305516297</v>
          </cell>
          <cell r="U4">
            <v>0.11483671895372272</v>
          </cell>
          <cell r="V4">
            <v>0.4231800759072108</v>
          </cell>
          <cell r="W4">
            <v>0.17646353305688928</v>
          </cell>
          <cell r="X4">
            <v>0.28551967208217721</v>
          </cell>
        </row>
        <row r="5">
          <cell r="A5">
            <v>2003</v>
          </cell>
          <cell r="B5">
            <v>164950173</v>
          </cell>
          <cell r="C5">
            <v>456647707</v>
          </cell>
          <cell r="D5">
            <v>204142054</v>
          </cell>
          <cell r="E5">
            <v>22937538</v>
          </cell>
          <cell r="F5">
            <v>10375200</v>
          </cell>
          <cell r="G5">
            <v>272005374</v>
          </cell>
          <cell r="H5">
            <v>0</v>
          </cell>
          <cell r="N5">
            <v>1131058046</v>
          </cell>
          <cell r="O5">
            <v>717.14343648023521</v>
          </cell>
          <cell r="P5">
            <v>561.68858960628495</v>
          </cell>
          <cell r="Q5">
            <v>164950173</v>
          </cell>
          <cell r="R5">
            <v>456647707</v>
          </cell>
          <cell r="S5">
            <v>204142054</v>
          </cell>
          <cell r="T5">
            <v>305318112</v>
          </cell>
          <cell r="U5">
            <v>0.14583705370679093</v>
          </cell>
          <cell r="V5">
            <v>0.40373498832791116</v>
          </cell>
          <cell r="W5">
            <v>0.18048769001904966</v>
          </cell>
          <cell r="X5">
            <v>0.26994026794624826</v>
          </cell>
        </row>
        <row r="6">
          <cell r="A6">
            <v>2004</v>
          </cell>
          <cell r="B6">
            <v>151543284</v>
          </cell>
          <cell r="C6">
            <v>498117696</v>
          </cell>
          <cell r="D6">
            <v>187553776</v>
          </cell>
          <cell r="E6">
            <v>24385647</v>
          </cell>
          <cell r="F6">
            <v>11077000</v>
          </cell>
          <cell r="G6">
            <v>271806233</v>
          </cell>
          <cell r="H6">
            <v>0</v>
          </cell>
          <cell r="N6">
            <v>1144483636</v>
          </cell>
          <cell r="O6">
            <v>690.89769328026136</v>
          </cell>
          <cell r="P6">
            <v>498.50621793583502</v>
          </cell>
          <cell r="Q6">
            <v>151543284</v>
          </cell>
          <cell r="R6">
            <v>498117696</v>
          </cell>
          <cell r="S6">
            <v>187553776</v>
          </cell>
          <cell r="T6">
            <v>307268880</v>
          </cell>
          <cell r="U6">
            <v>0.13241192729469484</v>
          </cell>
          <cell r="V6">
            <v>0.43523356763835808</v>
          </cell>
          <cell r="W6">
            <v>0.16387632824135898</v>
          </cell>
          <cell r="X6">
            <v>0.26847817682558811</v>
          </cell>
        </row>
        <row r="7">
          <cell r="A7">
            <v>2005</v>
          </cell>
          <cell r="B7">
            <v>173673093</v>
          </cell>
          <cell r="C7">
            <v>493636985</v>
          </cell>
          <cell r="D7">
            <v>191189376</v>
          </cell>
          <cell r="E7">
            <v>27034841</v>
          </cell>
          <cell r="F7">
            <v>10910460</v>
          </cell>
          <cell r="G7">
            <v>270042895</v>
          </cell>
          <cell r="H7">
            <v>0</v>
          </cell>
          <cell r="N7">
            <v>1166487650</v>
          </cell>
          <cell r="O7">
            <v>666.25401127429097</v>
          </cell>
          <cell r="P7">
            <v>420.46483681844637</v>
          </cell>
          <cell r="Q7">
            <v>173673093</v>
          </cell>
          <cell r="R7">
            <v>493636985</v>
          </cell>
          <cell r="S7">
            <v>191189376</v>
          </cell>
          <cell r="T7">
            <v>307988196</v>
          </cell>
          <cell r="U7">
            <v>0.14888549655883626</v>
          </cell>
          <cell r="V7">
            <v>0.42318235002316568</v>
          </cell>
          <cell r="W7">
            <v>0.16390175755396982</v>
          </cell>
          <cell r="X7">
            <v>0.26403039586402821</v>
          </cell>
        </row>
        <row r="8">
          <cell r="A8">
            <v>2006</v>
          </cell>
          <cell r="B8">
            <v>205779290</v>
          </cell>
          <cell r="C8">
            <v>459929016</v>
          </cell>
          <cell r="D8">
            <v>196599386</v>
          </cell>
          <cell r="E8">
            <v>24256796</v>
          </cell>
          <cell r="F8">
            <v>11182742</v>
          </cell>
          <cell r="G8">
            <v>276335944</v>
          </cell>
          <cell r="H8">
            <v>0</v>
          </cell>
          <cell r="N8">
            <v>1174083174</v>
          </cell>
          <cell r="O8">
            <v>635.62676777938407</v>
          </cell>
          <cell r="P8">
            <v>351.57668697841422</v>
          </cell>
          <cell r="Q8">
            <v>205779290</v>
          </cell>
          <cell r="R8">
            <v>459929016</v>
          </cell>
          <cell r="S8">
            <v>196599386</v>
          </cell>
          <cell r="T8">
            <v>311775482</v>
          </cell>
          <cell r="U8">
            <v>0.17526806835918424</v>
          </cell>
          <cell r="V8">
            <v>0.39173461146969812</v>
          </cell>
          <cell r="W8">
            <v>0.16744928328220807</v>
          </cell>
          <cell r="X8">
            <v>0.26554803688890954</v>
          </cell>
        </row>
        <row r="9">
          <cell r="A9">
            <v>2007</v>
          </cell>
          <cell r="B9">
            <v>258174000</v>
          </cell>
          <cell r="C9">
            <v>470036057</v>
          </cell>
          <cell r="D9">
            <v>183623636</v>
          </cell>
          <cell r="E9">
            <v>28450964</v>
          </cell>
          <cell r="F9">
            <v>11421759</v>
          </cell>
          <cell r="G9">
            <v>275199938</v>
          </cell>
          <cell r="H9">
            <v>36043</v>
          </cell>
          <cell r="N9">
            <v>1226942397</v>
          </cell>
          <cell r="O9">
            <v>624.61199668711015</v>
          </cell>
          <cell r="P9">
            <v>310.54810517277457</v>
          </cell>
          <cell r="Q9">
            <v>258174000</v>
          </cell>
          <cell r="R9">
            <v>470036057</v>
          </cell>
          <cell r="S9">
            <v>183623636</v>
          </cell>
          <cell r="T9">
            <v>315108704</v>
          </cell>
          <cell r="U9">
            <v>0.21042063639765152</v>
          </cell>
          <cell r="V9">
            <v>0.38309545594747263</v>
          </cell>
          <cell r="W9">
            <v>0.14965954102570636</v>
          </cell>
          <cell r="X9">
            <v>0.25682436662916946</v>
          </cell>
        </row>
        <row r="10">
          <cell r="A10">
            <v>2008</v>
          </cell>
          <cell r="B10">
            <v>224587657</v>
          </cell>
          <cell r="C10">
            <v>474496098</v>
          </cell>
          <cell r="D10">
            <v>236049566</v>
          </cell>
          <cell r="E10">
            <v>29060413</v>
          </cell>
          <cell r="F10">
            <v>13423610</v>
          </cell>
          <cell r="G10">
            <v>277981421</v>
          </cell>
          <cell r="H10">
            <v>60407</v>
          </cell>
          <cell r="N10">
            <v>1255659172</v>
          </cell>
          <cell r="O10">
            <v>603.01089378417566</v>
          </cell>
          <cell r="P10">
            <v>253.59901297355529</v>
          </cell>
          <cell r="Q10">
            <v>224587657</v>
          </cell>
          <cell r="R10">
            <v>474496098</v>
          </cell>
          <cell r="S10">
            <v>236049566</v>
          </cell>
          <cell r="T10">
            <v>320525851</v>
          </cell>
          <cell r="U10">
            <v>0.17886036434734059</v>
          </cell>
          <cell r="V10">
            <v>0.37788606062919755</v>
          </cell>
          <cell r="W10">
            <v>0.18798856510084888</v>
          </cell>
          <cell r="X10">
            <v>0.25526500992261297</v>
          </cell>
        </row>
        <row r="11">
          <cell r="A11">
            <v>2009</v>
          </cell>
          <cell r="B11">
            <v>236439000</v>
          </cell>
          <cell r="C11">
            <v>467883065</v>
          </cell>
          <cell r="D11">
            <v>251035250</v>
          </cell>
          <cell r="E11">
            <v>28662883</v>
          </cell>
          <cell r="F11">
            <v>14973198</v>
          </cell>
          <cell r="G11">
            <v>279313257</v>
          </cell>
          <cell r="H11">
            <v>771965</v>
          </cell>
          <cell r="N11">
            <v>1279078618</v>
          </cell>
          <cell r="O11">
            <v>587.04290882214354</v>
          </cell>
          <cell r="P11">
            <v>228.15415830256887</v>
          </cell>
          <cell r="Q11">
            <v>236439000</v>
          </cell>
          <cell r="R11">
            <v>467883065</v>
          </cell>
          <cell r="S11">
            <v>251035250</v>
          </cell>
          <cell r="T11">
            <v>323721303</v>
          </cell>
          <cell r="U11">
            <v>0.18485103000916556</v>
          </cell>
          <cell r="V11">
            <v>0.36579695603980461</v>
          </cell>
          <cell r="W11">
            <v>0.1962625646831038</v>
          </cell>
          <cell r="X11">
            <v>0.25308944926792609</v>
          </cell>
        </row>
        <row r="12">
          <cell r="A12">
            <v>2010</v>
          </cell>
          <cell r="B12">
            <v>281400000</v>
          </cell>
          <cell r="C12">
            <v>518405561</v>
          </cell>
          <cell r="D12">
            <v>269942185</v>
          </cell>
          <cell r="E12">
            <v>43952237</v>
          </cell>
          <cell r="F12">
            <v>15266074</v>
          </cell>
          <cell r="G12">
            <v>273670429</v>
          </cell>
          <cell r="H12">
            <v>1446623</v>
          </cell>
          <cell r="N12">
            <v>1404083109</v>
          </cell>
          <cell r="O12">
            <v>569.78404994767732</v>
          </cell>
          <cell r="P12">
            <v>204.55359897601051</v>
          </cell>
          <cell r="Q12">
            <v>281400000</v>
          </cell>
          <cell r="R12">
            <v>518405561</v>
          </cell>
          <cell r="S12">
            <v>269942185</v>
          </cell>
          <cell r="T12">
            <v>334335363</v>
          </cell>
          <cell r="U12">
            <v>0.20041548694394271</v>
          </cell>
          <cell r="V12">
            <v>0.36921287470598008</v>
          </cell>
          <cell r="W12">
            <v>0.19225513309696826</v>
          </cell>
          <cell r="X12">
            <v>0.23811650525310893</v>
          </cell>
        </row>
        <row r="13">
          <cell r="A13">
            <v>2011</v>
          </cell>
          <cell r="B13">
            <v>334142760</v>
          </cell>
          <cell r="C13">
            <v>546635311</v>
          </cell>
          <cell r="D13">
            <v>261708332</v>
          </cell>
          <cell r="E13">
            <v>31268976</v>
          </cell>
          <cell r="F13">
            <v>15119152</v>
          </cell>
          <cell r="G13">
            <v>283140897</v>
          </cell>
          <cell r="H13">
            <v>2328869</v>
          </cell>
          <cell r="N13">
            <v>1474344297</v>
          </cell>
          <cell r="O13">
            <v>566.96093801990776</v>
          </cell>
          <cell r="P13">
            <v>188.25279344553167</v>
          </cell>
          <cell r="Q13">
            <v>334142760</v>
          </cell>
          <cell r="R13">
            <v>546635311</v>
          </cell>
          <cell r="S13">
            <v>261708332</v>
          </cell>
          <cell r="T13">
            <v>331857894</v>
          </cell>
          <cell r="U13">
            <v>0.22663821515769053</v>
          </cell>
          <cell r="V13">
            <v>0.37076503236882669</v>
          </cell>
          <cell r="W13">
            <v>0.17750828794368104</v>
          </cell>
          <cell r="X13">
            <v>0.22508846452980175</v>
          </cell>
        </row>
        <row r="14">
          <cell r="A14">
            <v>2012</v>
          </cell>
          <cell r="B14">
            <v>377892961</v>
          </cell>
          <cell r="C14">
            <v>533830676</v>
          </cell>
          <cell r="D14">
            <v>259456414</v>
          </cell>
          <cell r="E14">
            <v>32226297</v>
          </cell>
          <cell r="F14">
            <v>15129340</v>
          </cell>
          <cell r="G14">
            <v>300838657</v>
          </cell>
          <cell r="H14">
            <v>4339870</v>
          </cell>
          <cell r="N14">
            <v>1523714215</v>
          </cell>
          <cell r="O14">
            <v>556.733651576238</v>
          </cell>
          <cell r="P14">
            <v>176.85312947148603</v>
          </cell>
          <cell r="Q14">
            <v>377892961</v>
          </cell>
          <cell r="R14">
            <v>533830676</v>
          </cell>
          <cell r="S14">
            <v>259456414</v>
          </cell>
          <cell r="T14">
            <v>352534164</v>
          </cell>
          <cell r="U14">
            <v>0.24800776765083865</v>
          </cell>
          <cell r="V14">
            <v>0.35034829415173502</v>
          </cell>
          <cell r="W14">
            <v>0.1702789220221326</v>
          </cell>
          <cell r="X14">
            <v>0.23136501617529373</v>
          </cell>
        </row>
        <row r="15">
          <cell r="A15">
            <v>2013</v>
          </cell>
          <cell r="B15">
            <v>410566607</v>
          </cell>
          <cell r="C15">
            <v>542950370</v>
          </cell>
          <cell r="D15">
            <v>232399957</v>
          </cell>
          <cell r="E15">
            <v>38494094</v>
          </cell>
          <cell r="F15">
            <v>10644873</v>
          </cell>
          <cell r="G15">
            <v>306232741</v>
          </cell>
          <cell r="H15">
            <v>6798481</v>
          </cell>
          <cell r="N15">
            <v>1548087123</v>
          </cell>
          <cell r="O15">
            <v>472.83618944916338</v>
          </cell>
          <cell r="P15">
            <v>162.16901239810798</v>
          </cell>
          <cell r="Q15">
            <v>410566607</v>
          </cell>
          <cell r="R15">
            <v>542950370</v>
          </cell>
          <cell r="S15">
            <v>232399957</v>
          </cell>
          <cell r="T15">
            <v>362170189</v>
          </cell>
          <cell r="U15">
            <v>0.26520898010208432</v>
          </cell>
          <cell r="V15">
            <v>0.35072339400887842</v>
          </cell>
          <cell r="W15">
            <v>0.15012072224309819</v>
          </cell>
          <cell r="X15">
            <v>0.23394690364593906</v>
          </cell>
        </row>
        <row r="16">
          <cell r="A16">
            <v>2014</v>
          </cell>
          <cell r="B16">
            <v>497804744</v>
          </cell>
          <cell r="C16">
            <v>544795076</v>
          </cell>
          <cell r="D16">
            <v>271375371</v>
          </cell>
          <cell r="E16">
            <v>30139213</v>
          </cell>
          <cell r="F16">
            <v>16191566</v>
          </cell>
          <cell r="G16">
            <v>310162037</v>
          </cell>
          <cell r="H16">
            <v>11966513</v>
          </cell>
          <cell r="N16">
            <v>1682434520</v>
          </cell>
          <cell r="O16">
            <v>490.84845124097598</v>
          </cell>
          <cell r="P16">
            <v>159.17516335602554</v>
          </cell>
          <cell r="Q16">
            <v>497804744</v>
          </cell>
          <cell r="R16">
            <v>544795076</v>
          </cell>
          <cell r="S16">
            <v>271375371</v>
          </cell>
          <cell r="T16">
            <v>368459329</v>
          </cell>
          <cell r="U16">
            <v>0.29588357709160651</v>
          </cell>
          <cell r="V16">
            <v>0.32381353896614057</v>
          </cell>
          <cell r="W16">
            <v>0.16129921716061793</v>
          </cell>
          <cell r="X16">
            <v>0.21900366678163499</v>
          </cell>
        </row>
        <row r="17">
          <cell r="A17">
            <v>2015</v>
          </cell>
          <cell r="B17">
            <v>364619216</v>
          </cell>
          <cell r="C17">
            <v>607791169</v>
          </cell>
          <cell r="D17">
            <v>275465640</v>
          </cell>
          <cell r="E17">
            <v>35040466</v>
          </cell>
          <cell r="F17">
            <v>16337878</v>
          </cell>
          <cell r="G17">
            <v>313328055.71765685</v>
          </cell>
          <cell r="H17">
            <v>5938648</v>
          </cell>
          <cell r="N17">
            <v>1618521072.7176569</v>
          </cell>
          <cell r="O17">
            <v>500.65704101299548</v>
          </cell>
          <cell r="P17">
            <v>140.41942677846083</v>
          </cell>
          <cell r="Q17">
            <v>364619216</v>
          </cell>
          <cell r="R17">
            <v>607791169</v>
          </cell>
          <cell r="S17">
            <v>275465640</v>
          </cell>
          <cell r="T17">
            <v>370645047.71765685</v>
          </cell>
          <cell r="U17">
            <v>0.22527925162430434</v>
          </cell>
          <cell r="V17">
            <v>0.37552255527909723</v>
          </cell>
          <cell r="W17">
            <v>0.17019589342600647</v>
          </cell>
          <cell r="X17">
            <v>0.22900229967059199</v>
          </cell>
        </row>
        <row r="18">
          <cell r="A18">
            <v>2016</v>
          </cell>
          <cell r="B18">
            <v>380310000</v>
          </cell>
          <cell r="C18">
            <v>534207126</v>
          </cell>
          <cell r="D18">
            <v>277169757</v>
          </cell>
          <cell r="E18">
            <v>45452580</v>
          </cell>
          <cell r="F18">
            <v>17537710</v>
          </cell>
          <cell r="G18">
            <v>316526391.97687203</v>
          </cell>
          <cell r="H18">
            <v>19516272</v>
          </cell>
          <cell r="N18">
            <v>1590719836.976872</v>
          </cell>
          <cell r="O18">
            <v>467.85285511993624</v>
          </cell>
          <cell r="P18">
            <v>128.21381585389335</v>
          </cell>
          <cell r="Q18">
            <v>380310000</v>
          </cell>
          <cell r="R18">
            <v>534207126</v>
          </cell>
          <cell r="S18">
            <v>277169757</v>
          </cell>
          <cell r="T18">
            <v>399032953.97687203</v>
          </cell>
          <cell r="U18">
            <v>0.23908044091709499</v>
          </cell>
          <cell r="V18">
            <v>0.33582728622737795</v>
          </cell>
          <cell r="W18">
            <v>0.17424171784187656</v>
          </cell>
          <cell r="X18">
            <v>0.25085055501365056</v>
          </cell>
        </row>
        <row r="19">
          <cell r="A19">
            <v>2017</v>
          </cell>
          <cell r="B19">
            <v>407526000</v>
          </cell>
          <cell r="C19">
            <v>567528788</v>
          </cell>
          <cell r="D19">
            <v>275142227</v>
          </cell>
          <cell r="E19">
            <v>47599892</v>
          </cell>
          <cell r="F19">
            <v>20259621</v>
          </cell>
          <cell r="G19">
            <v>319757375.66309011</v>
          </cell>
          <cell r="H19">
            <v>16682032</v>
          </cell>
          <cell r="N19">
            <v>1654495935.6630902</v>
          </cell>
          <cell r="O19">
            <v>464.68542499787605</v>
          </cell>
          <cell r="P19">
            <v>121.76860226325223</v>
          </cell>
          <cell r="Q19">
            <v>407526000</v>
          </cell>
          <cell r="R19">
            <v>567528788</v>
          </cell>
          <cell r="S19">
            <v>275142227</v>
          </cell>
          <cell r="T19">
            <v>404298920.66309011</v>
          </cell>
          <cell r="U19">
            <v>0.24631429501618654</v>
          </cell>
          <cell r="V19">
            <v>0.3430221711439535</v>
          </cell>
          <cell r="W19">
            <v>0.16629972976617091</v>
          </cell>
          <cell r="X19">
            <v>0.24436380407368899</v>
          </cell>
        </row>
        <row r="20">
          <cell r="A20">
            <v>2018</v>
          </cell>
          <cell r="B20">
            <v>483336000</v>
          </cell>
          <cell r="C20">
            <v>569024765</v>
          </cell>
          <cell r="D20">
            <v>288310815</v>
          </cell>
          <cell r="E20">
            <v>40204916</v>
          </cell>
          <cell r="F20">
            <v>26040932</v>
          </cell>
          <cell r="G20">
            <v>323021340.02910364</v>
          </cell>
          <cell r="H20">
            <v>28381188</v>
          </cell>
          <cell r="I20">
            <v>359291</v>
          </cell>
          <cell r="J20">
            <v>466082</v>
          </cell>
          <cell r="K20">
            <v>29757578</v>
          </cell>
          <cell r="L20">
            <v>8795</v>
          </cell>
          <cell r="M20">
            <v>166718</v>
          </cell>
          <cell r="N20">
            <v>1789078420.0291038</v>
          </cell>
          <cell r="O20">
            <v>476.94064875350216</v>
          </cell>
          <cell r="P20">
            <v>120.57932015985756</v>
          </cell>
          <cell r="Q20">
            <v>483336000</v>
          </cell>
          <cell r="R20">
            <v>569024765</v>
          </cell>
          <cell r="S20">
            <v>288310815</v>
          </cell>
          <cell r="T20">
            <v>448406840.02910364</v>
          </cell>
          <cell r="U20">
            <v>0.27015920296670803</v>
          </cell>
          <cell r="V20">
            <v>0.31805468034807743</v>
          </cell>
          <cell r="W20">
            <v>0.16115046259141055</v>
          </cell>
          <cell r="X20">
            <v>0.25063565409380389</v>
          </cell>
        </row>
        <row r="21">
          <cell r="A21">
            <v>2019</v>
          </cell>
          <cell r="B21">
            <v>581356407</v>
          </cell>
          <cell r="C21">
            <v>546169969</v>
          </cell>
          <cell r="D21">
            <v>288586414</v>
          </cell>
          <cell r="E21">
            <v>39329376</v>
          </cell>
          <cell r="F21">
            <v>26193174</v>
          </cell>
          <cell r="G21">
            <v>61392721</v>
          </cell>
          <cell r="H21">
            <v>45927085</v>
          </cell>
          <cell r="M21">
            <v>166591</v>
          </cell>
          <cell r="N21">
            <v>1589121737</v>
          </cell>
          <cell r="O21" t="e">
            <v>#DIV/0!</v>
          </cell>
          <cell r="P21" t="e">
            <v>#DIV/0!</v>
          </cell>
          <cell r="Q21">
            <v>581356407</v>
          </cell>
          <cell r="R21">
            <v>546169969</v>
          </cell>
          <cell r="S21">
            <v>288586414</v>
          </cell>
          <cell r="T21">
            <v>173008947</v>
          </cell>
          <cell r="U21">
            <v>0.36583503545644347</v>
          </cell>
          <cell r="V21">
            <v>0.34369296969726115</v>
          </cell>
          <cell r="W21">
            <v>0.18160119975754885</v>
          </cell>
          <cell r="X21">
            <v>0.10887079508874656</v>
          </cell>
        </row>
        <row r="22">
          <cell r="A22">
            <v>2020</v>
          </cell>
        </row>
        <row r="24">
          <cell r="F24" t="str">
            <v>Tahun</v>
          </cell>
          <cell r="G24" t="str">
            <v>Permintaan Gas Bumi (MMSCF)</v>
          </cell>
        </row>
        <row r="25">
          <cell r="F25">
            <v>2000</v>
          </cell>
          <cell r="G25">
            <v>955101.35158651904</v>
          </cell>
          <cell r="K25">
            <v>2000</v>
          </cell>
          <cell r="L25">
            <v>303899141</v>
          </cell>
          <cell r="N25">
            <v>2000</v>
          </cell>
          <cell r="O25">
            <v>9.423282813299326E-2</v>
          </cell>
          <cell r="P25">
            <v>0.43521431127097321</v>
          </cell>
          <cell r="Q25">
            <v>0.16535406409299297</v>
          </cell>
          <cell r="R25">
            <v>0.3051987965030406</v>
          </cell>
        </row>
        <row r="26">
          <cell r="F26">
            <v>2001</v>
          </cell>
          <cell r="G26">
            <v>998224.41556934861</v>
          </cell>
          <cell r="K26">
            <v>2001</v>
          </cell>
          <cell r="L26">
            <v>308311581</v>
          </cell>
          <cell r="N26">
            <v>2001</v>
          </cell>
          <cell r="O26">
            <v>0.11440588248100531</v>
          </cell>
          <cell r="P26">
            <v>0.42423088656102065</v>
          </cell>
          <cell r="Q26">
            <v>0.16526630518518012</v>
          </cell>
          <cell r="R26">
            <v>0.29609692577279395</v>
          </cell>
        </row>
        <row r="27">
          <cell r="F27">
            <v>2002</v>
          </cell>
          <cell r="G27">
            <v>1095320.5754394107</v>
          </cell>
          <cell r="K27">
            <v>2002</v>
          </cell>
          <cell r="L27">
            <v>305516297</v>
          </cell>
          <cell r="N27">
            <v>2002</v>
          </cell>
          <cell r="O27">
            <v>0.11483671895372272</v>
          </cell>
          <cell r="P27">
            <v>0.4231800759072108</v>
          </cell>
          <cell r="Q27">
            <v>0.17646353305688928</v>
          </cell>
          <cell r="R27">
            <v>0.28551967208217721</v>
          </cell>
        </row>
        <row r="28">
          <cell r="F28">
            <v>2003</v>
          </cell>
          <cell r="G28">
            <v>1184187.3310516851</v>
          </cell>
          <cell r="K28">
            <v>2003</v>
          </cell>
          <cell r="L28">
            <v>305318112</v>
          </cell>
          <cell r="N28">
            <v>2003</v>
          </cell>
          <cell r="O28">
            <v>0.14583705370679093</v>
          </cell>
          <cell r="P28">
            <v>0.40373498832791116</v>
          </cell>
          <cell r="Q28">
            <v>0.18048769001904966</v>
          </cell>
          <cell r="R28">
            <v>0.26994026794624826</v>
          </cell>
        </row>
        <row r="29">
          <cell r="F29">
            <v>2004</v>
          </cell>
          <cell r="G29">
            <v>1087962.0395614596</v>
          </cell>
          <cell r="K29">
            <v>2004</v>
          </cell>
          <cell r="L29">
            <v>307268880</v>
          </cell>
          <cell r="N29">
            <v>2004</v>
          </cell>
          <cell r="O29">
            <v>0.13241192729469484</v>
          </cell>
          <cell r="P29">
            <v>0.43523356763835808</v>
          </cell>
          <cell r="Q29">
            <v>0.16387632824135898</v>
          </cell>
          <cell r="R29">
            <v>0.26847817682558811</v>
          </cell>
        </row>
        <row r="30">
          <cell r="F30">
            <v>2005</v>
          </cell>
          <cell r="G30">
            <v>1109051.429897326</v>
          </cell>
          <cell r="K30">
            <v>2005</v>
          </cell>
          <cell r="L30">
            <v>307988196</v>
          </cell>
          <cell r="N30">
            <v>2005</v>
          </cell>
          <cell r="O30">
            <v>0.14888549655883626</v>
          </cell>
          <cell r="P30">
            <v>0.42318235002316568</v>
          </cell>
          <cell r="Q30">
            <v>0.16390175755396982</v>
          </cell>
          <cell r="R30">
            <v>0.26403039586402821</v>
          </cell>
        </row>
        <row r="31">
          <cell r="F31">
            <v>2006</v>
          </cell>
          <cell r="G31">
            <v>1140433.8186669762</v>
          </cell>
          <cell r="K31">
            <v>2006</v>
          </cell>
          <cell r="L31">
            <v>311775482</v>
          </cell>
          <cell r="N31">
            <v>2006</v>
          </cell>
          <cell r="O31">
            <v>0.17526806835918424</v>
          </cell>
          <cell r="P31">
            <v>0.39173461146969812</v>
          </cell>
          <cell r="Q31">
            <v>0.16744928328220807</v>
          </cell>
          <cell r="R31">
            <v>0.26554803688890954</v>
          </cell>
        </row>
        <row r="32">
          <cell r="F32">
            <v>2007</v>
          </cell>
          <cell r="G32">
            <v>1065164.0814432392</v>
          </cell>
          <cell r="K32">
            <v>2007</v>
          </cell>
          <cell r="L32">
            <v>315108704</v>
          </cell>
          <cell r="N32">
            <v>2007</v>
          </cell>
          <cell r="O32">
            <v>0.21042063639765152</v>
          </cell>
          <cell r="P32">
            <v>0.38309545594747263</v>
          </cell>
          <cell r="Q32">
            <v>0.14965954102570636</v>
          </cell>
          <cell r="R32">
            <v>0.25682436662916946</v>
          </cell>
        </row>
        <row r="33">
          <cell r="F33">
            <v>2008</v>
          </cell>
          <cell r="G33">
            <v>1369276.4429491272</v>
          </cell>
          <cell r="K33">
            <v>2008</v>
          </cell>
          <cell r="L33">
            <v>320525851</v>
          </cell>
          <cell r="N33">
            <v>2008</v>
          </cell>
          <cell r="O33">
            <v>0.17886036434734059</v>
          </cell>
          <cell r="P33">
            <v>0.37788606062919755</v>
          </cell>
          <cell r="Q33">
            <v>0.18798856510084888</v>
          </cell>
          <cell r="R33">
            <v>0.25526500992261297</v>
          </cell>
        </row>
        <row r="34">
          <cell r="F34">
            <v>2009</v>
          </cell>
          <cell r="G34">
            <v>1456205.4063460759</v>
          </cell>
          <cell r="K34">
            <v>2009</v>
          </cell>
          <cell r="L34">
            <v>323721303</v>
          </cell>
          <cell r="N34">
            <v>2009</v>
          </cell>
          <cell r="O34">
            <v>0.18485103000916556</v>
          </cell>
          <cell r="P34">
            <v>0.36579695603980461</v>
          </cell>
          <cell r="Q34">
            <v>0.1962625646831038</v>
          </cell>
          <cell r="R34">
            <v>0.25308944926792609</v>
          </cell>
        </row>
        <row r="35">
          <cell r="F35">
            <v>2010</v>
          </cell>
          <cell r="G35">
            <v>1565880.7645455075</v>
          </cell>
          <cell r="K35">
            <v>2010</v>
          </cell>
          <cell r="L35">
            <v>334335363</v>
          </cell>
          <cell r="N35">
            <v>2010</v>
          </cell>
          <cell r="O35">
            <v>0.20041548694394271</v>
          </cell>
          <cell r="P35">
            <v>0.36921287470598008</v>
          </cell>
          <cell r="Q35">
            <v>0.19225513309696826</v>
          </cell>
          <cell r="R35">
            <v>0.23811650525310893</v>
          </cell>
        </row>
        <row r="36">
          <cell r="F36">
            <v>2011</v>
          </cell>
          <cell r="G36">
            <v>1518117.8258599688</v>
          </cell>
          <cell r="K36">
            <v>2011</v>
          </cell>
          <cell r="L36">
            <v>331857894</v>
          </cell>
          <cell r="N36">
            <v>2011</v>
          </cell>
          <cell r="O36">
            <v>0.22663821515769053</v>
          </cell>
          <cell r="P36">
            <v>0.37076503236882669</v>
          </cell>
          <cell r="Q36">
            <v>0.17750828794368104</v>
          </cell>
          <cell r="R36">
            <v>0.22508846452980175</v>
          </cell>
        </row>
        <row r="37">
          <cell r="F37">
            <v>2012</v>
          </cell>
          <cell r="G37">
            <v>1505054.8987760313</v>
          </cell>
          <cell r="K37">
            <v>2012</v>
          </cell>
          <cell r="L37">
            <v>352534164</v>
          </cell>
          <cell r="N37">
            <v>2012</v>
          </cell>
          <cell r="O37">
            <v>0.24800776765083865</v>
          </cell>
          <cell r="P37">
            <v>0.35034829415173502</v>
          </cell>
          <cell r="Q37">
            <v>0.1702789220221326</v>
          </cell>
          <cell r="R37">
            <v>0.23136501617529373</v>
          </cell>
        </row>
        <row r="38">
          <cell r="F38">
            <v>2013</v>
          </cell>
          <cell r="G38">
            <v>1348105.7891989097</v>
          </cell>
          <cell r="K38">
            <v>2013</v>
          </cell>
          <cell r="L38">
            <v>362170189</v>
          </cell>
          <cell r="N38">
            <v>2013</v>
          </cell>
          <cell r="O38">
            <v>0.26520898010208432</v>
          </cell>
          <cell r="P38">
            <v>0.35072339400887842</v>
          </cell>
          <cell r="Q38">
            <v>0.15012072224309819</v>
          </cell>
          <cell r="R38">
            <v>0.23394690364593906</v>
          </cell>
        </row>
        <row r="39">
          <cell r="F39">
            <v>2014</v>
          </cell>
          <cell r="G39">
            <v>1574194.3906259066</v>
          </cell>
          <cell r="K39">
            <v>2014</v>
          </cell>
          <cell r="L39">
            <v>368459329</v>
          </cell>
          <cell r="N39">
            <v>2014</v>
          </cell>
          <cell r="O39">
            <v>0.29588357709160651</v>
          </cell>
          <cell r="P39">
            <v>0.32381353896614057</v>
          </cell>
          <cell r="Q39">
            <v>0.16129921716061793</v>
          </cell>
          <cell r="R39">
            <v>0.21900366678163499</v>
          </cell>
        </row>
        <row r="40">
          <cell r="F40">
            <v>2015</v>
          </cell>
          <cell r="G40">
            <v>1597921.2251290679</v>
          </cell>
          <cell r="K40">
            <v>2015</v>
          </cell>
          <cell r="L40">
            <v>370645047.71765685</v>
          </cell>
          <cell r="N40">
            <v>2015</v>
          </cell>
          <cell r="O40">
            <v>0.22527925162430434</v>
          </cell>
          <cell r="P40">
            <v>0.37552255527909723</v>
          </cell>
          <cell r="Q40">
            <v>0.17019589342600647</v>
          </cell>
          <cell r="R40">
            <v>0.22900229967059199</v>
          </cell>
        </row>
        <row r="41">
          <cell r="F41">
            <v>2016</v>
          </cell>
          <cell r="G41">
            <v>1607806.4678925693</v>
          </cell>
          <cell r="K41">
            <v>2016</v>
          </cell>
          <cell r="L41">
            <v>399032953.97687203</v>
          </cell>
          <cell r="N41">
            <v>2016</v>
          </cell>
          <cell r="O41">
            <v>0.23908044091709499</v>
          </cell>
          <cell r="P41">
            <v>0.33582728622737795</v>
          </cell>
          <cell r="Q41">
            <v>0.17424171784187656</v>
          </cell>
          <cell r="R41">
            <v>0.25085055501365056</v>
          </cell>
        </row>
        <row r="42">
          <cell r="F42">
            <v>2017</v>
          </cell>
          <cell r="G42">
            <v>1596045.1708335751</v>
          </cell>
          <cell r="K42">
            <v>2017</v>
          </cell>
          <cell r="L42">
            <v>404298920.66309011</v>
          </cell>
          <cell r="N42">
            <v>2017</v>
          </cell>
          <cell r="O42">
            <v>0.24631429501618654</v>
          </cell>
          <cell r="P42">
            <v>0.3430221711439535</v>
          </cell>
          <cell r="Q42">
            <v>0.16629972976617091</v>
          </cell>
          <cell r="R42">
            <v>0.24436380407368899</v>
          </cell>
        </row>
        <row r="43">
          <cell r="F43">
            <v>2018</v>
          </cell>
          <cell r="G43">
            <v>1672433.5228261501</v>
          </cell>
          <cell r="K43">
            <v>2018</v>
          </cell>
          <cell r="L43">
            <v>448406840.02910364</v>
          </cell>
          <cell r="N43">
            <v>2018</v>
          </cell>
          <cell r="O43">
            <v>0.27015920296670803</v>
          </cell>
          <cell r="P43">
            <v>0.31805468034807743</v>
          </cell>
          <cell r="Q43">
            <v>0.16115046259141055</v>
          </cell>
          <cell r="R43">
            <v>0.25063565409380389</v>
          </cell>
        </row>
      </sheetData>
      <sheetData sheetId="15">
        <row r="2">
          <cell r="A2">
            <v>2000</v>
          </cell>
          <cell r="C2">
            <v>0</v>
          </cell>
        </row>
        <row r="3">
          <cell r="A3">
            <v>2001</v>
          </cell>
          <cell r="C3">
            <v>0</v>
          </cell>
        </row>
        <row r="4">
          <cell r="A4">
            <v>2002</v>
          </cell>
          <cell r="C4">
            <v>0</v>
          </cell>
        </row>
        <row r="5">
          <cell r="A5">
            <v>2003</v>
          </cell>
          <cell r="C5">
            <v>0</v>
          </cell>
        </row>
        <row r="6">
          <cell r="A6">
            <v>2004</v>
          </cell>
          <cell r="C6">
            <v>0</v>
          </cell>
        </row>
        <row r="7">
          <cell r="A7">
            <v>2005</v>
          </cell>
          <cell r="C7">
            <v>0</v>
          </cell>
        </row>
        <row r="8">
          <cell r="A8">
            <v>2006</v>
          </cell>
          <cell r="B8">
            <v>18654.060000000001</v>
          </cell>
          <cell r="C8">
            <v>18654060000</v>
          </cell>
        </row>
        <row r="9">
          <cell r="A9">
            <v>2007</v>
          </cell>
          <cell r="B9">
            <v>18711.25</v>
          </cell>
          <cell r="C9">
            <v>18711250000</v>
          </cell>
        </row>
        <row r="10">
          <cell r="A10">
            <v>2008</v>
          </cell>
          <cell r="C10">
            <v>0</v>
          </cell>
        </row>
        <row r="11">
          <cell r="A11">
            <v>2009</v>
          </cell>
          <cell r="B11">
            <v>18779.93</v>
          </cell>
          <cell r="C11">
            <v>18779930000</v>
          </cell>
        </row>
        <row r="12">
          <cell r="A12">
            <v>2010</v>
          </cell>
          <cell r="B12">
            <v>21131.83</v>
          </cell>
          <cell r="C12">
            <v>21131830000</v>
          </cell>
        </row>
        <row r="13">
          <cell r="A13">
            <v>2011</v>
          </cell>
          <cell r="B13">
            <v>28017.46</v>
          </cell>
          <cell r="C13">
            <v>28017460000</v>
          </cell>
        </row>
        <row r="14">
          <cell r="A14">
            <v>2012</v>
          </cell>
          <cell r="B14">
            <v>28978.61</v>
          </cell>
          <cell r="C14">
            <v>28978610000</v>
          </cell>
        </row>
        <row r="15">
          <cell r="A15">
            <v>2013</v>
          </cell>
          <cell r="B15">
            <v>31357.15</v>
          </cell>
          <cell r="C15">
            <v>31357150000</v>
          </cell>
        </row>
        <row r="16">
          <cell r="A16">
            <v>2014</v>
          </cell>
          <cell r="B16">
            <v>32269.01</v>
          </cell>
          <cell r="C16">
            <v>32269010000</v>
          </cell>
        </row>
        <row r="17">
          <cell r="A17">
            <v>2015</v>
          </cell>
          <cell r="B17">
            <v>32263.68</v>
          </cell>
          <cell r="C17">
            <v>32263680000</v>
          </cell>
        </row>
        <row r="18">
          <cell r="A18">
            <v>2016</v>
          </cell>
          <cell r="B18">
            <v>28457.29</v>
          </cell>
          <cell r="C18">
            <v>28457290000</v>
          </cell>
        </row>
        <row r="19">
          <cell r="A19">
            <v>2017</v>
          </cell>
          <cell r="B19">
            <v>34174.119999999995</v>
          </cell>
          <cell r="C19">
            <v>34174119999.999996</v>
          </cell>
        </row>
        <row r="20">
          <cell r="A20">
            <v>2018</v>
          </cell>
          <cell r="B20">
            <v>39890.949999999997</v>
          </cell>
          <cell r="C20">
            <v>39890950000</v>
          </cell>
        </row>
        <row r="21">
          <cell r="A21">
            <v>2019</v>
          </cell>
          <cell r="B21">
            <v>37604.660000000003</v>
          </cell>
          <cell r="C21">
            <v>37604660000</v>
          </cell>
        </row>
        <row r="22">
          <cell r="A22">
            <v>2020</v>
          </cell>
          <cell r="C22">
            <v>0</v>
          </cell>
        </row>
      </sheetData>
      <sheetData sheetId="16">
        <row r="3">
          <cell r="E3">
            <v>2000</v>
          </cell>
          <cell r="F3">
            <v>5120000000</v>
          </cell>
          <cell r="G3">
            <v>4490000000</v>
          </cell>
          <cell r="H3">
            <v>9610000000</v>
          </cell>
        </row>
        <row r="4">
          <cell r="E4">
            <v>2001</v>
          </cell>
          <cell r="F4">
            <v>5100000000</v>
          </cell>
          <cell r="G4">
            <v>4650000000</v>
          </cell>
          <cell r="H4">
            <v>9750000000</v>
          </cell>
        </row>
        <row r="5">
          <cell r="E5">
            <v>2002</v>
          </cell>
          <cell r="F5">
            <v>4720000000</v>
          </cell>
          <cell r="G5">
            <v>5030000000</v>
          </cell>
          <cell r="H5">
            <v>9750000000</v>
          </cell>
        </row>
        <row r="6">
          <cell r="E6">
            <v>2003</v>
          </cell>
          <cell r="F6">
            <v>4730000000</v>
          </cell>
          <cell r="G6">
            <v>4400000000</v>
          </cell>
          <cell r="H6">
            <v>9130000000</v>
          </cell>
        </row>
        <row r="7">
          <cell r="E7">
            <v>2004</v>
          </cell>
          <cell r="F7">
            <v>4300000000</v>
          </cell>
          <cell r="G7">
            <v>4310000000</v>
          </cell>
          <cell r="H7">
            <v>8610000000</v>
          </cell>
        </row>
        <row r="8">
          <cell r="E8">
            <v>2005</v>
          </cell>
          <cell r="F8">
            <v>4190000000.0000005</v>
          </cell>
          <cell r="G8">
            <v>4440000000</v>
          </cell>
          <cell r="H8">
            <v>8630000000</v>
          </cell>
        </row>
        <row r="9">
          <cell r="E9">
            <v>2006</v>
          </cell>
          <cell r="F9">
            <v>4370000000</v>
          </cell>
          <cell r="G9">
            <v>4560000000</v>
          </cell>
          <cell r="H9">
            <v>8930000000</v>
          </cell>
        </row>
        <row r="10">
          <cell r="E10">
            <v>2007</v>
          </cell>
          <cell r="F10">
            <v>3990000000</v>
          </cell>
          <cell r="G10">
            <v>4410000000</v>
          </cell>
          <cell r="H10">
            <v>8400000000</v>
          </cell>
        </row>
        <row r="11">
          <cell r="E11">
            <v>2008</v>
          </cell>
          <cell r="F11">
            <v>3750000000</v>
          </cell>
          <cell r="G11">
            <v>4470000000</v>
          </cell>
          <cell r="H11">
            <v>8220000000.000001</v>
          </cell>
        </row>
        <row r="12">
          <cell r="E12">
            <v>2009</v>
          </cell>
          <cell r="F12">
            <v>4300000000</v>
          </cell>
          <cell r="G12">
            <v>3700000000</v>
          </cell>
          <cell r="H12">
            <v>8000000000</v>
          </cell>
        </row>
        <row r="13">
          <cell r="E13">
            <v>2010</v>
          </cell>
          <cell r="F13">
            <v>4230000000.0000005</v>
          </cell>
          <cell r="G13">
            <v>3530000000</v>
          </cell>
          <cell r="H13">
            <v>7760000000</v>
          </cell>
        </row>
        <row r="14">
          <cell r="E14">
            <v>2011</v>
          </cell>
          <cell r="F14">
            <v>4040000000</v>
          </cell>
          <cell r="G14">
            <v>3690000000</v>
          </cell>
          <cell r="H14">
            <v>7730000000</v>
          </cell>
        </row>
        <row r="15">
          <cell r="E15">
            <v>2012</v>
          </cell>
          <cell r="F15">
            <v>3740000000</v>
          </cell>
          <cell r="G15">
            <v>3670000000</v>
          </cell>
          <cell r="H15">
            <v>7410000000</v>
          </cell>
        </row>
        <row r="16">
          <cell r="E16">
            <v>2013</v>
          </cell>
          <cell r="F16">
            <v>3690000000</v>
          </cell>
          <cell r="G16">
            <v>3860000000</v>
          </cell>
          <cell r="H16">
            <v>7550000000</v>
          </cell>
        </row>
        <row r="17">
          <cell r="E17">
            <v>2014</v>
          </cell>
          <cell r="F17">
            <v>3620000000</v>
          </cell>
          <cell r="G17">
            <v>3750000000</v>
          </cell>
          <cell r="H17">
            <v>7370000000</v>
          </cell>
        </row>
        <row r="18">
          <cell r="E18">
            <v>2015</v>
          </cell>
          <cell r="F18">
            <v>3600000000</v>
          </cell>
          <cell r="G18">
            <v>3700000000</v>
          </cell>
          <cell r="H18">
            <v>7310000000</v>
          </cell>
        </row>
        <row r="19">
          <cell r="E19">
            <v>2016</v>
          </cell>
          <cell r="F19">
            <v>3310000000</v>
          </cell>
          <cell r="G19">
            <v>3940000000</v>
          </cell>
          <cell r="H19">
            <v>7250000000</v>
          </cell>
        </row>
        <row r="20">
          <cell r="E20">
            <v>2017</v>
          </cell>
          <cell r="F20">
            <v>3170000000</v>
          </cell>
          <cell r="G20">
            <v>4360000000</v>
          </cell>
          <cell r="H20">
            <v>7530000000</v>
          </cell>
        </row>
        <row r="21">
          <cell r="E21">
            <v>2018</v>
          </cell>
          <cell r="F21">
            <v>3150000000</v>
          </cell>
          <cell r="G21">
            <v>4360000000</v>
          </cell>
          <cell r="H21">
            <v>7510000000</v>
          </cell>
        </row>
        <row r="22">
          <cell r="E22">
            <v>2019</v>
          </cell>
          <cell r="F22">
            <v>2480000000</v>
          </cell>
          <cell r="G22">
            <v>1290000000</v>
          </cell>
          <cell r="H22">
            <v>7510000000</v>
          </cell>
        </row>
        <row r="23">
          <cell r="E23">
            <v>2020</v>
          </cell>
        </row>
      </sheetData>
      <sheetData sheetId="17" refreshError="1"/>
      <sheetData sheetId="18">
        <row r="3">
          <cell r="K3">
            <v>2000</v>
          </cell>
          <cell r="L3">
            <v>205843000</v>
          </cell>
        </row>
        <row r="4">
          <cell r="K4">
            <v>2001</v>
          </cell>
          <cell r="L4">
            <v>208647000</v>
          </cell>
        </row>
        <row r="5">
          <cell r="K5">
            <v>2002</v>
          </cell>
          <cell r="L5">
            <v>212003000</v>
          </cell>
        </row>
        <row r="6">
          <cell r="K6">
            <v>2003</v>
          </cell>
          <cell r="L6">
            <v>215276000</v>
          </cell>
        </row>
        <row r="7">
          <cell r="K7">
            <v>2004</v>
          </cell>
          <cell r="L7">
            <v>217854000</v>
          </cell>
        </row>
        <row r="8">
          <cell r="K8">
            <v>2005</v>
          </cell>
          <cell r="L8">
            <v>218869000</v>
          </cell>
        </row>
        <row r="9">
          <cell r="K9">
            <v>2006</v>
          </cell>
          <cell r="L9">
            <v>222192000</v>
          </cell>
        </row>
        <row r="10">
          <cell r="K10">
            <v>2007</v>
          </cell>
          <cell r="L10">
            <v>225642000</v>
          </cell>
        </row>
        <row r="11">
          <cell r="K11">
            <v>2008</v>
          </cell>
          <cell r="L11">
            <v>228523000</v>
          </cell>
        </row>
        <row r="12">
          <cell r="K12">
            <v>2009</v>
          </cell>
          <cell r="L12">
            <v>234757000</v>
          </cell>
        </row>
        <row r="13">
          <cell r="K13">
            <v>2010</v>
          </cell>
          <cell r="L13">
            <v>237641000</v>
          </cell>
        </row>
        <row r="14">
          <cell r="K14">
            <v>2011</v>
          </cell>
          <cell r="L14">
            <v>238519000</v>
          </cell>
        </row>
        <row r="15">
          <cell r="K15">
            <v>2012</v>
          </cell>
          <cell r="L15">
            <v>245425000</v>
          </cell>
        </row>
        <row r="16">
          <cell r="K16">
            <v>2013</v>
          </cell>
          <cell r="L16">
            <v>248818000</v>
          </cell>
        </row>
        <row r="17">
          <cell r="K17">
            <v>2014</v>
          </cell>
          <cell r="L17">
            <v>252165000</v>
          </cell>
        </row>
        <row r="18">
          <cell r="K18">
            <v>2015</v>
          </cell>
          <cell r="L18">
            <v>255462000</v>
          </cell>
        </row>
        <row r="19">
          <cell r="K19">
            <v>2016</v>
          </cell>
          <cell r="L19">
            <v>258705000</v>
          </cell>
        </row>
        <row r="20">
          <cell r="K20">
            <v>2017</v>
          </cell>
          <cell r="L20">
            <v>261891000</v>
          </cell>
        </row>
        <row r="21">
          <cell r="K21">
            <v>2018</v>
          </cell>
          <cell r="L21">
            <v>265015000</v>
          </cell>
        </row>
        <row r="22">
          <cell r="K22">
            <v>2019</v>
          </cell>
          <cell r="L22">
            <v>0</v>
          </cell>
        </row>
        <row r="23">
          <cell r="K23">
            <v>2020</v>
          </cell>
          <cell r="L23">
            <v>0</v>
          </cell>
        </row>
      </sheetData>
      <sheetData sheetId="19" refreshError="1"/>
      <sheetData sheetId="20">
        <row r="19">
          <cell r="B19">
            <v>2000</v>
          </cell>
          <cell r="C19">
            <v>208610</v>
          </cell>
          <cell r="D19">
            <v>81</v>
          </cell>
          <cell r="E19">
            <v>63216</v>
          </cell>
          <cell r="F19">
            <v>5932</v>
          </cell>
          <cell r="G19">
            <v>0</v>
          </cell>
          <cell r="H19">
            <v>18735</v>
          </cell>
          <cell r="I19">
            <v>296573</v>
          </cell>
          <cell r="J19">
            <v>296574</v>
          </cell>
          <cell r="K19">
            <v>296574000</v>
          </cell>
          <cell r="L19">
            <v>1.4407776800765633</v>
          </cell>
        </row>
        <row r="20">
          <cell r="B20">
            <v>2001</v>
          </cell>
          <cell r="C20">
            <v>212323</v>
          </cell>
          <cell r="D20">
            <v>87</v>
          </cell>
          <cell r="E20">
            <v>62329</v>
          </cell>
          <cell r="F20">
            <v>6170</v>
          </cell>
          <cell r="G20">
            <v>0</v>
          </cell>
          <cell r="H20">
            <v>20437</v>
          </cell>
          <cell r="I20">
            <v>301347</v>
          </cell>
          <cell r="J20">
            <v>301346</v>
          </cell>
          <cell r="K20">
            <v>301346000</v>
          </cell>
          <cell r="L20">
            <v>1.4442862825729581</v>
          </cell>
        </row>
        <row r="21">
          <cell r="B21">
            <v>2002</v>
          </cell>
          <cell r="C21">
            <v>216465</v>
          </cell>
          <cell r="D21">
            <v>96</v>
          </cell>
          <cell r="E21">
            <v>59261</v>
          </cell>
          <cell r="F21">
            <v>6373</v>
          </cell>
          <cell r="G21">
            <v>0</v>
          </cell>
          <cell r="H21">
            <v>20838</v>
          </cell>
          <cell r="I21">
            <v>303033</v>
          </cell>
          <cell r="J21">
            <v>303033</v>
          </cell>
          <cell r="K21">
            <v>303033000</v>
          </cell>
          <cell r="L21">
            <v>1.4293807163106182</v>
          </cell>
        </row>
        <row r="22">
          <cell r="B22">
            <v>2003</v>
          </cell>
          <cell r="C22">
            <v>220377</v>
          </cell>
          <cell r="D22">
            <v>99</v>
          </cell>
          <cell r="E22">
            <v>59640</v>
          </cell>
          <cell r="F22">
            <v>7013</v>
          </cell>
          <cell r="G22">
            <v>0</v>
          </cell>
          <cell r="H22">
            <v>21917</v>
          </cell>
          <cell r="I22">
            <v>309046</v>
          </cell>
          <cell r="J22">
            <v>309046</v>
          </cell>
          <cell r="K22">
            <v>309046000</v>
          </cell>
          <cell r="L22">
            <v>1.435580371244356</v>
          </cell>
        </row>
        <row r="23">
          <cell r="B23">
            <v>2004</v>
          </cell>
          <cell r="C23">
            <v>223425</v>
          </cell>
          <cell r="D23">
            <v>124</v>
          </cell>
          <cell r="E23">
            <v>60112</v>
          </cell>
          <cell r="F23">
            <v>6798</v>
          </cell>
          <cell r="G23">
            <v>0</v>
          </cell>
          <cell r="H23">
            <v>23655</v>
          </cell>
          <cell r="I23">
            <v>314115</v>
          </cell>
          <cell r="J23">
            <v>314114</v>
          </cell>
          <cell r="K23">
            <v>314114000</v>
          </cell>
          <cell r="L23">
            <v>1.4418555546375096</v>
          </cell>
        </row>
        <row r="24">
          <cell r="B24">
            <v>2005</v>
          </cell>
          <cell r="C24">
            <v>224707</v>
          </cell>
          <cell r="D24">
            <v>124</v>
          </cell>
          <cell r="E24">
            <v>57696</v>
          </cell>
          <cell r="F24">
            <v>5998</v>
          </cell>
          <cell r="G24">
            <v>0</v>
          </cell>
          <cell r="H24">
            <v>25246</v>
          </cell>
          <cell r="I24">
            <v>313772</v>
          </cell>
          <cell r="J24">
            <v>313771</v>
          </cell>
          <cell r="K24">
            <v>313771000</v>
          </cell>
          <cell r="L24">
            <v>1.4336018348875355</v>
          </cell>
        </row>
        <row r="25">
          <cell r="B25">
            <v>2006</v>
          </cell>
          <cell r="C25">
            <v>228186</v>
          </cell>
          <cell r="D25">
            <v>128</v>
          </cell>
          <cell r="E25">
            <v>50862</v>
          </cell>
          <cell r="F25">
            <v>6719</v>
          </cell>
          <cell r="G25">
            <v>0</v>
          </cell>
          <cell r="H25">
            <v>26821</v>
          </cell>
          <cell r="I25">
            <v>312716</v>
          </cell>
          <cell r="J25">
            <v>312716</v>
          </cell>
          <cell r="K25">
            <v>312716000</v>
          </cell>
          <cell r="L25">
            <v>1.4074134082235183</v>
          </cell>
        </row>
        <row r="26">
          <cell r="B26">
            <v>2007</v>
          </cell>
          <cell r="C26">
            <v>231616</v>
          </cell>
          <cell r="D26">
            <v>132</v>
          </cell>
          <cell r="E26">
            <v>50229</v>
          </cell>
          <cell r="F26">
            <v>8345</v>
          </cell>
          <cell r="G26">
            <v>0</v>
          </cell>
          <cell r="H26">
            <v>29010</v>
          </cell>
          <cell r="I26">
            <v>319333</v>
          </cell>
          <cell r="J26">
            <v>319332</v>
          </cell>
          <cell r="K26">
            <v>319332000</v>
          </cell>
          <cell r="L26">
            <v>1.4152152524795916</v>
          </cell>
        </row>
        <row r="27">
          <cell r="B27">
            <v>2008</v>
          </cell>
          <cell r="C27">
            <v>232244</v>
          </cell>
          <cell r="D27">
            <v>131</v>
          </cell>
          <cell r="E27">
            <v>40096</v>
          </cell>
          <cell r="F27">
            <v>13568</v>
          </cell>
          <cell r="G27">
            <v>0</v>
          </cell>
          <cell r="H27">
            <v>30763</v>
          </cell>
          <cell r="I27">
            <v>316802</v>
          </cell>
          <cell r="J27">
            <v>316802</v>
          </cell>
          <cell r="K27">
            <v>316802000</v>
          </cell>
          <cell r="L27">
            <v>1.3863024728364322</v>
          </cell>
        </row>
        <row r="28">
          <cell r="B28">
            <v>2009</v>
          </cell>
          <cell r="C28">
            <v>233261</v>
          </cell>
          <cell r="D28">
            <v>130</v>
          </cell>
          <cell r="E28">
            <v>24255</v>
          </cell>
          <cell r="F28">
            <v>22767</v>
          </cell>
          <cell r="G28">
            <v>0</v>
          </cell>
          <cell r="H28">
            <v>33682</v>
          </cell>
          <cell r="I28">
            <v>314094</v>
          </cell>
          <cell r="J28">
            <v>314095</v>
          </cell>
          <cell r="K28">
            <v>314095000</v>
          </cell>
          <cell r="L28">
            <v>1.3379579735641536</v>
          </cell>
        </row>
        <row r="29">
          <cell r="B29">
            <v>2010</v>
          </cell>
          <cell r="C29">
            <v>228915</v>
          </cell>
          <cell r="D29">
            <v>135</v>
          </cell>
          <cell r="E29">
            <v>14439</v>
          </cell>
          <cell r="F29">
            <v>30386</v>
          </cell>
          <cell r="G29">
            <v>0</v>
          </cell>
          <cell r="H29">
            <v>36673</v>
          </cell>
          <cell r="I29">
            <v>310548</v>
          </cell>
          <cell r="J29">
            <v>310548</v>
          </cell>
          <cell r="K29">
            <v>310548000</v>
          </cell>
          <cell r="L29">
            <v>1.3067947029342579</v>
          </cell>
        </row>
        <row r="30">
          <cell r="B30">
            <v>2011</v>
          </cell>
          <cell r="C30">
            <v>237929</v>
          </cell>
          <cell r="D30">
            <v>114</v>
          </cell>
          <cell r="E30">
            <v>10072</v>
          </cell>
          <cell r="F30">
            <v>35326</v>
          </cell>
          <cell r="G30">
            <v>0</v>
          </cell>
          <cell r="H30">
            <v>39914</v>
          </cell>
          <cell r="I30">
            <v>323356</v>
          </cell>
          <cell r="J30">
            <v>323355</v>
          </cell>
          <cell r="K30">
            <v>323355000</v>
          </cell>
          <cell r="L30">
            <v>1.3556781640037061</v>
          </cell>
        </row>
        <row r="31">
          <cell r="B31">
            <v>2012</v>
          </cell>
          <cell r="C31">
            <v>256594</v>
          </cell>
          <cell r="D31">
            <v>134</v>
          </cell>
          <cell r="E31">
            <v>7015</v>
          </cell>
          <cell r="F31">
            <v>41123</v>
          </cell>
          <cell r="G31">
            <v>0</v>
          </cell>
          <cell r="H31">
            <v>44217</v>
          </cell>
          <cell r="I31">
            <v>349084</v>
          </cell>
          <cell r="J31">
            <v>349083</v>
          </cell>
          <cell r="K31">
            <v>349083000</v>
          </cell>
          <cell r="L31">
            <v>1.4223612101456657</v>
          </cell>
        </row>
        <row r="32">
          <cell r="B32">
            <v>2013</v>
          </cell>
          <cell r="C32">
            <v>260328</v>
          </cell>
          <cell r="D32">
            <v>122</v>
          </cell>
          <cell r="E32">
            <v>6396</v>
          </cell>
          <cell r="F32">
            <v>45839</v>
          </cell>
          <cell r="G32">
            <v>0</v>
          </cell>
          <cell r="H32">
            <v>47330</v>
          </cell>
          <cell r="I32">
            <v>360016</v>
          </cell>
          <cell r="J32">
            <v>360015</v>
          </cell>
          <cell r="K32">
            <v>360015000</v>
          </cell>
          <cell r="L32">
            <v>1.446900947680634</v>
          </cell>
        </row>
        <row r="33">
          <cell r="B33">
            <v>2014</v>
          </cell>
          <cell r="C33">
            <v>263495</v>
          </cell>
          <cell r="D33">
            <v>114</v>
          </cell>
          <cell r="E33">
            <v>4929</v>
          </cell>
          <cell r="F33">
            <v>49810</v>
          </cell>
          <cell r="G33">
            <v>0</v>
          </cell>
          <cell r="H33">
            <v>51545</v>
          </cell>
          <cell r="I33">
            <v>369893</v>
          </cell>
          <cell r="J33">
            <v>369893</v>
          </cell>
          <cell r="K33">
            <v>369893000</v>
          </cell>
          <cell r="L33">
            <v>1.4668689151944163</v>
          </cell>
        </row>
        <row r="34">
          <cell r="B34">
            <v>2015</v>
          </cell>
          <cell r="C34">
            <v>263275</v>
          </cell>
          <cell r="D34">
            <v>116</v>
          </cell>
          <cell r="E34">
            <v>3903</v>
          </cell>
          <cell r="F34">
            <v>52130</v>
          </cell>
          <cell r="G34">
            <v>0</v>
          </cell>
          <cell r="H34">
            <v>54362</v>
          </cell>
          <cell r="I34">
            <v>373787</v>
          </cell>
          <cell r="J34">
            <v>373786</v>
          </cell>
          <cell r="K34">
            <v>373786000</v>
          </cell>
          <cell r="L34">
            <v>1.46317651940406</v>
          </cell>
        </row>
        <row r="35">
          <cell r="B35">
            <v>2016</v>
          </cell>
          <cell r="C35">
            <v>263215</v>
          </cell>
          <cell r="D35">
            <v>137</v>
          </cell>
          <cell r="E35">
            <v>2995</v>
          </cell>
          <cell r="F35">
            <v>54302</v>
          </cell>
          <cell r="G35">
            <v>0</v>
          </cell>
          <cell r="H35">
            <v>57398</v>
          </cell>
          <cell r="I35">
            <v>378046</v>
          </cell>
          <cell r="J35">
            <v>378047</v>
          </cell>
          <cell r="K35">
            <v>378047000</v>
          </cell>
          <cell r="L35">
            <v>1.4613053477899538</v>
          </cell>
        </row>
        <row r="36">
          <cell r="B36">
            <v>2017</v>
          </cell>
          <cell r="C36">
            <v>29050</v>
          </cell>
          <cell r="D36">
            <v>177</v>
          </cell>
          <cell r="E36">
            <v>3114</v>
          </cell>
          <cell r="F36">
            <v>58783</v>
          </cell>
          <cell r="G36">
            <v>0</v>
          </cell>
          <cell r="H36">
            <v>57902</v>
          </cell>
          <cell r="I36">
            <v>149026</v>
          </cell>
          <cell r="J36">
            <v>149026</v>
          </cell>
          <cell r="K36">
            <v>382622751</v>
          </cell>
          <cell r="L36">
            <v>1.4610000000000001</v>
          </cell>
        </row>
        <row r="37">
          <cell r="B37">
            <v>2018</v>
          </cell>
          <cell r="C37">
            <v>23020</v>
          </cell>
          <cell r="D37">
            <v>203</v>
          </cell>
          <cell r="E37">
            <v>3043</v>
          </cell>
          <cell r="F37">
            <v>61819</v>
          </cell>
          <cell r="G37">
            <v>167</v>
          </cell>
          <cell r="H37">
            <v>62963</v>
          </cell>
          <cell r="I37">
            <v>151214</v>
          </cell>
          <cell r="J37">
            <v>151215</v>
          </cell>
          <cell r="K37">
            <v>387186915</v>
          </cell>
          <cell r="L37">
            <v>1.4610000000000001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52B1-E07C-41F8-B716-4DDC15A5C1E2}">
  <dimension ref="A1:K39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25">
      <c r="A2" t="s">
        <v>1</v>
      </c>
      <c r="B2">
        <v>6864130</v>
      </c>
      <c r="C2">
        <v>7287640</v>
      </c>
      <c r="D2">
        <v>7727080</v>
      </c>
      <c r="E2">
        <v>8156500</v>
      </c>
      <c r="F2">
        <v>8564870</v>
      </c>
      <c r="G2">
        <v>8982520</v>
      </c>
      <c r="H2">
        <v>9434610</v>
      </c>
      <c r="I2">
        <v>9912930</v>
      </c>
      <c r="J2">
        <v>10425400</v>
      </c>
      <c r="K2">
        <v>10425400</v>
      </c>
    </row>
    <row r="3" spans="1:11" x14ac:dyDescent="0.25">
      <c r="A3" t="s">
        <v>2</v>
      </c>
      <c r="B3">
        <v>6864133</v>
      </c>
      <c r="C3">
        <v>7831726</v>
      </c>
      <c r="D3">
        <v>8615704</v>
      </c>
      <c r="E3">
        <v>9546134</v>
      </c>
      <c r="F3">
        <v>10569705</v>
      </c>
      <c r="G3">
        <v>11526333</v>
      </c>
      <c r="H3">
        <v>12406774</v>
      </c>
      <c r="I3">
        <v>13587213</v>
      </c>
      <c r="J3">
        <v>14837357</v>
      </c>
      <c r="K3">
        <v>14837357</v>
      </c>
    </row>
    <row r="4" spans="1:11" x14ac:dyDescent="0.25">
      <c r="A4" t="s">
        <v>3</v>
      </c>
      <c r="B4">
        <f>VLOOKUP(B1,'[1]Macro dari HEESI'!$N$2:$U$22,8)</f>
        <v>27029000</v>
      </c>
      <c r="C4">
        <f>VLOOKUP(C1,'[1]Macro dari HEESI'!$N$2:$U$22,8)</f>
        <v>33461000</v>
      </c>
      <c r="D4">
        <f>VLOOKUP(D1,'[1]Macro dari HEESI'!$N$2:$U$22,8)</f>
        <v>33582000</v>
      </c>
      <c r="E4">
        <f>VLOOKUP(E1,'[1]Macro dari HEESI'!$N$2:$U$22,8)</f>
        <v>32464000</v>
      </c>
      <c r="F4">
        <f>VLOOKUP(F1,'[1]Macro dari HEESI'!$N$2:$U$22,8)</f>
        <v>41916000</v>
      </c>
      <c r="G4">
        <f>VLOOKUP(G1,'[1]Macro dari HEESI'!$N$2:$U$22,8)</f>
        <v>45120000</v>
      </c>
      <c r="H4">
        <f>VLOOKUP(H1,'[1]Macro dari HEESI'!$N$2:$U$22,8)</f>
        <v>47957000</v>
      </c>
      <c r="I4">
        <f>VLOOKUP(I1,'[1]Macro dari HEESI'!$N$2:$U$22,8)</f>
        <v>51887000</v>
      </c>
      <c r="J4">
        <f>VLOOKUP(J1,'[1]Macro dari HEESI'!$N$2:$U$22,8)</f>
        <v>55987000</v>
      </c>
    </row>
    <row r="5" spans="1:11" x14ac:dyDescent="0.25">
      <c r="A5" t="s">
        <v>4</v>
      </c>
      <c r="B5">
        <f>VLOOKUP(B1,'[1]Energi Primer Nasional'!$A$2:$N$22,14)</f>
        <v>1404083109</v>
      </c>
      <c r="C5">
        <f>VLOOKUP(C1,'[1]Energi Primer Nasional'!$A$2:$N$22,14)</f>
        <v>1474344297</v>
      </c>
      <c r="D5">
        <f>VLOOKUP(D1,'[1]Energi Primer Nasional'!$A$2:$N$22,14)</f>
        <v>1523714215</v>
      </c>
      <c r="E5">
        <f>VLOOKUP(E1,'[1]Energi Primer Nasional'!$A$2:$N$22,14)</f>
        <v>1548087123</v>
      </c>
      <c r="F5">
        <f>VLOOKUP(F1,'[1]Energi Primer Nasional'!$A$2:$N$22,14)</f>
        <v>1682434520</v>
      </c>
      <c r="G5">
        <f>VLOOKUP(G1,'[1]Energi Primer Nasional'!$A$2:$N$22,14)</f>
        <v>1618521072.7176569</v>
      </c>
      <c r="H5">
        <f>VLOOKUP(H1,'[1]Energi Primer Nasional'!$A$2:$N$22,14)</f>
        <v>1590719836.976872</v>
      </c>
      <c r="I5">
        <f>VLOOKUP(I1,'[1]Energi Primer Nasional'!$A$2:$N$22,14)</f>
        <v>1654495935.6630902</v>
      </c>
      <c r="J5">
        <f>VLOOKUP(J1,'[1]Energi Primer Nasional'!$A$2:$N$22,14)</f>
        <v>1789078420.0291038</v>
      </c>
    </row>
    <row r="6" spans="1:11" x14ac:dyDescent="0.25">
      <c r="A6" t="s">
        <v>5</v>
      </c>
      <c r="B6">
        <f>VLOOKUP(B1,'[1]Macro dari HEESI'!$V$2:$W$20,2)</f>
        <v>4.51</v>
      </c>
      <c r="C6">
        <f>VLOOKUP(C1,'[1]Macro dari HEESI'!$V$2:$W$20,2)</f>
        <v>4.9800000000000004</v>
      </c>
      <c r="D6">
        <f>VLOOKUP(D1,'[1]Macro dari HEESI'!$V$2:$W$20,2)</f>
        <v>5.0599999999999996</v>
      </c>
      <c r="E6">
        <f>VLOOKUP(E1,'[1]Macro dari HEESI'!$V$2:$W$20,2)</f>
        <v>4.91</v>
      </c>
      <c r="F6">
        <f>VLOOKUP(F1,'[1]Macro dari HEESI'!$V$2:$W$20,2)</f>
        <v>4.92</v>
      </c>
      <c r="G6">
        <f>VLOOKUP(G1,'[1]Macro dari HEESI'!$V$2:$W$20,2)</f>
        <v>5.1100000000000003</v>
      </c>
      <c r="H6">
        <f>VLOOKUP(H1,'[1]Macro dari HEESI'!$V$2:$W$20,2)</f>
        <v>4.93</v>
      </c>
      <c r="I6">
        <f>VLOOKUP(I1,'[1]Macro dari HEESI'!$V$2:$W$20,2)</f>
        <v>5.0999999999999996</v>
      </c>
      <c r="J6">
        <f>VLOOKUP(J1,'[1]Macro dari HEESI'!$V$2:$W$20,2)</f>
        <v>5.53</v>
      </c>
    </row>
    <row r="7" spans="1:11" x14ac:dyDescent="0.25">
      <c r="A7" t="s">
        <v>6</v>
      </c>
      <c r="B7">
        <f>VLOOKUP(B1,'[1]Energi Primer Nasional'!$A$2:$X$22,17)</f>
        <v>281400000</v>
      </c>
      <c r="C7">
        <f>VLOOKUP(C1,'[1]Energi Primer Nasional'!$A$2:$X$22,17)</f>
        <v>334142760</v>
      </c>
      <c r="D7">
        <f>VLOOKUP(D1,'[1]Energi Primer Nasional'!$A$2:$X$22,17)</f>
        <v>377892961</v>
      </c>
      <c r="E7">
        <f>VLOOKUP(E1,'[1]Energi Primer Nasional'!$A$2:$X$22,17)</f>
        <v>410566607</v>
      </c>
      <c r="F7">
        <f>VLOOKUP(F1,'[1]Energi Primer Nasional'!$A$2:$X$22,17)</f>
        <v>497804744</v>
      </c>
      <c r="G7">
        <f>VLOOKUP(G1,'[1]Energi Primer Nasional'!$A$2:$X$22,17)</f>
        <v>364619216</v>
      </c>
      <c r="H7">
        <f>VLOOKUP(H1,'[1]Energi Primer Nasional'!$A$2:$X$22,17)</f>
        <v>380310000</v>
      </c>
      <c r="I7">
        <f>VLOOKUP(I1,'[1]Energi Primer Nasional'!$A$2:$X$22,17)</f>
        <v>407526000</v>
      </c>
      <c r="J7">
        <f>VLOOKUP(J1,'[1]Energi Primer Nasional'!$A$2:$X$22,17)</f>
        <v>483336000</v>
      </c>
    </row>
    <row r="8" spans="1:11" x14ac:dyDescent="0.25">
      <c r="A8" t="s">
        <v>7</v>
      </c>
      <c r="B8">
        <f>VLOOKUP(B1,'[1]Energi Primer Nasional'!$A$2:$X$22,18)</f>
        <v>518405561</v>
      </c>
      <c r="C8">
        <f>VLOOKUP(C1,'[1]Energi Primer Nasional'!$A$2:$X$22,18)</f>
        <v>546635311</v>
      </c>
      <c r="D8">
        <f>VLOOKUP(D1,'[1]Energi Primer Nasional'!$A$2:$X$22,18)</f>
        <v>533830676</v>
      </c>
      <c r="E8">
        <f>VLOOKUP(E1,'[1]Energi Primer Nasional'!$A$2:$X$22,18)</f>
        <v>542950370</v>
      </c>
      <c r="F8">
        <f>VLOOKUP(F1,'[1]Energi Primer Nasional'!$A$2:$X$22,18)</f>
        <v>544795076</v>
      </c>
      <c r="G8">
        <f>VLOOKUP(G1,'[1]Energi Primer Nasional'!$A$2:$X$22,18)</f>
        <v>607791169</v>
      </c>
      <c r="H8">
        <f>VLOOKUP(H1,'[1]Energi Primer Nasional'!$A$2:$X$22,18)</f>
        <v>534207126</v>
      </c>
      <c r="I8">
        <f>VLOOKUP(I1,'[1]Energi Primer Nasional'!$A$2:$X$22,18)</f>
        <v>567528788</v>
      </c>
      <c r="J8">
        <f>VLOOKUP(J1,'[1]Energi Primer Nasional'!$A$2:$X$22,18)</f>
        <v>569024765</v>
      </c>
    </row>
    <row r="9" spans="1:11" x14ac:dyDescent="0.25">
      <c r="A9" t="s">
        <v>8</v>
      </c>
      <c r="B9">
        <f>VLOOKUP(B1,'[1]Energi Primer Nasional'!$A$2:$X$22,19)</f>
        <v>269942185</v>
      </c>
      <c r="C9">
        <f>VLOOKUP(C1,'[1]Energi Primer Nasional'!$A$2:$X$22,19)</f>
        <v>261708332</v>
      </c>
      <c r="D9">
        <f>VLOOKUP(D1,'[1]Energi Primer Nasional'!$A$2:$X$22,19)</f>
        <v>259456414</v>
      </c>
      <c r="E9">
        <f>VLOOKUP(E1,'[1]Energi Primer Nasional'!$A$2:$X$22,19)</f>
        <v>232399957</v>
      </c>
      <c r="F9">
        <f>VLOOKUP(F1,'[1]Energi Primer Nasional'!$A$2:$X$22,19)</f>
        <v>271375371</v>
      </c>
      <c r="G9">
        <f>VLOOKUP(G1,'[1]Energi Primer Nasional'!$A$2:$X$22,19)</f>
        <v>275465640</v>
      </c>
      <c r="H9">
        <f>VLOOKUP(H1,'[1]Energi Primer Nasional'!$A$2:$X$22,19)</f>
        <v>277169757</v>
      </c>
      <c r="I9">
        <f>VLOOKUP(I1,'[1]Energi Primer Nasional'!$A$2:$X$22,19)</f>
        <v>275142227</v>
      </c>
      <c r="J9">
        <f>VLOOKUP(J1,'[1]Energi Primer Nasional'!$A$2:$X$22,19)</f>
        <v>288310815</v>
      </c>
    </row>
    <row r="10" spans="1:11" x14ac:dyDescent="0.25">
      <c r="A10" t="s">
        <v>9</v>
      </c>
      <c r="B10">
        <f>VLOOKUP(B1,'[1]Energi Primer Nasional'!$A$2:$X$22,20)</f>
        <v>334335363</v>
      </c>
      <c r="C10">
        <f>VLOOKUP(C1,'[1]Energi Primer Nasional'!$A$2:$X$22,20)</f>
        <v>331857894</v>
      </c>
      <c r="D10">
        <f>VLOOKUP(D1,'[1]Energi Primer Nasional'!$A$2:$X$22,20)</f>
        <v>352534164</v>
      </c>
      <c r="E10">
        <f>VLOOKUP(E1,'[1]Energi Primer Nasional'!$A$2:$X$22,20)</f>
        <v>362170189</v>
      </c>
      <c r="F10">
        <f>VLOOKUP(F1,'[1]Energi Primer Nasional'!$A$2:$X$22,20)</f>
        <v>368459329</v>
      </c>
      <c r="G10">
        <f>VLOOKUP(G1,'[1]Energi Primer Nasional'!$A$2:$X$22,20)</f>
        <v>370645047.71765685</v>
      </c>
      <c r="H10">
        <f>VLOOKUP(H1,'[1]Energi Primer Nasional'!$A$2:$X$22,20)</f>
        <v>399032953.97687203</v>
      </c>
      <c r="I10">
        <f>VLOOKUP(I1,'[1]Energi Primer Nasional'!$A$2:$X$22,20)</f>
        <v>404298920.66309011</v>
      </c>
      <c r="J10">
        <f>VLOOKUP(J1,'[1]Energi Primer Nasional'!$A$2:$X$22,20)</f>
        <v>448406840.02910364</v>
      </c>
    </row>
    <row r="11" spans="1:11" x14ac:dyDescent="0.25">
      <c r="A11" t="s">
        <v>10</v>
      </c>
      <c r="B11">
        <f>VLOOKUP(B1,[1]Population!$K$3:$L$23,2)</f>
        <v>237641000</v>
      </c>
      <c r="C11">
        <f>VLOOKUP(C1,[1]Population!$K$3:$L$23,2)</f>
        <v>238519000</v>
      </c>
      <c r="D11">
        <f>VLOOKUP(D1,[1]Population!$K$3:$L$23,2)</f>
        <v>245425000</v>
      </c>
      <c r="E11">
        <f>VLOOKUP(E1,[1]Population!$K$3:$L$23,2)</f>
        <v>248818000</v>
      </c>
      <c r="F11">
        <f>VLOOKUP(F1,[1]Population!$K$3:$L$23,2)</f>
        <v>252165000</v>
      </c>
      <c r="G11">
        <f>VLOOKUP(G1,[1]Population!$K$3:$L$23,2)</f>
        <v>255462000</v>
      </c>
      <c r="H11">
        <f>VLOOKUP(H1,[1]Population!$K$3:$L$23,2)</f>
        <v>258705000</v>
      </c>
      <c r="I11">
        <f>VLOOKUP(I1,[1]Population!$K$3:$L$23,2)</f>
        <v>261891000</v>
      </c>
      <c r="J11">
        <f>VLOOKUP(J1,[1]Population!$K$3:$L$23,2)</f>
        <v>265015000</v>
      </c>
    </row>
    <row r="12" spans="1:11" x14ac:dyDescent="0.25">
      <c r="A12" s="1" t="s">
        <v>11</v>
      </c>
      <c r="B12" s="1">
        <f>VLOOKUP(B1,'[1]Energi Primer Nasional'!$N$25:$R$43,2)</f>
        <v>0.20041548694394271</v>
      </c>
      <c r="C12" s="1">
        <f>VLOOKUP(C1,'[1]Energi Primer Nasional'!$N$25:$R$43,2)</f>
        <v>0.22663821515769053</v>
      </c>
      <c r="D12" s="1">
        <f>VLOOKUP(D1,'[1]Energi Primer Nasional'!$N$25:$R$43,2)</f>
        <v>0.24800776765083865</v>
      </c>
      <c r="E12" s="1">
        <f>VLOOKUP(E1,'[1]Energi Primer Nasional'!$N$25:$R$43,2)</f>
        <v>0.26520898010208432</v>
      </c>
      <c r="F12" s="1">
        <f>VLOOKUP(F1,'[1]Energi Primer Nasional'!$N$25:$R$43,2)</f>
        <v>0.29588357709160651</v>
      </c>
      <c r="G12" s="1">
        <f>VLOOKUP(G1,'[1]Energi Primer Nasional'!$N$25:$R$43,2)</f>
        <v>0.22527925162430434</v>
      </c>
      <c r="H12" s="1">
        <f>VLOOKUP(H1,'[1]Energi Primer Nasional'!$N$25:$R$43,2)</f>
        <v>0.23908044091709499</v>
      </c>
      <c r="I12" s="1">
        <f>VLOOKUP(I1,'[1]Energi Primer Nasional'!$N$25:$R$43,2)</f>
        <v>0.24631429501618654</v>
      </c>
      <c r="J12" s="1">
        <f>VLOOKUP(J1,'[1]Energi Primer Nasional'!$N$25:$R$43,2)</f>
        <v>0.27015920296670803</v>
      </c>
      <c r="K12" s="1"/>
    </row>
    <row r="13" spans="1:11" x14ac:dyDescent="0.25">
      <c r="A13" s="1" t="s">
        <v>12</v>
      </c>
      <c r="B13" s="1">
        <f>VLOOKUP(B1,'[1]Energi Primer Nasional'!$N$25:$R$43,3)</f>
        <v>0.36921287470598008</v>
      </c>
      <c r="C13" s="1">
        <f>VLOOKUP(C1,'[1]Energi Primer Nasional'!$N$25:$R$43,3)</f>
        <v>0.37076503236882669</v>
      </c>
      <c r="D13" s="1">
        <f>VLOOKUP(D1,'[1]Energi Primer Nasional'!$N$25:$R$43,3)</f>
        <v>0.35034829415173502</v>
      </c>
      <c r="E13" s="1">
        <f>VLOOKUP(E1,'[1]Energi Primer Nasional'!$N$25:$R$43,3)</f>
        <v>0.35072339400887842</v>
      </c>
      <c r="F13" s="1">
        <f>VLOOKUP(F1,'[1]Energi Primer Nasional'!$N$25:$R$43,3)</f>
        <v>0.32381353896614057</v>
      </c>
      <c r="G13" s="1">
        <f>VLOOKUP(G1,'[1]Energi Primer Nasional'!$N$25:$R$43,3)</f>
        <v>0.37552255527909723</v>
      </c>
      <c r="H13" s="1">
        <f>VLOOKUP(H1,'[1]Energi Primer Nasional'!$N$25:$R$43,3)</f>
        <v>0.33582728622737795</v>
      </c>
      <c r="I13" s="1">
        <f>VLOOKUP(I1,'[1]Energi Primer Nasional'!$N$25:$R$43,3)</f>
        <v>0.3430221711439535</v>
      </c>
      <c r="J13" s="1">
        <f>VLOOKUP(J1,'[1]Energi Primer Nasional'!$N$25:$R$43,3)</f>
        <v>0.31805468034807743</v>
      </c>
      <c r="K13" s="1"/>
    </row>
    <row r="14" spans="1:11" x14ac:dyDescent="0.25">
      <c r="A14" s="1" t="s">
        <v>13</v>
      </c>
      <c r="B14" s="1">
        <f>VLOOKUP(B1,'[1]Energi Primer Nasional'!$N$25:$R$43,4)</f>
        <v>0.19225513309696826</v>
      </c>
      <c r="C14" s="1">
        <f>VLOOKUP(C1,'[1]Energi Primer Nasional'!$N$25:$R$43,4)</f>
        <v>0.17750828794368104</v>
      </c>
      <c r="D14" s="1">
        <f>VLOOKUP(D1,'[1]Energi Primer Nasional'!$N$25:$R$43,4)</f>
        <v>0.1702789220221326</v>
      </c>
      <c r="E14" s="1">
        <f>VLOOKUP(E1,'[1]Energi Primer Nasional'!$N$25:$R$43,4)</f>
        <v>0.15012072224309819</v>
      </c>
      <c r="F14" s="1">
        <f>VLOOKUP(F1,'[1]Energi Primer Nasional'!$N$25:$R$43,4)</f>
        <v>0.16129921716061793</v>
      </c>
      <c r="G14" s="1">
        <f>VLOOKUP(G1,'[1]Energi Primer Nasional'!$N$25:$R$43,4)</f>
        <v>0.17019589342600647</v>
      </c>
      <c r="H14" s="1">
        <f>VLOOKUP(H1,'[1]Energi Primer Nasional'!$N$25:$R$43,4)</f>
        <v>0.17424171784187656</v>
      </c>
      <c r="I14" s="1">
        <f>VLOOKUP(I1,'[1]Energi Primer Nasional'!$N$25:$R$43,4)</f>
        <v>0.16629972976617091</v>
      </c>
      <c r="J14" s="1">
        <f>VLOOKUP(J1,'[1]Energi Primer Nasional'!$N$25:$R$43,4)</f>
        <v>0.16115046259141055</v>
      </c>
      <c r="K14" s="1"/>
    </row>
    <row r="15" spans="1:11" x14ac:dyDescent="0.25">
      <c r="A15" s="1" t="s">
        <v>14</v>
      </c>
      <c r="B15" s="1">
        <f>VLOOKUP(B1,'[1]Energi Primer Nasional'!$N$25:$R$43,5)</f>
        <v>0.23811650525310893</v>
      </c>
      <c r="C15" s="1">
        <f>VLOOKUP(C1,'[1]Energi Primer Nasional'!$N$25:$R$43,5)</f>
        <v>0.22508846452980175</v>
      </c>
      <c r="D15" s="1">
        <f>VLOOKUP(D1,'[1]Energi Primer Nasional'!$N$25:$R$43,5)</f>
        <v>0.23136501617529373</v>
      </c>
      <c r="E15" s="1">
        <f>VLOOKUP(E1,'[1]Energi Primer Nasional'!$N$25:$R$43,5)</f>
        <v>0.23394690364593906</v>
      </c>
      <c r="F15" s="1">
        <f>VLOOKUP(F1,'[1]Energi Primer Nasional'!$N$25:$R$43,5)</f>
        <v>0.21900366678163499</v>
      </c>
      <c r="G15" s="1">
        <f>VLOOKUP(G1,'[1]Energi Primer Nasional'!$N$25:$R$43,5)</f>
        <v>0.22900229967059199</v>
      </c>
      <c r="H15" s="1">
        <f>VLOOKUP(H1,'[1]Energi Primer Nasional'!$N$25:$R$43,5)</f>
        <v>0.25085055501365056</v>
      </c>
      <c r="I15" s="1">
        <f>VLOOKUP(I1,'[1]Energi Primer Nasional'!$N$25:$R$43,5)</f>
        <v>0.24436380407368899</v>
      </c>
      <c r="J15" s="1">
        <f>VLOOKUP(J1,'[1]Energi Primer Nasional'!$N$25:$R$43,5)</f>
        <v>0.25063565409380389</v>
      </c>
      <c r="K15" s="1"/>
    </row>
    <row r="16" spans="1:11" x14ac:dyDescent="0.25">
      <c r="A16" s="2" t="s">
        <v>15</v>
      </c>
      <c r="B16" s="2">
        <f>VLOOKUP(B1,'[1]Eksploitasi Batubara'!$A$3:$D$21,2)</f>
        <v>275164196</v>
      </c>
      <c r="C16" s="2">
        <f>VLOOKUP(C1,'[1]Eksploitasi Batubara'!$A$3:$D$21,2)</f>
        <v>353270937</v>
      </c>
      <c r="D16" s="2">
        <f>VLOOKUP(D1,'[1]Eksploitasi Batubara'!$A$3:$D$21,2)</f>
        <v>386077357</v>
      </c>
      <c r="E16" s="2">
        <f>VLOOKUP(E1,'[1]Eksploitasi Batubara'!$A$3:$D$21,2)</f>
        <v>474371369</v>
      </c>
      <c r="F16" s="2">
        <f>VLOOKUP(F1,'[1]Eksploitasi Batubara'!$A$3:$D$21,2)</f>
        <v>458096707</v>
      </c>
      <c r="G16" s="2">
        <f>VLOOKUP(G1,'[1]Eksploitasi Batubara'!$A$3:$D$21,2)</f>
        <v>461566080</v>
      </c>
      <c r="H16" s="2">
        <f>VLOOKUP(H1,'[1]Eksploitasi Batubara'!$A$3:$D$21,2)</f>
        <v>456197775</v>
      </c>
      <c r="I16" s="2">
        <f>VLOOKUP(I1,'[1]Eksploitasi Batubara'!$A$3:$D$21,2)</f>
        <v>461248184</v>
      </c>
      <c r="J16" s="2">
        <f>VLOOKUP(J1,'[1]Eksploitasi Batubara'!$A$3:$D$21,2)</f>
        <v>557772940</v>
      </c>
      <c r="K16" s="2"/>
    </row>
    <row r="17" spans="1:11" x14ac:dyDescent="0.25">
      <c r="A17" s="3" t="s">
        <v>16</v>
      </c>
      <c r="B17" s="3">
        <f>VLOOKUP(B1,'[1]Eksploitasi Batubara'!$A$3:$D$21,3)</f>
        <v>208000000</v>
      </c>
      <c r="C17" s="3">
        <f>VLOOKUP(C1,'[1]Eksploitasi Batubara'!$A$3:$D$21,3)</f>
        <v>272671351</v>
      </c>
      <c r="D17" s="3">
        <f>VLOOKUP(D1,'[1]Eksploitasi Batubara'!$A$3:$D$21,3)</f>
        <v>304051216</v>
      </c>
      <c r="E17" s="3">
        <f>VLOOKUP(E1,'[1]Eksploitasi Batubara'!$A$3:$D$21,3)</f>
        <v>356357973</v>
      </c>
      <c r="F17" s="3">
        <f>VLOOKUP(F1,'[1]Eksploitasi Batubara'!$A$3:$D$21,3)</f>
        <v>381972830</v>
      </c>
      <c r="G17" s="3">
        <f>VLOOKUP(G1,'[1]Eksploitasi Batubara'!$A$3:$D$21,3)</f>
        <v>365849610</v>
      </c>
      <c r="H17" s="3">
        <f>VLOOKUP(H1,'[1]Eksploitasi Batubara'!$A$3:$D$21,3)</f>
        <v>331128438</v>
      </c>
      <c r="I17" s="3">
        <f>VLOOKUP(I1,'[1]Eksploitasi Batubara'!$A$3:$D$21,3)</f>
        <v>297741135</v>
      </c>
      <c r="J17" s="3">
        <f>VLOOKUP(J1,'[1]Eksploitasi Batubara'!$A$3:$D$21,3)</f>
        <v>356394687</v>
      </c>
      <c r="K17" s="3"/>
    </row>
    <row r="18" spans="1:11" x14ac:dyDescent="0.25">
      <c r="A18" s="4" t="s">
        <v>17</v>
      </c>
      <c r="B18" s="4">
        <f>VLOOKUP(B1,'[1]Eksploitasi Batubara'!$A$3:$D$21,4)</f>
        <v>55230</v>
      </c>
      <c r="C18" s="4">
        <f>VLOOKUP(C1,'[1]Eksploitasi Batubara'!$A$3:$D$21,4)</f>
        <v>42449</v>
      </c>
      <c r="D18" s="4">
        <f>VLOOKUP(D1,'[1]Eksploitasi Batubara'!$A$3:$D$21,4)</f>
        <v>77786</v>
      </c>
      <c r="E18" s="4">
        <f>VLOOKUP(E1,'[1]Eksploitasi Batubara'!$A$3:$D$21,4)</f>
        <v>609875</v>
      </c>
      <c r="F18" s="4">
        <f>VLOOKUP(F1,'[1]Eksploitasi Batubara'!$A$3:$D$21,4)</f>
        <v>2442319</v>
      </c>
      <c r="G18" s="4">
        <f>VLOOKUP(G1,'[1]Eksploitasi Batubara'!$A$3:$D$21,4)</f>
        <v>3007934</v>
      </c>
      <c r="H18" s="4">
        <f>VLOOKUP(H1,'[1]Eksploitasi Batubara'!$A$3:$D$21,4)</f>
        <v>3898932</v>
      </c>
      <c r="I18" s="4">
        <f>VLOOKUP(I1,'[1]Eksploitasi Batubara'!$A$3:$D$21,4)</f>
        <v>4532308</v>
      </c>
      <c r="J18" s="4">
        <f>VLOOKUP(J1,'[1]Eksploitasi Batubara'!$A$3:$D$21,4)</f>
        <v>5468706</v>
      </c>
      <c r="K18" s="4"/>
    </row>
    <row r="19" spans="1:11" x14ac:dyDescent="0.25">
      <c r="A19" s="2" t="s">
        <v>18</v>
      </c>
      <c r="B19" s="2">
        <f>VLOOKUP(B1,'[1]Eksploitasi Minyak Bumi'!$A$3:$J$23,8)</f>
        <v>344888000</v>
      </c>
      <c r="C19" s="2">
        <f>VLOOKUP(C1,'[1]Eksploitasi Minyak Bumi'!$A$3:$J$23,8)</f>
        <v>329265000</v>
      </c>
      <c r="D19" s="2">
        <f>VLOOKUP(D1,'[1]Eksploitasi Minyak Bumi'!$A$3:$J$23,8)</f>
        <v>314666000</v>
      </c>
      <c r="E19" s="2">
        <f>VLOOKUP(E1,'[1]Eksploitasi Minyak Bumi'!$A$3:$J$23,8)</f>
        <v>300830000</v>
      </c>
      <c r="F19" s="2">
        <f>VLOOKUP(F1,'[1]Eksploitasi Minyak Bumi'!$A$3:$J$23,8)</f>
        <v>287902000</v>
      </c>
      <c r="G19" s="2">
        <f>VLOOKUP(G1,'[1]Eksploitasi Minyak Bumi'!$A$3:$J$23,8)</f>
        <v>286814000</v>
      </c>
      <c r="H19" s="2">
        <f>VLOOKUP(H1,'[1]Eksploitasi Minyak Bumi'!$A$3:$J$23,8)</f>
        <v>304167000</v>
      </c>
      <c r="I19" s="2">
        <f>VLOOKUP(I1,'[1]Eksploitasi Minyak Bumi'!$A$3:$J$23,8)</f>
        <v>292374000</v>
      </c>
      <c r="J19" s="2">
        <f>VLOOKUP(J1,'[1]Eksploitasi Minyak Bumi'!$A$3:$J$23,8)</f>
        <v>281826000</v>
      </c>
      <c r="K19" s="2"/>
    </row>
    <row r="20" spans="1:11" x14ac:dyDescent="0.25">
      <c r="A20" s="3" t="s">
        <v>19</v>
      </c>
      <c r="B20" s="3">
        <f>VLOOKUP(B1,'[1]Eksploitasi Minyak Bumi'!$A$3:$J$23,9)</f>
        <v>134473000</v>
      </c>
      <c r="C20" s="3">
        <f>VLOOKUP(C1,'[1]Eksploitasi Minyak Bumi'!$A$3:$J$23,9)</f>
        <v>135572000</v>
      </c>
      <c r="D20" s="3">
        <f>VLOOKUP(D1,'[1]Eksploitasi Minyak Bumi'!$A$3:$J$23,9)</f>
        <v>106485000</v>
      </c>
      <c r="E20" s="3">
        <f>VLOOKUP(E1,'[1]Eksploitasi Minyak Bumi'!$A$3:$J$23,9)</f>
        <v>104791000</v>
      </c>
      <c r="F20" s="3">
        <f>VLOOKUP(F1,'[1]Eksploitasi Minyak Bumi'!$A$3:$J$23,9)</f>
        <v>93080000</v>
      </c>
      <c r="G20" s="3">
        <f>VLOOKUP(G1,'[1]Eksploitasi Minyak Bumi'!$A$3:$J$23,9)</f>
        <v>115017000</v>
      </c>
      <c r="H20" s="3">
        <f>VLOOKUP(H1,'[1]Eksploitasi Minyak Bumi'!$A$3:$J$23,9)</f>
        <v>125516000</v>
      </c>
      <c r="I20" s="3">
        <f>VLOOKUP(I1,'[1]Eksploitasi Minyak Bumi'!$A$3:$J$23,9)</f>
        <v>102678000</v>
      </c>
      <c r="J20" s="3">
        <f>VLOOKUP(J1,'[1]Eksploitasi Minyak Bumi'!$A$3:$J$23,9)</f>
        <v>74449000</v>
      </c>
      <c r="K20" s="3"/>
    </row>
    <row r="21" spans="1:11" x14ac:dyDescent="0.25">
      <c r="A21" s="4" t="s">
        <v>20</v>
      </c>
      <c r="B21" s="4">
        <f>VLOOKUP(B1,'[1]Eksploitasi Minyak Bumi'!$A$3:$J$23,10)</f>
        <v>101093000</v>
      </c>
      <c r="C21" s="4">
        <f>VLOOKUP(C1,'[1]Eksploitasi Minyak Bumi'!$A$3:$J$23,10)</f>
        <v>96862000</v>
      </c>
      <c r="D21" s="4">
        <f>VLOOKUP(D1,'[1]Eksploitasi Minyak Bumi'!$A$3:$J$23,10)</f>
        <v>95968000</v>
      </c>
      <c r="E21" s="4">
        <f>VLOOKUP(E1,'[1]Eksploitasi Minyak Bumi'!$A$3:$J$23,10)</f>
        <v>118334000</v>
      </c>
      <c r="F21" s="4">
        <f>VLOOKUP(F1,'[1]Eksploitasi Minyak Bumi'!$A$3:$J$23,10)</f>
        <v>121993000</v>
      </c>
      <c r="G21" s="4">
        <f>VLOOKUP(G1,'[1]Eksploitasi Minyak Bumi'!$A$3:$J$23,10)</f>
        <v>136666000</v>
      </c>
      <c r="H21" s="4">
        <f>VLOOKUP(H1,'[1]Eksploitasi Minyak Bumi'!$A$3:$J$23,10)</f>
        <v>148361000</v>
      </c>
      <c r="I21" s="4">
        <f>VLOOKUP(I1,'[1]Eksploitasi Minyak Bumi'!$A$3:$J$23,10)</f>
        <v>141616000</v>
      </c>
      <c r="J21" s="4">
        <f>VLOOKUP(J1,'[1]Eksploitasi Minyak Bumi'!$A$3:$J$23,10)</f>
        <v>113055000</v>
      </c>
      <c r="K21" s="4"/>
    </row>
    <row r="22" spans="1:11" x14ac:dyDescent="0.25">
      <c r="A22" s="2" t="s">
        <v>21</v>
      </c>
      <c r="B22" s="2">
        <f>VLOOKUP(B1,'[1]Eksploitasi Gas Bumi, LPG'!$A$28:$D$46,4)</f>
        <v>3407592</v>
      </c>
      <c r="C22" s="2">
        <f>VLOOKUP(C1,'[1]Eksploitasi Gas Bumi, LPG'!$A$28:$D$46,4)</f>
        <v>3256379</v>
      </c>
      <c r="D22" s="2">
        <f>VLOOKUP(D1,'[1]Eksploitasi Gas Bumi, LPG'!$A$28:$D$46,4)</f>
        <v>3174639</v>
      </c>
      <c r="E22" s="2">
        <f>VLOOKUP(E1,'[1]Eksploitasi Gas Bumi, LPG'!$A$28:$D$46,4)</f>
        <v>3120838</v>
      </c>
      <c r="F22" s="2">
        <f>VLOOKUP(F1,'[1]Eksploitasi Gas Bumi, LPG'!$A$28:$D$46,4)</f>
        <v>3175791</v>
      </c>
      <c r="G22" s="2">
        <f>VLOOKUP(G1,'[1]Eksploitasi Gas Bumi, LPG'!$A$28:$D$46,4)</f>
        <v>3116142</v>
      </c>
      <c r="H22" s="2">
        <f>VLOOKUP(H1,'[1]Eksploitasi Gas Bumi, LPG'!$A$28:$D$46,4)</f>
        <v>3070239</v>
      </c>
      <c r="I22" s="2">
        <f>VLOOKUP(I1,'[1]Eksploitasi Gas Bumi, LPG'!$A$28:$D$46,4)</f>
        <v>2963184</v>
      </c>
      <c r="J22" s="2">
        <f>VLOOKUP(J1,'[1]Eksploitasi Gas Bumi, LPG'!$A$28:$D$46,4)</f>
        <v>2996802</v>
      </c>
      <c r="K22" s="2"/>
    </row>
    <row r="23" spans="1:11" x14ac:dyDescent="0.25">
      <c r="A23" s="5" t="s">
        <v>22</v>
      </c>
      <c r="B23" s="5">
        <f>VLOOKUP(B1,'[1]Eksploitasi Gas Bumi, LPG'!$A$3:$G$23,7)</f>
        <v>157140000</v>
      </c>
      <c r="C23" s="5">
        <f>VLOOKUP(C1,'[1]Eksploitasi Gas Bumi, LPG'!$A$3:$G$23,7)</f>
        <v>152890000</v>
      </c>
      <c r="D23" s="5">
        <f>VLOOKUP(D1,'[1]Eksploitasi Gas Bumi, LPG'!$A$3:$G$23,7)</f>
        <v>150700000</v>
      </c>
      <c r="E23" s="5">
        <f>VLOOKUP(E1,'[1]Eksploitasi Gas Bumi, LPG'!$A$3:$G$23,7)</f>
        <v>150390000</v>
      </c>
      <c r="F23" s="5">
        <f>VLOOKUP(F1,'[1]Eksploitasi Gas Bumi, LPG'!$A$3:$G$23,7)</f>
        <v>149300000</v>
      </c>
      <c r="G23" s="5">
        <f>VLOOKUP(G1,'[1]Eksploitasi Gas Bumi, LPG'!$A$3:$G$23,7)</f>
        <v>151330000</v>
      </c>
      <c r="H23" s="5">
        <f>VLOOKUP(H1,'[1]Eksploitasi Gas Bumi, LPG'!$A$3:$G$23,7)</f>
        <v>144060000</v>
      </c>
      <c r="I23" s="5">
        <f>VLOOKUP(I1,'[1]Eksploitasi Gas Bumi, LPG'!$A$3:$G$23,7)</f>
        <v>142720000</v>
      </c>
      <c r="J23" s="5">
        <f>VLOOKUP(J1,'[1]Eksploitasi Gas Bumi, LPG'!$A$3:$G$23,7)</f>
        <v>135550000</v>
      </c>
      <c r="K23" s="5"/>
    </row>
    <row r="24" spans="1:11" x14ac:dyDescent="0.25">
      <c r="A24" s="5" t="s">
        <v>23</v>
      </c>
      <c r="B24" s="5">
        <f>VLOOKUP(B1,'[1]Cadangan Minyak Bumi'!$E$3:$H$23,4)</f>
        <v>7760000000</v>
      </c>
      <c r="C24" s="5">
        <f>VLOOKUP(C1,'[1]Cadangan Minyak Bumi'!$E$3:$H$23,4)</f>
        <v>7730000000</v>
      </c>
      <c r="D24" s="5">
        <f>VLOOKUP(D1,'[1]Cadangan Minyak Bumi'!$E$3:$H$23,4)</f>
        <v>7410000000</v>
      </c>
      <c r="E24" s="5">
        <f>VLOOKUP(E1,'[1]Cadangan Minyak Bumi'!$E$3:$H$23,4)</f>
        <v>7550000000</v>
      </c>
      <c r="F24" s="5">
        <f>VLOOKUP(F1,'[1]Cadangan Minyak Bumi'!$E$3:$H$23,4)</f>
        <v>7370000000</v>
      </c>
      <c r="G24" s="5">
        <f>VLOOKUP(G1,'[1]Cadangan Minyak Bumi'!$E$3:$H$23,4)</f>
        <v>7310000000</v>
      </c>
      <c r="H24" s="5">
        <f>VLOOKUP(H1,'[1]Cadangan Minyak Bumi'!$E$3:$H$23,4)</f>
        <v>7250000000</v>
      </c>
      <c r="I24" s="5">
        <f>VLOOKUP(I1,'[1]Cadangan Minyak Bumi'!$E$3:$H$23,4)</f>
        <v>7530000000</v>
      </c>
      <c r="J24" s="5">
        <f>VLOOKUP(J1,'[1]Cadangan Minyak Bumi'!$E$3:$H$23,4)</f>
        <v>7510000000</v>
      </c>
      <c r="K24" s="5"/>
    </row>
    <row r="25" spans="1:11" x14ac:dyDescent="0.25">
      <c r="A25" s="5" t="s">
        <v>24</v>
      </c>
      <c r="B25" s="5">
        <f>VLOOKUP(B1,'[1]Cadangan Batubara'!$A$2:$D$22,3)</f>
        <v>21131830000</v>
      </c>
      <c r="C25" s="5">
        <f>VLOOKUP(C1,'[1]Cadangan Batubara'!$A$2:$D$22,3)</f>
        <v>28017460000</v>
      </c>
      <c r="D25" s="5"/>
      <c r="E25" s="5">
        <f>VLOOKUP(E1,'[1]Cadangan Batubara'!$A$2:$D$22,3)</f>
        <v>31357150000</v>
      </c>
      <c r="F25" s="5">
        <f>VLOOKUP(F1,'[1]Cadangan Batubara'!$A$2:$D$22,3)</f>
        <v>32269010000</v>
      </c>
      <c r="G25" s="5">
        <f>VLOOKUP(G1,'[1]Cadangan Batubara'!$A$2:$D$22,3)</f>
        <v>32263680000</v>
      </c>
      <c r="H25" s="5">
        <f>VLOOKUP(H1,'[1]Cadangan Batubara'!$A$2:$D$22,3)</f>
        <v>28457290000</v>
      </c>
      <c r="I25" s="5"/>
      <c r="J25" s="5">
        <f>VLOOKUP(J1,'[1]Cadangan Batubara'!$A$2:$D$22,3)</f>
        <v>39890950000</v>
      </c>
      <c r="K25" s="5"/>
    </row>
    <row r="26" spans="1:11" x14ac:dyDescent="0.25">
      <c r="A26" t="s">
        <v>25</v>
      </c>
      <c r="B26">
        <f t="shared" ref="B26:J26" si="0">B5-B27</f>
        <v>1093535109</v>
      </c>
      <c r="C26">
        <f t="shared" si="0"/>
        <v>1150989297</v>
      </c>
      <c r="D26">
        <f t="shared" si="0"/>
        <v>1174631215</v>
      </c>
      <c r="E26">
        <f t="shared" si="0"/>
        <v>1188072123</v>
      </c>
      <c r="F26">
        <f t="shared" si="0"/>
        <v>1312541520</v>
      </c>
      <c r="G26">
        <f t="shared" si="0"/>
        <v>1244735072.7176569</v>
      </c>
      <c r="H26">
        <f t="shared" si="0"/>
        <v>1212672836.976872</v>
      </c>
      <c r="I26">
        <f t="shared" si="0"/>
        <v>1271873184.6630902</v>
      </c>
      <c r="J26">
        <f t="shared" si="0"/>
        <v>1401891505.0291038</v>
      </c>
    </row>
    <row r="27" spans="1:11" x14ac:dyDescent="0.25">
      <c r="A27" t="s">
        <v>26</v>
      </c>
      <c r="B27">
        <f>VLOOKUP(B1,[1]Household!$B$19:$K$37,10)</f>
        <v>310548000</v>
      </c>
      <c r="C27">
        <f>VLOOKUP(C1,[1]Household!$B$19:$K$37,10)</f>
        <v>323355000</v>
      </c>
      <c r="D27">
        <f>VLOOKUP(D1,[1]Household!$B$19:$K$37,10)</f>
        <v>349083000</v>
      </c>
      <c r="E27">
        <f>VLOOKUP(E1,[1]Household!$B$19:$K$37,10)</f>
        <v>360015000</v>
      </c>
      <c r="F27">
        <f>VLOOKUP(F1,[1]Household!$B$19:$K$37,10)</f>
        <v>369893000</v>
      </c>
      <c r="G27">
        <f>VLOOKUP(G1,[1]Household!$B$19:$K$37,10)</f>
        <v>373786000</v>
      </c>
      <c r="H27">
        <f>VLOOKUP(H1,[1]Household!$B$19:$K$37,10)</f>
        <v>378047000</v>
      </c>
      <c r="I27">
        <f>VLOOKUP(I1,[1]Household!$B$19:$K$37,10)</f>
        <v>382622751</v>
      </c>
      <c r="J27">
        <f>VLOOKUP(J1,[1]Household!$B$19:$K$37,10)</f>
        <v>387186915</v>
      </c>
    </row>
    <row r="28" spans="1:11" x14ac:dyDescent="0.25">
      <c r="A28" t="s">
        <v>27</v>
      </c>
      <c r="B28">
        <f>B26/B2</f>
        <v>159.31153824301114</v>
      </c>
      <c r="C28">
        <f t="shared" ref="C28:J28" si="1">C26/C2</f>
        <v>157.93717815369584</v>
      </c>
      <c r="D28">
        <f t="shared" si="1"/>
        <v>152.01488984195842</v>
      </c>
      <c r="E28">
        <f t="shared" si="1"/>
        <v>145.65955041991049</v>
      </c>
      <c r="F28">
        <f t="shared" si="1"/>
        <v>153.24710357541912</v>
      </c>
      <c r="G28">
        <f t="shared" si="1"/>
        <v>138.5730365997133</v>
      </c>
      <c r="H28">
        <f t="shared" si="1"/>
        <v>128.53449554108457</v>
      </c>
      <c r="I28">
        <f t="shared" si="1"/>
        <v>128.30446544695567</v>
      </c>
      <c r="J28">
        <f t="shared" si="1"/>
        <v>134.46884580247317</v>
      </c>
    </row>
    <row r="29" spans="1:11" x14ac:dyDescent="0.25">
      <c r="A29" t="s">
        <v>28</v>
      </c>
      <c r="B29">
        <f>VLOOKUP(B1,[1]Household!$B$19:$L$37,11)</f>
        <v>1.3067947029342579</v>
      </c>
      <c r="C29">
        <f>VLOOKUP(C1,[1]Household!$B$19:$L$37,11)</f>
        <v>1.3556781640037061</v>
      </c>
      <c r="D29">
        <f>VLOOKUP(D1,[1]Household!$B$19:$L$37,11)</f>
        <v>1.4223612101456657</v>
      </c>
      <c r="E29">
        <f>VLOOKUP(E1,[1]Household!$B$19:$L$37,11)</f>
        <v>1.446900947680634</v>
      </c>
      <c r="F29">
        <f>VLOOKUP(F1,[1]Household!$B$19:$L$37,11)</f>
        <v>1.4668689151944163</v>
      </c>
      <c r="G29">
        <f>VLOOKUP(G1,[1]Household!$B$19:$L$37,11)</f>
        <v>1.46317651940406</v>
      </c>
      <c r="H29">
        <f>VLOOKUP(H1,[1]Household!$B$19:$L$37,11)</f>
        <v>1.4613053477899538</v>
      </c>
      <c r="I29">
        <f>VLOOKUP(I1,[1]Household!$B$19:$L$37,11)</f>
        <v>1.4610000000000001</v>
      </c>
      <c r="J29">
        <f>VLOOKUP(J1,[1]Household!$B$19:$L$37,11)</f>
        <v>1.4610000000000001</v>
      </c>
    </row>
    <row r="30" spans="1:11" x14ac:dyDescent="0.25">
      <c r="A30" t="s">
        <v>29</v>
      </c>
      <c r="B30">
        <f>VLOOKUP(B1,'[1]Energi Primer Nasional'!$F$24:$G$43,2)</f>
        <v>1565880.7645455075</v>
      </c>
      <c r="C30">
        <f>VLOOKUP(C1,'[1]Energi Primer Nasional'!$F$24:$G$43,2)</f>
        <v>1518117.8258599688</v>
      </c>
      <c r="D30">
        <f>VLOOKUP(D1,'[1]Energi Primer Nasional'!$F$24:$G$43,2)</f>
        <v>1505054.8987760313</v>
      </c>
      <c r="E30">
        <f>VLOOKUP(E1,'[1]Energi Primer Nasional'!$F$24:$G$43,2)</f>
        <v>1348105.7891989097</v>
      </c>
      <c r="F30">
        <f>VLOOKUP(F1,'[1]Energi Primer Nasional'!$F$24:$G$43,2)</f>
        <v>1574194.3906259066</v>
      </c>
      <c r="G30">
        <f>VLOOKUP(G1,'[1]Energi Primer Nasional'!$F$24:$G$43,2)</f>
        <v>1597921.2251290679</v>
      </c>
      <c r="H30">
        <f>VLOOKUP(H1,'[1]Energi Primer Nasional'!$F$24:$G$43,2)</f>
        <v>1607806.4678925693</v>
      </c>
      <c r="I30">
        <f>VLOOKUP(I1,'[1]Energi Primer Nasional'!$F$24:$G$43,2)</f>
        <v>1596045.1708335751</v>
      </c>
      <c r="J30">
        <f>VLOOKUP(J1,'[1]Energi Primer Nasional'!$F$24:$G$43,2)</f>
        <v>1672433.5228261501</v>
      </c>
    </row>
    <row r="31" spans="1:11" x14ac:dyDescent="0.25">
      <c r="A31" t="s">
        <v>30</v>
      </c>
      <c r="B31">
        <f>VLOOKUP(B1,'[1]Energi Primer Nasional'!$K$25:$L$43,2)</f>
        <v>334335363</v>
      </c>
      <c r="C31">
        <f>VLOOKUP(C1,'[1]Energi Primer Nasional'!$K$25:$L$43,2)</f>
        <v>331857894</v>
      </c>
      <c r="D31">
        <f>VLOOKUP(D1,'[1]Energi Primer Nasional'!$K$25:$L$43,2)</f>
        <v>352534164</v>
      </c>
      <c r="E31">
        <f>VLOOKUP(E1,'[1]Energi Primer Nasional'!$K$25:$L$43,2)</f>
        <v>362170189</v>
      </c>
      <c r="F31">
        <f>VLOOKUP(F1,'[1]Energi Primer Nasional'!$K$25:$L$43,2)</f>
        <v>368459329</v>
      </c>
      <c r="G31">
        <f>VLOOKUP(G1,'[1]Energi Primer Nasional'!$K$25:$L$43,2)</f>
        <v>370645047.71765685</v>
      </c>
      <c r="H31">
        <f>VLOOKUP(H1,'[1]Energi Primer Nasional'!$K$25:$L$43,2)</f>
        <v>399032953.97687203</v>
      </c>
      <c r="I31">
        <f>VLOOKUP(I1,'[1]Energi Primer Nasional'!$K$25:$L$43,2)</f>
        <v>404298920.66309011</v>
      </c>
      <c r="J31">
        <f>VLOOKUP(J1,'[1]Energi Primer Nasional'!$K$25:$L$43,2)</f>
        <v>448406840.02910364</v>
      </c>
    </row>
    <row r="32" spans="1:11" x14ac:dyDescent="0.25">
      <c r="A32" t="s">
        <v>31</v>
      </c>
      <c r="B32">
        <f>VLOOKUP(B1,'[1]Prod. Gas Bumi, LNG, LPG'!$A$28:$B$46,2)</f>
        <v>3407592</v>
      </c>
      <c r="C32">
        <f>VLOOKUP(C1,'[1]Prod. Gas Bumi, LNG, LPG'!$A$28:$B$46,2)</f>
        <v>3256379</v>
      </c>
      <c r="D32">
        <f>VLOOKUP(D1,'[1]Prod. Gas Bumi, LNG, LPG'!$A$28:$B$46,2)</f>
        <v>3174639</v>
      </c>
      <c r="E32">
        <f>VLOOKUP(E1,'[1]Prod. Gas Bumi, LNG, LPG'!$A$28:$B$46,2)</f>
        <v>3120838</v>
      </c>
      <c r="F32">
        <f>VLOOKUP(F1,'[1]Prod. Gas Bumi, LNG, LPG'!$A$28:$B$46,2)</f>
        <v>3175791</v>
      </c>
      <c r="G32">
        <f>VLOOKUP(G1,'[1]Prod. Gas Bumi, LNG, LPG'!$A$28:$B$46,2)</f>
        <v>3116142</v>
      </c>
      <c r="H32">
        <f>VLOOKUP(H1,'[1]Prod. Gas Bumi, LNG, LPG'!$A$28:$B$46,2)</f>
        <v>3070239</v>
      </c>
      <c r="I32">
        <f>VLOOKUP(I1,'[1]Prod. Gas Bumi, LNG, LPG'!$A$28:$B$46,2)</f>
        <v>2963184</v>
      </c>
      <c r="J32">
        <f>VLOOKUP(J1,'[1]Prod. Gas Bumi, LNG, LPG'!$A$28:$B$46,2)</f>
        <v>2996802</v>
      </c>
    </row>
    <row r="33" spans="1:11" x14ac:dyDescent="0.25">
      <c r="A33" s="4" t="s">
        <v>32</v>
      </c>
      <c r="B33" s="4">
        <f>VLOOKUP(B1,'[1]Eksploitasi Gas Bumi, LPG'!$G$28:$L$46,6)</f>
        <v>80205.06810951911</v>
      </c>
      <c r="C33" s="4">
        <f>VLOOKUP(C1,'[1]Eksploitasi Gas Bumi, LPG'!$G$28:$L$46,6)</f>
        <v>98492.236442949128</v>
      </c>
      <c r="D33" s="4">
        <f>VLOOKUP(D1,'[1]Eksploitasi Gas Bumi, LPG'!$G$28:$L$46,6)</f>
        <v>127266.70504089564</v>
      </c>
      <c r="E33" s="4">
        <f>VLOOKUP(E1,'[1]Eksploitasi Gas Bumi, LPG'!$G$28:$L$46,6)</f>
        <v>163173.86899936193</v>
      </c>
      <c r="F33" s="4">
        <f>VLOOKUP(F1,'[1]Eksploitasi Gas Bumi, LPG'!$G$28:$L$46,6)</f>
        <v>178216.45757526541</v>
      </c>
      <c r="G33" s="4">
        <f>VLOOKUP(G1,'[1]Eksploitasi Gas Bumi, LPG'!$G$28:$L$46,6)</f>
        <v>199063.92342943326</v>
      </c>
      <c r="H33" s="4">
        <f>VLOOKUP(H1,'[1]Eksploitasi Gas Bumi, LPG'!$G$28:$L$46,6)</f>
        <v>221332.46913046003</v>
      </c>
      <c r="I33" s="4">
        <f>VLOOKUP(I1,'[1]Eksploitasi Gas Bumi, LPG'!$G$28:$L$46,6)</f>
        <v>270089.92735309474</v>
      </c>
      <c r="J33" s="4">
        <f>VLOOKUP(J1,'[1]Eksploitasi Gas Bumi, LPG'!$G$28:$L$46,6)</f>
        <v>275264.22455594875</v>
      </c>
      <c r="K33" s="4"/>
    </row>
    <row r="34" spans="1:11" x14ac:dyDescent="0.25">
      <c r="A34" s="2" t="s">
        <v>33</v>
      </c>
      <c r="B34" s="2">
        <f>VLOOKUP(B1,'[1]Eksploitasi Gas Bumi, LPG'!$G$28:$O$48,8)</f>
        <v>1529898.596310691</v>
      </c>
      <c r="C34" s="2">
        <f>VLOOKUP(C1,'[1]Eksploitasi Gas Bumi, LPG'!$G$28:$O$48,8)</f>
        <v>1421992.1019560299</v>
      </c>
      <c r="D34" s="2">
        <f>VLOOKUP(D1,'[1]Eksploitasi Gas Bumi, LPG'!$G$28:$O$48,8)</f>
        <v>1258909.455121527</v>
      </c>
      <c r="E34" s="2">
        <f>VLOOKUP(E1,'[1]Eksploitasi Gas Bumi, LPG'!$G$28:$O$48,8)</f>
        <v>1287067.1504054759</v>
      </c>
      <c r="F34" s="2">
        <f>VLOOKUP(F1,'[1]Eksploitasi Gas Bumi, LPG'!$G$28:$O$48,8)</f>
        <v>1241977.1139729684</v>
      </c>
      <c r="G34" s="2">
        <f>VLOOKUP(G1,'[1]Eksploitasi Gas Bumi, LPG'!$G$28:$O$48,8)</f>
        <v>1249740.1834886014</v>
      </c>
      <c r="H34" s="2">
        <f>VLOOKUP(H1,'[1]Eksploitasi Gas Bumi, LPG'!$G$28:$O$48,8)</f>
        <v>1283042.2590823132</v>
      </c>
      <c r="I34" s="2">
        <f>VLOOKUP(I1,'[1]Eksploitasi Gas Bumi, LPG'!$G$28:$O$48,8)</f>
        <v>1222802.5658147226</v>
      </c>
      <c r="J34" s="2">
        <f>VLOOKUP(J1,'[1]Eksploitasi Gas Bumi, LPG'!$G$28:$O$48,8)</f>
        <v>1203721.2219537096</v>
      </c>
      <c r="K34" s="2"/>
    </row>
    <row r="35" spans="1:11" x14ac:dyDescent="0.25">
      <c r="A35" t="s">
        <v>34</v>
      </c>
      <c r="B35">
        <f>VLOOKUP(B1,'[1]Eksploitasi Minyak Bumi'!$G$3:$K$21,5)</f>
        <v>299116000</v>
      </c>
      <c r="C35">
        <f>VLOOKUP(C1,'[1]Eksploitasi Minyak Bumi'!$G$3:$K$21,5)</f>
        <v>321002000</v>
      </c>
      <c r="D35">
        <f>VLOOKUP(D1,'[1]Eksploitasi Minyak Bumi'!$G$3:$K$21,5)</f>
        <v>299257000</v>
      </c>
      <c r="E35">
        <f>VLOOKUP(E1,'[1]Eksploitasi Minyak Bumi'!$G$3:$K$21,5)</f>
        <v>300134000</v>
      </c>
      <c r="F35">
        <f>VLOOKUP(F1,'[1]Eksploitasi Minyak Bumi'!$G$3:$K$21,5)</f>
        <v>309445000</v>
      </c>
      <c r="G35">
        <f>VLOOKUP(G1,'[1]Eksploitasi Minyak Bumi'!$G$3:$K$21,5)</f>
        <v>367791000</v>
      </c>
      <c r="H35">
        <f>VLOOKUP(H1,'[1]Eksploitasi Minyak Bumi'!$G$3:$K$21,5)</f>
        <v>323910000</v>
      </c>
      <c r="I35">
        <f>VLOOKUP(I1,'[1]Eksploitasi Minyak Bumi'!$G$3:$K$21,5)</f>
        <v>323665000</v>
      </c>
      <c r="J35">
        <f>VLOOKUP(J1,'[1]Eksploitasi Minyak Bumi'!$G$3:$K$21,5)</f>
        <v>334281000</v>
      </c>
    </row>
    <row r="36" spans="1:11" x14ac:dyDescent="0.25">
      <c r="A36" t="s">
        <v>35</v>
      </c>
      <c r="B36">
        <f>VLOOKUP(B1,'[1]Eksploitasi Minyak Bumi'!$G$3:$J$21,4)</f>
        <v>101093000</v>
      </c>
      <c r="C36">
        <f>VLOOKUP(C1,'[1]Eksploitasi Minyak Bumi'!$G$3:$J$21,4)</f>
        <v>96862000</v>
      </c>
      <c r="D36">
        <f>VLOOKUP(D1,'[1]Eksploitasi Minyak Bumi'!$G$3:$J$21,4)</f>
        <v>95968000</v>
      </c>
      <c r="E36">
        <f>VLOOKUP(E1,'[1]Eksploitasi Minyak Bumi'!$G$3:$J$21,4)</f>
        <v>118334000</v>
      </c>
      <c r="F36">
        <f>VLOOKUP(F1,'[1]Eksploitasi Minyak Bumi'!$G$3:$J$21,4)</f>
        <v>121993000</v>
      </c>
      <c r="G36">
        <f>VLOOKUP(G1,'[1]Eksploitasi Minyak Bumi'!$G$3:$J$21,4)</f>
        <v>136666000</v>
      </c>
      <c r="H36">
        <f>VLOOKUP(H1,'[1]Eksploitasi Minyak Bumi'!$G$3:$J$21,4)</f>
        <v>148361000</v>
      </c>
      <c r="I36">
        <f>VLOOKUP(I1,'[1]Eksploitasi Minyak Bumi'!$G$3:$J$21,4)</f>
        <v>141616000</v>
      </c>
      <c r="J36">
        <f>VLOOKUP(J1,'[1]Eksploitasi Minyak Bumi'!$G$3:$J$21,4)</f>
        <v>113055000</v>
      </c>
    </row>
    <row r="37" spans="1:11" x14ac:dyDescent="0.25">
      <c r="A37" t="s">
        <v>36</v>
      </c>
      <c r="B37">
        <f>VLOOKUP(B1,[1]GDP!$A$3:$D$12,2)</f>
        <v>486012.76363092812</v>
      </c>
      <c r="C37">
        <f>VLOOKUP(C1,[1]GDP!$A$3:$D$12,2)</f>
        <v>522962.83297736244</v>
      </c>
      <c r="D37">
        <f>VLOOKUP(D1,[1]GDP!$A$3:$D$12,2)</f>
        <v>539465.17357799609</v>
      </c>
      <c r="E37">
        <f>VLOOKUP(E1,[1]GDP!$A$3:$D$12,2)</f>
        <v>545286.21344529372</v>
      </c>
      <c r="F37">
        <f>VLOOKUP(F1,[1]GDP!$A$3:$D$12,2)</f>
        <v>541819.4922197517</v>
      </c>
      <c r="G37">
        <f>VLOOKUP(G1,[1]GDP!$A$3:$D$12,2)</f>
        <v>521945.80912671436</v>
      </c>
      <c r="H37">
        <f>VLOOKUP(H1,[1]GDP!$A$3:$D$12,2)</f>
        <v>517847.95011039556</v>
      </c>
      <c r="I37">
        <f>VLOOKUP(I1,[1]GDP!$A$3:$D$12,2)</f>
        <v>509544.93252912333</v>
      </c>
      <c r="J37">
        <f>VLOOKUP(J1,[1]GDP!$A$3:$D$12,2)</f>
        <v>513653.40112548094</v>
      </c>
    </row>
    <row r="38" spans="1:11" x14ac:dyDescent="0.25">
      <c r="A38" t="s">
        <v>37</v>
      </c>
      <c r="B38">
        <f>VLOOKUP(B1,[1]GDP!$A$3:$D$12,3)</f>
        <v>216378.3015090719</v>
      </c>
      <c r="C38">
        <f>VLOOKUP(C1,[1]GDP!$A$3:$D$12,3)</f>
        <v>209168.28048485777</v>
      </c>
      <c r="D38">
        <f>VLOOKUP(D1,[1]GDP!$A$3:$D$12,3)</f>
        <v>211553.21413932921</v>
      </c>
      <c r="E38">
        <f>VLOOKUP(E1,[1]GDP!$A$3:$D$12,3)</f>
        <v>223716.46447314098</v>
      </c>
      <c r="F38">
        <f>VLOOKUP(F1,[1]GDP!$A$3:$D$12,3)</f>
        <v>229306.7648691934</v>
      </c>
      <c r="G38">
        <f>VLOOKUP(G1,[1]GDP!$A$3:$D$12,3)</f>
        <v>219656.63602882033</v>
      </c>
      <c r="H38">
        <f>VLOOKUP(H1,[1]GDP!$A$3:$D$12,3)</f>
        <v>229338.51333960443</v>
      </c>
      <c r="I38">
        <f>VLOOKUP(I1,[1]GDP!$A$3:$D$12,3)</f>
        <v>241271.97668087672</v>
      </c>
      <c r="J38">
        <f>VLOOKUP(J1,[1]GDP!$A$3:$D$12,3)</f>
        <v>252529.51394451904</v>
      </c>
    </row>
    <row r="39" spans="1:11" x14ac:dyDescent="0.25">
      <c r="A39" t="s">
        <v>38</v>
      </c>
      <c r="B39">
        <f>VLOOKUP(B1,[1]GDP!$A$3:$D$12,4)</f>
        <v>702391.06514000008</v>
      </c>
      <c r="C39">
        <f>VLOOKUP(C1,[1]GDP!$A$3:$D$12,4)</f>
        <v>732131.11346222018</v>
      </c>
      <c r="D39">
        <f>VLOOKUP(D1,[1]GDP!$A$3:$D$12,4)</f>
        <v>751018.38771732524</v>
      </c>
      <c r="E39">
        <f>VLOOKUP(E1,[1]GDP!$A$3:$D$12,4)</f>
        <v>769002.67791843473</v>
      </c>
      <c r="F39">
        <f>VLOOKUP(F1,[1]GDP!$A$3:$D$12,4)</f>
        <v>771126.25708894513</v>
      </c>
      <c r="G39">
        <f>VLOOKUP(G1,[1]GDP!$A$3:$D$12,4)</f>
        <v>741602.44515553466</v>
      </c>
      <c r="H39">
        <f>VLOOKUP(H1,[1]GDP!$A$3:$D$12,4)</f>
        <v>747186.46344999992</v>
      </c>
      <c r="I39">
        <f>VLOOKUP(I1,[1]GDP!$A$3:$D$12,4)</f>
        <v>750816.90921000007</v>
      </c>
      <c r="J39">
        <f>VLOOKUP(J1,[1]GDP!$A$3:$D$12,4)</f>
        <v>766182.91506999999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AB98-59A0-40CA-8176-3F561A5C21D0}">
  <dimension ref="A1:N47"/>
  <sheetViews>
    <sheetView topLeftCell="A13" workbookViewId="0">
      <selection activeCell="D3" sqref="D3"/>
    </sheetView>
  </sheetViews>
  <sheetFormatPr defaultRowHeight="15" x14ac:dyDescent="0.25"/>
  <cols>
    <col min="2" max="2" width="17.42578125" bestFit="1" customWidth="1"/>
    <col min="3" max="3" width="14.5703125" bestFit="1" customWidth="1"/>
    <col min="4" max="4" width="11.85546875" bestFit="1" customWidth="1"/>
    <col min="5" max="5" width="7" bestFit="1" customWidth="1"/>
    <col min="7" max="7" width="5" bestFit="1" customWidth="1"/>
    <col min="8" max="8" width="13.7109375" customWidth="1"/>
  </cols>
  <sheetData>
    <row r="1" spans="1:14" x14ac:dyDescent="0.25">
      <c r="B1" s="17" t="s">
        <v>60</v>
      </c>
      <c r="C1" s="18"/>
      <c r="D1" s="18"/>
      <c r="E1" s="19"/>
      <c r="F1" s="20"/>
      <c r="I1" s="8" t="s">
        <v>58</v>
      </c>
      <c r="J1" s="8"/>
      <c r="K1" s="8"/>
      <c r="L1" s="8"/>
      <c r="M1" s="8"/>
      <c r="N1" s="8"/>
    </row>
    <row r="2" spans="1:14" x14ac:dyDescent="0.25">
      <c r="B2" s="6" t="s">
        <v>39</v>
      </c>
      <c r="C2" s="6" t="s">
        <v>40</v>
      </c>
      <c r="D2" s="6" t="s">
        <v>41</v>
      </c>
      <c r="E2" s="6"/>
      <c r="I2" s="6" t="s">
        <v>45</v>
      </c>
      <c r="J2" s="8" t="s">
        <v>46</v>
      </c>
      <c r="K2" s="8"/>
      <c r="L2" s="8"/>
      <c r="M2" s="8"/>
      <c r="N2" s="8"/>
    </row>
    <row r="3" spans="1:14" ht="45" x14ac:dyDescent="0.25">
      <c r="B3" s="6" t="s">
        <v>42</v>
      </c>
      <c r="C3" s="6" t="s">
        <v>43</v>
      </c>
      <c r="D3" s="6" t="s">
        <v>44</v>
      </c>
      <c r="E3" s="9" t="s">
        <v>57</v>
      </c>
      <c r="I3" s="9" t="s">
        <v>47</v>
      </c>
      <c r="J3" s="10" t="s">
        <v>48</v>
      </c>
      <c r="K3" s="10" t="s">
        <v>49</v>
      </c>
      <c r="L3" s="10" t="s">
        <v>50</v>
      </c>
      <c r="M3" s="10" t="s">
        <v>51</v>
      </c>
      <c r="N3" s="10" t="s">
        <v>52</v>
      </c>
    </row>
    <row r="4" spans="1:14" x14ac:dyDescent="0.25">
      <c r="A4" s="6">
        <v>2000</v>
      </c>
      <c r="B4" s="7">
        <v>5837447</v>
      </c>
      <c r="C4" s="7">
        <v>140116</v>
      </c>
      <c r="D4" s="6">
        <v>41.66</v>
      </c>
      <c r="E4" s="6">
        <v>41.66</v>
      </c>
      <c r="H4" s="6">
        <v>2000</v>
      </c>
      <c r="I4" s="11">
        <v>4.72</v>
      </c>
      <c r="J4" s="11">
        <v>4.32</v>
      </c>
      <c r="K4" s="11">
        <v>2.71</v>
      </c>
      <c r="L4" s="11">
        <v>4.2300000000000004</v>
      </c>
      <c r="M4" s="11">
        <v>3.75</v>
      </c>
      <c r="N4" s="6">
        <f t="shared" ref="N4:N11" si="0">AVERAGE(J4:M4)</f>
        <v>3.7525000000000004</v>
      </c>
    </row>
    <row r="5" spans="1:14" x14ac:dyDescent="0.25">
      <c r="A5" s="6">
        <v>2001</v>
      </c>
      <c r="B5" s="7">
        <v>2004976</v>
      </c>
      <c r="C5" s="7">
        <v>30466</v>
      </c>
      <c r="D5" s="6">
        <v>65.81</v>
      </c>
      <c r="E5" s="6">
        <v>65.81</v>
      </c>
      <c r="H5" s="6">
        <v>2001</v>
      </c>
      <c r="I5" s="11">
        <v>4.6399999999999997</v>
      </c>
      <c r="J5" s="11">
        <v>3.66</v>
      </c>
      <c r="K5" s="11">
        <v>3.17</v>
      </c>
      <c r="L5" s="11">
        <v>4.07</v>
      </c>
      <c r="M5" s="11">
        <v>3.61</v>
      </c>
      <c r="N5" s="6">
        <f t="shared" si="0"/>
        <v>3.6274999999999999</v>
      </c>
    </row>
    <row r="6" spans="1:14" x14ac:dyDescent="0.25">
      <c r="A6" s="6">
        <v>2002</v>
      </c>
      <c r="B6" s="7">
        <v>1627954</v>
      </c>
      <c r="C6" s="7">
        <v>20026</v>
      </c>
      <c r="D6" s="6">
        <v>81.290000000000006</v>
      </c>
      <c r="E6" s="6">
        <v>81.290000000000006</v>
      </c>
      <c r="H6" s="6">
        <v>2002</v>
      </c>
      <c r="I6" s="11">
        <v>4.2699999999999996</v>
      </c>
      <c r="J6" s="11">
        <v>3.23</v>
      </c>
      <c r="K6" s="11">
        <v>2.37</v>
      </c>
      <c r="L6" s="11">
        <v>3.33</v>
      </c>
      <c r="M6" s="11">
        <v>2.57</v>
      </c>
      <c r="N6" s="6">
        <f t="shared" si="0"/>
        <v>2.875</v>
      </c>
    </row>
    <row r="7" spans="1:14" x14ac:dyDescent="0.25">
      <c r="A7" s="6">
        <v>2003</v>
      </c>
      <c r="B7" s="7">
        <v>5732026</v>
      </c>
      <c r="C7" s="7">
        <v>38228</v>
      </c>
      <c r="D7" s="6">
        <v>149.94</v>
      </c>
      <c r="E7" s="6">
        <v>149.94</v>
      </c>
      <c r="H7" s="6">
        <v>2003</v>
      </c>
      <c r="I7" s="11">
        <v>4.7699999999999996</v>
      </c>
      <c r="J7" s="11">
        <v>4.0599999999999996</v>
      </c>
      <c r="K7" s="11">
        <v>3.33</v>
      </c>
      <c r="L7" s="11">
        <v>5.63</v>
      </c>
      <c r="M7" s="11">
        <v>4.83</v>
      </c>
      <c r="N7" s="6">
        <f t="shared" si="0"/>
        <v>4.4625000000000004</v>
      </c>
    </row>
    <row r="8" spans="1:14" x14ac:dyDescent="0.25">
      <c r="A8" s="6">
        <v>2004</v>
      </c>
      <c r="B8" s="7">
        <v>15204824</v>
      </c>
      <c r="C8" s="7">
        <v>97183</v>
      </c>
      <c r="D8" s="6">
        <v>156.46</v>
      </c>
      <c r="E8" s="6">
        <v>156.46</v>
      </c>
      <c r="H8" s="6">
        <v>2004</v>
      </c>
      <c r="I8" s="11">
        <v>5.18</v>
      </c>
      <c r="J8" s="11">
        <v>4.32</v>
      </c>
      <c r="K8" s="11">
        <v>4.46</v>
      </c>
      <c r="L8" s="11">
        <v>5.85</v>
      </c>
      <c r="M8" s="11">
        <v>5.03</v>
      </c>
      <c r="N8" s="6">
        <f t="shared" si="0"/>
        <v>4.915</v>
      </c>
    </row>
    <row r="9" spans="1:14" x14ac:dyDescent="0.25">
      <c r="A9" s="6">
        <v>2005</v>
      </c>
      <c r="B9" s="7">
        <v>12891514</v>
      </c>
      <c r="C9" s="7">
        <v>98179</v>
      </c>
      <c r="D9" s="6">
        <v>131.31</v>
      </c>
      <c r="E9" s="6">
        <v>131.31</v>
      </c>
      <c r="H9" s="6">
        <v>2005</v>
      </c>
      <c r="I9" s="11">
        <v>6.05</v>
      </c>
      <c r="J9" s="11">
        <v>5.88</v>
      </c>
      <c r="K9" s="11">
        <v>7.38</v>
      </c>
      <c r="L9" s="11">
        <v>8.7899999999999991</v>
      </c>
      <c r="M9" s="11">
        <v>7.25</v>
      </c>
      <c r="N9" s="6">
        <f t="shared" si="0"/>
        <v>7.3249999999999993</v>
      </c>
    </row>
    <row r="10" spans="1:14" x14ac:dyDescent="0.25">
      <c r="A10" s="6">
        <v>2006</v>
      </c>
      <c r="B10" s="7">
        <v>13455025</v>
      </c>
      <c r="C10" s="7">
        <v>110683</v>
      </c>
      <c r="D10" s="6">
        <v>121.56</v>
      </c>
      <c r="E10" s="6">
        <v>121.56</v>
      </c>
      <c r="H10" s="6">
        <v>2006</v>
      </c>
      <c r="I10" s="11">
        <v>7.14</v>
      </c>
      <c r="J10" s="11">
        <v>7.85</v>
      </c>
      <c r="K10" s="11">
        <v>7.87</v>
      </c>
      <c r="L10" s="11">
        <v>6.76</v>
      </c>
      <c r="M10" s="11">
        <v>5.83</v>
      </c>
      <c r="N10" s="6">
        <f t="shared" si="0"/>
        <v>7.0774999999999988</v>
      </c>
    </row>
    <row r="11" spans="1:14" x14ac:dyDescent="0.25">
      <c r="A11" s="6">
        <v>2007</v>
      </c>
      <c r="B11" s="7">
        <v>8880440</v>
      </c>
      <c r="C11" s="7">
        <v>67534</v>
      </c>
      <c r="D11" s="6">
        <v>131.5</v>
      </c>
      <c r="E11" s="6">
        <v>131.5</v>
      </c>
      <c r="H11" s="6">
        <v>2007</v>
      </c>
      <c r="I11" s="11">
        <v>7.73</v>
      </c>
      <c r="J11" s="11">
        <v>8.0299999999999994</v>
      </c>
      <c r="K11" s="11">
        <v>6.01</v>
      </c>
      <c r="L11" s="11">
        <v>6.95</v>
      </c>
      <c r="M11" s="11">
        <v>6.17</v>
      </c>
      <c r="N11" s="6">
        <f t="shared" si="0"/>
        <v>6.7899999999999991</v>
      </c>
    </row>
    <row r="12" spans="1:14" x14ac:dyDescent="0.25">
      <c r="A12" s="6">
        <v>2008</v>
      </c>
      <c r="B12" s="7">
        <v>23549197</v>
      </c>
      <c r="C12" s="7">
        <v>106931</v>
      </c>
      <c r="D12" s="6">
        <v>220.23</v>
      </c>
      <c r="E12" s="6">
        <v>220.23</v>
      </c>
      <c r="H12" s="6">
        <v>2008</v>
      </c>
      <c r="I12" s="11">
        <v>12.55</v>
      </c>
      <c r="J12" s="11">
        <v>11.56</v>
      </c>
      <c r="K12" s="11">
        <v>10.79</v>
      </c>
      <c r="L12" s="11">
        <v>8.85</v>
      </c>
      <c r="M12" s="11">
        <v>7.99</v>
      </c>
      <c r="N12" s="6">
        <f>AVERAGE(J12:M12)</f>
        <v>9.7975000000000012</v>
      </c>
    </row>
    <row r="13" spans="1:14" x14ac:dyDescent="0.25">
      <c r="A13" s="6">
        <v>2009</v>
      </c>
      <c r="B13" s="7">
        <v>22360122</v>
      </c>
      <c r="C13" s="7">
        <v>68804</v>
      </c>
      <c r="D13" s="6">
        <v>324.98</v>
      </c>
      <c r="E13" s="6">
        <v>324.98</v>
      </c>
      <c r="H13" s="6">
        <v>2009</v>
      </c>
      <c r="I13" s="11">
        <v>9.06</v>
      </c>
      <c r="J13" s="11">
        <v>8.52</v>
      </c>
      <c r="K13" s="11">
        <v>4.8499999999999996</v>
      </c>
      <c r="L13" s="11">
        <v>3.89</v>
      </c>
      <c r="M13" s="11">
        <v>3.38</v>
      </c>
      <c r="N13" s="6">
        <f t="shared" ref="N13:N23" si="1">AVERAGE(J13:M13)</f>
        <v>5.1599999999999993</v>
      </c>
    </row>
    <row r="14" spans="1:14" x14ac:dyDescent="0.25">
      <c r="A14" s="6">
        <v>2010</v>
      </c>
      <c r="B14" s="7">
        <v>12555941</v>
      </c>
      <c r="C14" s="7">
        <v>55230</v>
      </c>
      <c r="D14" s="6">
        <v>227.34</v>
      </c>
      <c r="E14" s="6">
        <v>227.34</v>
      </c>
      <c r="H14" s="6">
        <v>2010</v>
      </c>
      <c r="I14" s="11">
        <v>10.91</v>
      </c>
      <c r="J14" s="11">
        <v>8.01</v>
      </c>
      <c r="K14" s="11">
        <v>6.56</v>
      </c>
      <c r="L14" s="11">
        <v>4.3899999999999997</v>
      </c>
      <c r="M14" s="11">
        <v>3.69</v>
      </c>
      <c r="N14" s="6">
        <f t="shared" si="1"/>
        <v>5.6625000000000005</v>
      </c>
    </row>
    <row r="15" spans="1:14" x14ac:dyDescent="0.25">
      <c r="A15" s="6">
        <v>2011</v>
      </c>
      <c r="B15" s="7">
        <v>12547751</v>
      </c>
      <c r="C15" s="7">
        <v>42449</v>
      </c>
      <c r="D15" s="6">
        <v>295.58999999999997</v>
      </c>
      <c r="E15" s="6">
        <v>295.58999999999997</v>
      </c>
      <c r="H15" s="6">
        <v>2011</v>
      </c>
      <c r="I15" s="11">
        <v>14.73</v>
      </c>
      <c r="J15" s="11">
        <v>10.61</v>
      </c>
      <c r="K15" s="11">
        <v>9.0299999999999994</v>
      </c>
      <c r="L15" s="11">
        <v>4.01</v>
      </c>
      <c r="M15" s="11">
        <v>3.47</v>
      </c>
      <c r="N15" s="6">
        <f t="shared" si="1"/>
        <v>6.7799999999999994</v>
      </c>
    </row>
    <row r="16" spans="1:14" x14ac:dyDescent="0.25">
      <c r="A16" s="6">
        <v>2012</v>
      </c>
      <c r="B16" s="7">
        <v>22937715</v>
      </c>
      <c r="C16" s="7">
        <v>77786</v>
      </c>
      <c r="D16" s="6">
        <v>294.88</v>
      </c>
      <c r="E16" s="6">
        <v>294.88</v>
      </c>
      <c r="H16" s="6">
        <v>2012</v>
      </c>
      <c r="I16" s="11">
        <v>16.75</v>
      </c>
      <c r="J16" s="11">
        <v>11.03</v>
      </c>
      <c r="K16" s="11">
        <v>9.4600000000000009</v>
      </c>
      <c r="L16" s="11">
        <v>2.76</v>
      </c>
      <c r="M16" s="11">
        <v>2.27</v>
      </c>
      <c r="N16" s="6">
        <f t="shared" si="1"/>
        <v>6.38</v>
      </c>
    </row>
    <row r="17" spans="1:14" x14ac:dyDescent="0.25">
      <c r="A17" s="6">
        <v>2013</v>
      </c>
      <c r="B17" s="7">
        <v>82501170</v>
      </c>
      <c r="C17" s="7">
        <v>609875</v>
      </c>
      <c r="D17" s="6">
        <v>135.28</v>
      </c>
      <c r="E17" s="6">
        <v>135.28</v>
      </c>
      <c r="H17" s="6">
        <v>2013</v>
      </c>
      <c r="I17" s="11">
        <v>16.170000000000002</v>
      </c>
      <c r="J17" s="11">
        <v>10.72</v>
      </c>
      <c r="K17" s="11">
        <v>10.63</v>
      </c>
      <c r="L17" s="11">
        <v>3.71</v>
      </c>
      <c r="M17" s="11">
        <v>2.93</v>
      </c>
      <c r="N17" s="6">
        <f t="shared" si="1"/>
        <v>6.9975000000000005</v>
      </c>
    </row>
    <row r="18" spans="1:14" x14ac:dyDescent="0.25">
      <c r="A18" s="6">
        <v>2014</v>
      </c>
      <c r="B18" s="7">
        <v>358888547</v>
      </c>
      <c r="C18" s="7">
        <v>2442319</v>
      </c>
      <c r="D18" s="6">
        <v>146.94999999999999</v>
      </c>
      <c r="E18" s="6">
        <v>146.94999999999999</v>
      </c>
      <c r="H18" s="6">
        <v>2014</v>
      </c>
      <c r="I18" s="11">
        <v>16.329999999999998</v>
      </c>
      <c r="J18" s="11">
        <v>9.11</v>
      </c>
      <c r="K18" s="11">
        <v>8.2200000000000006</v>
      </c>
      <c r="L18" s="11">
        <v>4.3499999999999996</v>
      </c>
      <c r="M18" s="11">
        <v>3.87</v>
      </c>
      <c r="N18" s="6">
        <f t="shared" si="1"/>
        <v>6.3875000000000002</v>
      </c>
    </row>
    <row r="19" spans="1:14" x14ac:dyDescent="0.25">
      <c r="A19" s="6">
        <v>2015</v>
      </c>
      <c r="B19" s="7">
        <v>325116779</v>
      </c>
      <c r="C19" s="7">
        <v>3007934</v>
      </c>
      <c r="D19" s="6">
        <v>108.09</v>
      </c>
      <c r="E19" s="6">
        <v>108.09</v>
      </c>
      <c r="H19" s="6">
        <v>2015</v>
      </c>
      <c r="I19" s="11">
        <v>10.31</v>
      </c>
      <c r="J19" s="11">
        <v>6.61</v>
      </c>
      <c r="K19" s="11">
        <v>6.53</v>
      </c>
      <c r="L19" s="11">
        <v>2.6</v>
      </c>
      <c r="M19" s="11">
        <v>2.0099999999999998</v>
      </c>
      <c r="N19" s="6">
        <f t="shared" si="1"/>
        <v>4.4375</v>
      </c>
    </row>
    <row r="20" spans="1:14" x14ac:dyDescent="0.25">
      <c r="A20" s="6">
        <v>2016</v>
      </c>
      <c r="B20" s="7">
        <v>405984765</v>
      </c>
      <c r="C20" s="7">
        <v>3898932</v>
      </c>
      <c r="D20" s="6">
        <v>104.13</v>
      </c>
      <c r="E20" s="6">
        <v>104.13</v>
      </c>
      <c r="H20" s="6">
        <v>2016</v>
      </c>
      <c r="I20" s="11">
        <v>6.94</v>
      </c>
      <c r="J20" s="11">
        <v>4.93</v>
      </c>
      <c r="K20" s="11">
        <v>4.6900000000000004</v>
      </c>
      <c r="L20" s="11">
        <v>2.46</v>
      </c>
      <c r="M20" s="11">
        <v>1.55</v>
      </c>
      <c r="N20" s="6">
        <f t="shared" si="1"/>
        <v>3.4075000000000006</v>
      </c>
    </row>
    <row r="21" spans="1:14" x14ac:dyDescent="0.25">
      <c r="A21" s="6">
        <v>2017</v>
      </c>
      <c r="B21" s="6"/>
      <c r="C21" s="6"/>
      <c r="D21" s="6"/>
      <c r="E21" s="6"/>
      <c r="H21" s="6">
        <v>2017</v>
      </c>
      <c r="I21" s="11">
        <v>8.1</v>
      </c>
      <c r="J21" s="11">
        <v>5.62</v>
      </c>
      <c r="K21" s="11">
        <v>5.8</v>
      </c>
      <c r="L21" s="11">
        <v>2.96</v>
      </c>
      <c r="M21" s="11">
        <v>1.6</v>
      </c>
      <c r="N21" s="6">
        <f t="shared" si="1"/>
        <v>3.9949999999999997</v>
      </c>
    </row>
    <row r="22" spans="1:14" x14ac:dyDescent="0.25">
      <c r="A22" s="6">
        <v>2018</v>
      </c>
      <c r="B22" s="6"/>
      <c r="C22" s="6"/>
      <c r="D22" s="6"/>
      <c r="E22" s="6"/>
      <c r="H22" s="6">
        <v>2018</v>
      </c>
      <c r="I22" s="11">
        <v>10.050000000000001</v>
      </c>
      <c r="J22" s="11">
        <v>6.82</v>
      </c>
      <c r="K22" s="11">
        <v>8.06</v>
      </c>
      <c r="L22" s="11">
        <v>3.13</v>
      </c>
      <c r="M22" s="11">
        <v>1.1200000000000001</v>
      </c>
      <c r="N22" s="6">
        <f t="shared" si="1"/>
        <v>4.7825000000000006</v>
      </c>
    </row>
    <row r="23" spans="1:14" x14ac:dyDescent="0.25">
      <c r="A23" s="6">
        <v>2019</v>
      </c>
      <c r="B23" s="6"/>
      <c r="C23" s="6"/>
      <c r="D23" s="6"/>
      <c r="E23" s="6"/>
      <c r="H23" s="6">
        <v>2019</v>
      </c>
      <c r="I23" s="6">
        <v>9.94</v>
      </c>
      <c r="J23" s="6">
        <v>5.25</v>
      </c>
      <c r="K23" s="6">
        <v>4.47</v>
      </c>
      <c r="L23" s="6">
        <v>2.5299999999999998</v>
      </c>
      <c r="M23" s="6">
        <v>1.27</v>
      </c>
      <c r="N23" s="6">
        <f t="shared" si="1"/>
        <v>3.3799999999999994</v>
      </c>
    </row>
    <row r="25" spans="1:14" x14ac:dyDescent="0.25">
      <c r="B25" s="8" t="s">
        <v>76</v>
      </c>
      <c r="C25" s="8"/>
      <c r="D25" s="8"/>
      <c r="E25" s="8"/>
    </row>
    <row r="26" spans="1:14" x14ac:dyDescent="0.25">
      <c r="B26" s="6" t="s">
        <v>53</v>
      </c>
      <c r="C26" s="6" t="s">
        <v>45</v>
      </c>
      <c r="D26" s="6" t="s">
        <v>54</v>
      </c>
      <c r="E26" s="6"/>
    </row>
    <row r="27" spans="1:14" ht="45" x14ac:dyDescent="0.25">
      <c r="B27" s="9" t="s">
        <v>55</v>
      </c>
      <c r="C27" s="9" t="s">
        <v>56</v>
      </c>
      <c r="D27" s="9" t="s">
        <v>44</v>
      </c>
      <c r="E27" s="9" t="s">
        <v>59</v>
      </c>
      <c r="G27" s="6"/>
      <c r="H27" s="9" t="s">
        <v>72</v>
      </c>
    </row>
    <row r="28" spans="1:14" x14ac:dyDescent="0.25">
      <c r="A28" s="6">
        <v>2000</v>
      </c>
      <c r="B28" s="6">
        <v>252.97</v>
      </c>
      <c r="C28" s="6">
        <v>4.3099999999999996</v>
      </c>
      <c r="D28" s="6">
        <v>29.6</v>
      </c>
      <c r="E28" s="6">
        <v>29.6</v>
      </c>
      <c r="G28" s="6">
        <v>2000</v>
      </c>
      <c r="H28" s="6">
        <v>28.39</v>
      </c>
    </row>
    <row r="29" spans="1:14" x14ac:dyDescent="0.25">
      <c r="A29" s="6">
        <v>2001</v>
      </c>
      <c r="B29" s="6">
        <v>246.41</v>
      </c>
      <c r="C29" s="6">
        <v>4.45</v>
      </c>
      <c r="D29" s="6">
        <v>32.07</v>
      </c>
      <c r="E29" s="6">
        <v>32.07</v>
      </c>
      <c r="G29" s="6">
        <v>2001</v>
      </c>
      <c r="H29" s="6">
        <v>21.94</v>
      </c>
    </row>
    <row r="30" spans="1:14" x14ac:dyDescent="0.25">
      <c r="A30" s="6">
        <v>2002</v>
      </c>
      <c r="B30" s="6">
        <v>278.42</v>
      </c>
      <c r="C30" s="6">
        <v>4.84</v>
      </c>
      <c r="D30" s="6">
        <v>29.98</v>
      </c>
      <c r="E30" s="6">
        <v>29.98</v>
      </c>
      <c r="G30" s="6">
        <v>2002</v>
      </c>
      <c r="H30" s="6">
        <v>22.46</v>
      </c>
    </row>
    <row r="31" spans="1:14" x14ac:dyDescent="0.25">
      <c r="A31" s="6">
        <v>2003</v>
      </c>
      <c r="B31" s="6">
        <v>332.52</v>
      </c>
      <c r="C31" s="6">
        <v>6</v>
      </c>
      <c r="D31" s="6">
        <v>28.63</v>
      </c>
      <c r="E31" s="6">
        <v>28.63</v>
      </c>
      <c r="G31" s="6">
        <v>2003</v>
      </c>
      <c r="H31" s="6">
        <v>26.34</v>
      </c>
    </row>
    <row r="32" spans="1:14" x14ac:dyDescent="0.25">
      <c r="A32" s="6">
        <v>2004</v>
      </c>
      <c r="B32" s="6">
        <v>443.02</v>
      </c>
      <c r="C32" s="6">
        <v>7.19</v>
      </c>
      <c r="D32" s="6">
        <v>43</v>
      </c>
      <c r="E32" s="6">
        <v>43</v>
      </c>
      <c r="G32" s="6">
        <v>2004</v>
      </c>
      <c r="H32" s="6">
        <v>36.39</v>
      </c>
    </row>
    <row r="33" spans="1:8" x14ac:dyDescent="0.25">
      <c r="A33" s="6">
        <v>2005</v>
      </c>
      <c r="B33" s="6">
        <v>479.82</v>
      </c>
      <c r="C33" s="6">
        <v>8.49</v>
      </c>
      <c r="D33" s="6">
        <v>36.479999999999997</v>
      </c>
      <c r="E33" s="6">
        <v>36.479999999999997</v>
      </c>
      <c r="G33" s="6">
        <v>2005</v>
      </c>
      <c r="H33" s="6">
        <v>53.66</v>
      </c>
    </row>
    <row r="34" spans="1:8" x14ac:dyDescent="0.25">
      <c r="A34" s="6">
        <v>2006</v>
      </c>
      <c r="B34" s="6">
        <v>624.4</v>
      </c>
      <c r="C34" s="6">
        <v>9.0399999999999991</v>
      </c>
      <c r="D34" s="6">
        <v>40.99</v>
      </c>
      <c r="E34" s="6">
        <v>40.99</v>
      </c>
      <c r="G34" s="6">
        <v>2006</v>
      </c>
      <c r="H34" s="6">
        <v>64.27</v>
      </c>
    </row>
    <row r="35" spans="1:8" x14ac:dyDescent="0.25">
      <c r="A35" s="6">
        <v>2007</v>
      </c>
      <c r="B35" s="6">
        <v>785.94</v>
      </c>
      <c r="C35" s="6">
        <v>11.97</v>
      </c>
      <c r="D35" s="6">
        <v>54.76</v>
      </c>
      <c r="E35" s="6">
        <v>54.76</v>
      </c>
      <c r="G35" s="6">
        <v>2007</v>
      </c>
      <c r="H35" s="6">
        <v>72.31</v>
      </c>
    </row>
    <row r="36" spans="1:8" x14ac:dyDescent="0.25">
      <c r="A36" s="6">
        <v>2008</v>
      </c>
      <c r="B36" s="6">
        <v>785.94</v>
      </c>
      <c r="C36" s="6">
        <v>9.2799999999999994</v>
      </c>
      <c r="D36" s="6">
        <v>54.76</v>
      </c>
      <c r="E36" s="6">
        <v>54.76</v>
      </c>
      <c r="G36" s="6">
        <v>2008</v>
      </c>
      <c r="H36" s="6">
        <v>96.13</v>
      </c>
    </row>
    <row r="37" spans="1:8" x14ac:dyDescent="0.25">
      <c r="A37" s="6">
        <v>2009</v>
      </c>
      <c r="B37" s="6">
        <v>545.49</v>
      </c>
      <c r="C37" s="6">
        <v>6.95</v>
      </c>
      <c r="D37" s="6">
        <v>70.7</v>
      </c>
      <c r="E37" s="6">
        <v>70.7</v>
      </c>
      <c r="G37" s="6">
        <v>2009</v>
      </c>
      <c r="H37" s="6">
        <v>61.58</v>
      </c>
    </row>
    <row r="38" spans="1:8" x14ac:dyDescent="0.25">
      <c r="A38" s="6">
        <v>2010</v>
      </c>
      <c r="B38" s="6"/>
      <c r="C38" s="6">
        <v>7.1</v>
      </c>
      <c r="D38" s="6">
        <v>91.74</v>
      </c>
      <c r="E38" s="6">
        <v>91.74</v>
      </c>
      <c r="G38" s="6">
        <v>2010</v>
      </c>
      <c r="H38" s="6">
        <v>79.400000000000006</v>
      </c>
    </row>
    <row r="39" spans="1:8" x14ac:dyDescent="0.25">
      <c r="A39" s="6">
        <v>2011</v>
      </c>
      <c r="B39" s="6"/>
      <c r="C39" s="6">
        <v>10.4</v>
      </c>
      <c r="D39" s="6">
        <v>118.4</v>
      </c>
      <c r="E39" s="6">
        <v>118.4</v>
      </c>
      <c r="G39" s="6">
        <v>2011</v>
      </c>
      <c r="H39" s="6">
        <v>111.55</v>
      </c>
    </row>
    <row r="40" spans="1:8" x14ac:dyDescent="0.25">
      <c r="A40" s="6">
        <v>2012</v>
      </c>
      <c r="B40" s="6"/>
      <c r="C40" s="6">
        <v>10.130000000000001</v>
      </c>
      <c r="D40" s="6">
        <v>95.48</v>
      </c>
      <c r="E40" s="6">
        <v>95.48</v>
      </c>
      <c r="G40" s="6">
        <v>2012</v>
      </c>
      <c r="H40" s="6">
        <v>112.73</v>
      </c>
    </row>
    <row r="41" spans="1:8" x14ac:dyDescent="0.25">
      <c r="A41" s="6">
        <v>2013</v>
      </c>
      <c r="B41" s="6"/>
      <c r="C41" s="6">
        <v>9.6300000000000008</v>
      </c>
      <c r="D41" s="6">
        <v>82.92</v>
      </c>
      <c r="E41" s="6">
        <v>82.92</v>
      </c>
      <c r="G41" s="6">
        <v>2013</v>
      </c>
      <c r="H41" s="6">
        <v>105.85</v>
      </c>
    </row>
    <row r="42" spans="1:8" x14ac:dyDescent="0.25">
      <c r="A42" s="6">
        <v>2014</v>
      </c>
      <c r="B42" s="6"/>
      <c r="C42" s="6">
        <v>9.5</v>
      </c>
      <c r="D42" s="6">
        <v>72.62</v>
      </c>
      <c r="E42" s="6">
        <v>72.62</v>
      </c>
      <c r="G42" s="6">
        <v>2014</v>
      </c>
      <c r="H42" s="6">
        <v>96.51</v>
      </c>
    </row>
    <row r="43" spans="1:8" x14ac:dyDescent="0.25">
      <c r="A43" s="6">
        <v>2015</v>
      </c>
      <c r="B43" s="6"/>
      <c r="C43" s="6">
        <v>6.57</v>
      </c>
      <c r="D43" s="6">
        <v>60.13</v>
      </c>
      <c r="E43" s="6">
        <v>60.13</v>
      </c>
      <c r="G43" s="6">
        <v>2015</v>
      </c>
      <c r="H43" s="6">
        <v>49.21</v>
      </c>
    </row>
    <row r="44" spans="1:8" x14ac:dyDescent="0.25">
      <c r="A44" s="6">
        <v>2016</v>
      </c>
      <c r="B44" s="6"/>
      <c r="C44" s="6">
        <v>3.8</v>
      </c>
      <c r="D44" s="6">
        <v>61.84</v>
      </c>
      <c r="E44" s="6">
        <v>61.84</v>
      </c>
      <c r="G44" s="6">
        <v>2016</v>
      </c>
      <c r="H44" s="6">
        <v>40.130000000000003</v>
      </c>
    </row>
    <row r="45" spans="1:8" x14ac:dyDescent="0.25">
      <c r="A45" s="6">
        <v>2017</v>
      </c>
      <c r="B45" s="6"/>
      <c r="C45" s="6">
        <v>4.8099999999999996</v>
      </c>
      <c r="D45" s="6">
        <v>85.92</v>
      </c>
      <c r="E45" s="6">
        <v>85.92</v>
      </c>
      <c r="G45" s="6">
        <v>2017</v>
      </c>
      <c r="H45" s="6">
        <v>51.19</v>
      </c>
    </row>
    <row r="46" spans="1:8" x14ac:dyDescent="0.25">
      <c r="A46" s="6">
        <v>2018</v>
      </c>
      <c r="B46" s="6"/>
      <c r="C46" s="6">
        <v>6.51</v>
      </c>
      <c r="D46" s="6">
        <v>98.96</v>
      </c>
      <c r="E46" s="6">
        <v>98.96</v>
      </c>
      <c r="G46" s="6">
        <v>2018</v>
      </c>
      <c r="H46" s="6">
        <v>67.47</v>
      </c>
    </row>
    <row r="47" spans="1:8" x14ac:dyDescent="0.25">
      <c r="A47" s="6">
        <v>2019</v>
      </c>
      <c r="B47" s="6"/>
      <c r="C47" s="6"/>
      <c r="D47" s="6"/>
      <c r="E47" s="6"/>
      <c r="G47" s="6">
        <v>2019</v>
      </c>
      <c r="H47" s="6">
        <v>62.37</v>
      </c>
    </row>
  </sheetData>
  <mergeCells count="4">
    <mergeCell ref="J2:N2"/>
    <mergeCell ref="I1:N1"/>
    <mergeCell ref="B25:E25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861E9-422A-44B1-8394-D0EA880FCAC1}">
  <dimension ref="B1:F22"/>
  <sheetViews>
    <sheetView workbookViewId="0">
      <selection activeCell="I6" sqref="I6"/>
    </sheetView>
  </sheetViews>
  <sheetFormatPr defaultRowHeight="15" x14ac:dyDescent="0.25"/>
  <sheetData>
    <row r="1" spans="2:6" x14ac:dyDescent="0.25">
      <c r="B1" s="8" t="s">
        <v>65</v>
      </c>
      <c r="C1" s="8"/>
      <c r="D1" s="8"/>
      <c r="E1" s="8"/>
      <c r="F1" s="8"/>
    </row>
    <row r="2" spans="2:6" x14ac:dyDescent="0.25">
      <c r="B2" s="6" t="s">
        <v>64</v>
      </c>
      <c r="C2" s="6" t="s">
        <v>54</v>
      </c>
      <c r="D2" s="6" t="s">
        <v>61</v>
      </c>
      <c r="E2" s="6" t="s">
        <v>62</v>
      </c>
      <c r="F2" s="6" t="s">
        <v>63</v>
      </c>
    </row>
    <row r="3" spans="2:6" x14ac:dyDescent="0.25">
      <c r="B3" s="6">
        <v>2000</v>
      </c>
      <c r="C3" s="6">
        <v>93831548</v>
      </c>
      <c r="D3" s="6">
        <v>433360999</v>
      </c>
      <c r="E3" s="6">
        <v>164649922</v>
      </c>
      <c r="F3" s="6">
        <v>303899141</v>
      </c>
    </row>
    <row r="4" spans="2:6" x14ac:dyDescent="0.25">
      <c r="B4" s="6">
        <v>2001</v>
      </c>
      <c r="C4" s="6">
        <v>119125379</v>
      </c>
      <c r="D4" s="6">
        <v>441731352</v>
      </c>
      <c r="E4" s="6">
        <v>172083907</v>
      </c>
      <c r="F4" s="6">
        <v>308311581</v>
      </c>
    </row>
    <row r="5" spans="2:6" x14ac:dyDescent="0.25">
      <c r="B5" s="6">
        <v>2002</v>
      </c>
      <c r="C5" s="6">
        <v>122879411</v>
      </c>
      <c r="D5" s="6">
        <v>452817870</v>
      </c>
      <c r="E5" s="6">
        <v>188822314</v>
      </c>
      <c r="F5" s="6">
        <v>305516297</v>
      </c>
    </row>
    <row r="6" spans="2:6" x14ac:dyDescent="0.25">
      <c r="B6" s="6">
        <v>2003</v>
      </c>
      <c r="C6" s="6">
        <v>164950173</v>
      </c>
      <c r="D6" s="6">
        <v>456647707</v>
      </c>
      <c r="E6" s="6">
        <v>204142054</v>
      </c>
      <c r="F6" s="6">
        <v>305318112</v>
      </c>
    </row>
    <row r="7" spans="2:6" x14ac:dyDescent="0.25">
      <c r="B7" s="6">
        <v>2004</v>
      </c>
      <c r="C7" s="6">
        <v>151543284</v>
      </c>
      <c r="D7" s="6">
        <v>498117696</v>
      </c>
      <c r="E7" s="6">
        <v>187553776</v>
      </c>
      <c r="F7" s="6">
        <v>307268880</v>
      </c>
    </row>
    <row r="8" spans="2:6" x14ac:dyDescent="0.25">
      <c r="B8" s="6">
        <v>2005</v>
      </c>
      <c r="C8" s="6">
        <v>173673093</v>
      </c>
      <c r="D8" s="6">
        <v>493636985</v>
      </c>
      <c r="E8" s="6">
        <v>191189376</v>
      </c>
      <c r="F8" s="6">
        <v>307988196</v>
      </c>
    </row>
    <row r="9" spans="2:6" x14ac:dyDescent="0.25">
      <c r="B9" s="6">
        <v>2006</v>
      </c>
      <c r="C9" s="6">
        <v>205779290</v>
      </c>
      <c r="D9" s="6">
        <v>459929016</v>
      </c>
      <c r="E9" s="6">
        <v>196599386</v>
      </c>
      <c r="F9" s="6">
        <v>311775482</v>
      </c>
    </row>
    <row r="10" spans="2:6" x14ac:dyDescent="0.25">
      <c r="B10" s="6">
        <v>2007</v>
      </c>
      <c r="C10" s="6">
        <v>258174000</v>
      </c>
      <c r="D10" s="6">
        <v>470036057</v>
      </c>
      <c r="E10" s="6">
        <v>183623636</v>
      </c>
      <c r="F10" s="6">
        <v>315108704</v>
      </c>
    </row>
    <row r="11" spans="2:6" x14ac:dyDescent="0.25">
      <c r="B11" s="6">
        <v>2008</v>
      </c>
      <c r="C11" s="6">
        <v>224587657</v>
      </c>
      <c r="D11" s="6">
        <v>474496098</v>
      </c>
      <c r="E11" s="6">
        <v>236049566</v>
      </c>
      <c r="F11" s="6">
        <v>320525851</v>
      </c>
    </row>
    <row r="12" spans="2:6" x14ac:dyDescent="0.25">
      <c r="B12" s="6">
        <v>2009</v>
      </c>
      <c r="C12" s="6">
        <v>236439000</v>
      </c>
      <c r="D12" s="6">
        <v>467883065</v>
      </c>
      <c r="E12" s="6">
        <v>251035250</v>
      </c>
      <c r="F12" s="6">
        <v>323721303</v>
      </c>
    </row>
    <row r="13" spans="2:6" x14ac:dyDescent="0.25">
      <c r="B13" s="6">
        <v>2010</v>
      </c>
      <c r="C13" s="6">
        <v>281400000</v>
      </c>
      <c r="D13" s="6">
        <v>518405561</v>
      </c>
      <c r="E13" s="6">
        <v>269942185</v>
      </c>
      <c r="F13" s="6">
        <v>334335363</v>
      </c>
    </row>
    <row r="14" spans="2:6" x14ac:dyDescent="0.25">
      <c r="B14" s="6">
        <v>2011</v>
      </c>
      <c r="C14" s="6">
        <v>334142760</v>
      </c>
      <c r="D14" s="6">
        <v>546635311</v>
      </c>
      <c r="E14" s="6">
        <v>261708332</v>
      </c>
      <c r="F14" s="6">
        <v>331857894</v>
      </c>
    </row>
    <row r="15" spans="2:6" x14ac:dyDescent="0.25">
      <c r="B15" s="6">
        <v>2012</v>
      </c>
      <c r="C15" s="6">
        <v>377892961</v>
      </c>
      <c r="D15" s="6">
        <v>533830676</v>
      </c>
      <c r="E15" s="6">
        <v>259456414</v>
      </c>
      <c r="F15" s="6">
        <v>352534164</v>
      </c>
    </row>
    <row r="16" spans="2:6" x14ac:dyDescent="0.25">
      <c r="B16" s="6">
        <v>2013</v>
      </c>
      <c r="C16" s="6">
        <v>410566607</v>
      </c>
      <c r="D16" s="6">
        <v>542950370</v>
      </c>
      <c r="E16" s="6">
        <v>232399957</v>
      </c>
      <c r="F16" s="6">
        <v>362170189</v>
      </c>
    </row>
    <row r="17" spans="2:6" x14ac:dyDescent="0.25">
      <c r="B17" s="6">
        <v>2014</v>
      </c>
      <c r="C17" s="6">
        <v>497804744</v>
      </c>
      <c r="D17" s="6">
        <v>544795076</v>
      </c>
      <c r="E17" s="6">
        <v>271375371</v>
      </c>
      <c r="F17" s="6">
        <v>368459329</v>
      </c>
    </row>
    <row r="18" spans="2:6" x14ac:dyDescent="0.25">
      <c r="B18" s="6">
        <v>2015</v>
      </c>
      <c r="C18" s="6">
        <v>364619216</v>
      </c>
      <c r="D18" s="6">
        <v>607791169</v>
      </c>
      <c r="E18" s="6">
        <v>275465640</v>
      </c>
      <c r="F18" s="6">
        <v>370645047.71765685</v>
      </c>
    </row>
    <row r="19" spans="2:6" x14ac:dyDescent="0.25">
      <c r="B19" s="6">
        <v>2016</v>
      </c>
      <c r="C19" s="6">
        <v>380310000</v>
      </c>
      <c r="D19" s="6">
        <v>534207126</v>
      </c>
      <c r="E19" s="6">
        <v>277169757</v>
      </c>
      <c r="F19" s="6">
        <v>399032953.97687203</v>
      </c>
    </row>
    <row r="20" spans="2:6" x14ac:dyDescent="0.25">
      <c r="B20" s="6">
        <v>2017</v>
      </c>
      <c r="C20" s="6">
        <v>407526000</v>
      </c>
      <c r="D20" s="6">
        <v>567528788</v>
      </c>
      <c r="E20" s="6">
        <v>275142227</v>
      </c>
      <c r="F20" s="6">
        <v>404298920.66309011</v>
      </c>
    </row>
    <row r="21" spans="2:6" x14ac:dyDescent="0.25">
      <c r="B21" s="6">
        <v>2018</v>
      </c>
      <c r="C21" s="6">
        <v>483336000</v>
      </c>
      <c r="D21" s="6">
        <v>569024765</v>
      </c>
      <c r="E21" s="6">
        <v>288310815</v>
      </c>
      <c r="F21" s="6">
        <v>448406840.02910364</v>
      </c>
    </row>
    <row r="22" spans="2:6" x14ac:dyDescent="0.25">
      <c r="B22" s="6">
        <v>2019</v>
      </c>
      <c r="C22" s="6">
        <v>581356407</v>
      </c>
      <c r="D22" s="6">
        <v>546169969</v>
      </c>
      <c r="E22" s="6">
        <v>288586414</v>
      </c>
      <c r="F22" s="6">
        <v>173008947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1B71-6591-46CF-8A12-BDF511F600E0}">
  <dimension ref="A1:H23"/>
  <sheetViews>
    <sheetView tabSelected="1" workbookViewId="0">
      <selection activeCell="J14" sqref="J14"/>
    </sheetView>
  </sheetViews>
  <sheetFormatPr defaultRowHeight="15" x14ac:dyDescent="0.25"/>
  <cols>
    <col min="2" max="2" width="24.85546875" bestFit="1" customWidth="1"/>
    <col min="3" max="3" width="18" bestFit="1" customWidth="1"/>
    <col min="6" max="7" width="11.140625" bestFit="1" customWidth="1"/>
  </cols>
  <sheetData>
    <row r="1" spans="1:8" x14ac:dyDescent="0.25">
      <c r="B1" s="8" t="s">
        <v>24</v>
      </c>
      <c r="C1" s="8"/>
      <c r="F1" s="21" t="s">
        <v>67</v>
      </c>
      <c r="G1" s="21"/>
      <c r="H1" s="21"/>
    </row>
    <row r="2" spans="1:8" x14ac:dyDescent="0.25">
      <c r="A2" s="6" t="s">
        <v>66</v>
      </c>
      <c r="B2" s="6" t="s">
        <v>80</v>
      </c>
      <c r="C2" s="6" t="s">
        <v>67</v>
      </c>
      <c r="F2" s="22" t="s">
        <v>77</v>
      </c>
      <c r="G2" s="22" t="s">
        <v>78</v>
      </c>
      <c r="H2" s="22" t="s">
        <v>79</v>
      </c>
    </row>
    <row r="3" spans="1:8" x14ac:dyDescent="0.25">
      <c r="A3" s="6">
        <v>2000</v>
      </c>
      <c r="B3" s="12"/>
      <c r="C3" s="13">
        <f>B3*1000000</f>
        <v>0</v>
      </c>
      <c r="E3" s="6">
        <v>2000</v>
      </c>
      <c r="F3" s="24">
        <v>77040185</v>
      </c>
      <c r="G3" s="23">
        <v>58460492</v>
      </c>
      <c r="H3" s="23">
        <v>140116</v>
      </c>
    </row>
    <row r="4" spans="1:8" x14ac:dyDescent="0.25">
      <c r="A4" s="6">
        <v>2001</v>
      </c>
      <c r="B4" s="12"/>
      <c r="C4" s="13">
        <f t="shared" ref="C4:C23" si="0">B4*1000000</f>
        <v>0</v>
      </c>
      <c r="E4" s="6">
        <v>2001</v>
      </c>
      <c r="F4" s="24">
        <v>92540460</v>
      </c>
      <c r="G4" s="23">
        <v>65281086</v>
      </c>
      <c r="H4" s="23">
        <v>30466</v>
      </c>
    </row>
    <row r="5" spans="1:8" x14ac:dyDescent="0.25">
      <c r="A5" s="6">
        <v>2002</v>
      </c>
      <c r="B5" s="12"/>
      <c r="C5" s="13">
        <f t="shared" si="0"/>
        <v>0</v>
      </c>
      <c r="E5" s="6">
        <v>2002</v>
      </c>
      <c r="F5" s="24">
        <v>103329093</v>
      </c>
      <c r="G5" s="23">
        <v>74177926</v>
      </c>
      <c r="H5" s="23">
        <v>20026</v>
      </c>
    </row>
    <row r="6" spans="1:8" x14ac:dyDescent="0.25">
      <c r="A6" s="6">
        <v>2003</v>
      </c>
      <c r="B6" s="12"/>
      <c r="C6" s="13">
        <f t="shared" si="0"/>
        <v>0</v>
      </c>
      <c r="E6" s="6">
        <v>2003</v>
      </c>
      <c r="F6" s="24">
        <v>114278000</v>
      </c>
      <c r="G6" s="23">
        <v>85680621</v>
      </c>
      <c r="H6" s="23">
        <v>38228</v>
      </c>
    </row>
    <row r="7" spans="1:8" x14ac:dyDescent="0.25">
      <c r="A7" s="6">
        <v>2004</v>
      </c>
      <c r="B7" s="12"/>
      <c r="C7" s="13">
        <f t="shared" si="0"/>
        <v>0</v>
      </c>
      <c r="E7" s="6">
        <v>2004</v>
      </c>
      <c r="F7" s="24">
        <v>132352025</v>
      </c>
      <c r="G7" s="23">
        <v>93758806</v>
      </c>
      <c r="H7" s="23">
        <v>97183</v>
      </c>
    </row>
    <row r="8" spans="1:8" x14ac:dyDescent="0.25">
      <c r="A8" s="6">
        <v>2005</v>
      </c>
      <c r="B8" s="12"/>
      <c r="C8" s="13">
        <f t="shared" si="0"/>
        <v>0</v>
      </c>
      <c r="E8" s="6">
        <v>2005</v>
      </c>
      <c r="F8" s="24">
        <v>152722438</v>
      </c>
      <c r="G8" s="23">
        <v>110789700</v>
      </c>
      <c r="H8" s="23">
        <v>98179</v>
      </c>
    </row>
    <row r="9" spans="1:8" x14ac:dyDescent="0.25">
      <c r="A9" s="6">
        <v>2006</v>
      </c>
      <c r="B9" s="14">
        <v>18654.060000000001</v>
      </c>
      <c r="C9" s="13">
        <f t="shared" si="0"/>
        <v>18654060000</v>
      </c>
      <c r="E9" s="6">
        <v>2006</v>
      </c>
      <c r="F9" s="24">
        <v>193761311</v>
      </c>
      <c r="G9" s="23">
        <v>143632865</v>
      </c>
      <c r="H9" s="23">
        <v>110683</v>
      </c>
    </row>
    <row r="10" spans="1:8" x14ac:dyDescent="0.25">
      <c r="A10" s="6">
        <v>2007</v>
      </c>
      <c r="B10" s="12">
        <v>18711.25</v>
      </c>
      <c r="C10" s="13">
        <f t="shared" si="0"/>
        <v>18711250000</v>
      </c>
      <c r="E10" s="6">
        <v>2007</v>
      </c>
      <c r="F10" s="24">
        <v>216946699</v>
      </c>
      <c r="G10" s="23">
        <v>163000000</v>
      </c>
      <c r="H10" s="23">
        <v>67534</v>
      </c>
    </row>
    <row r="11" spans="1:8" x14ac:dyDescent="0.25">
      <c r="A11" s="6">
        <v>2008</v>
      </c>
      <c r="B11" s="12"/>
      <c r="C11" s="13">
        <f t="shared" si="0"/>
        <v>0</v>
      </c>
      <c r="E11" s="6">
        <v>2008</v>
      </c>
      <c r="F11" s="24">
        <v>240249968</v>
      </c>
      <c r="G11" s="23">
        <v>191430218</v>
      </c>
      <c r="H11" s="23">
        <v>106931</v>
      </c>
    </row>
    <row r="12" spans="1:8" x14ac:dyDescent="0.25">
      <c r="A12" s="6">
        <v>2009</v>
      </c>
      <c r="B12" s="12">
        <v>18779.93</v>
      </c>
      <c r="C12" s="13">
        <f t="shared" si="0"/>
        <v>18779930000</v>
      </c>
      <c r="E12" s="6">
        <v>2009</v>
      </c>
      <c r="F12" s="24">
        <v>256181000</v>
      </c>
      <c r="G12" s="23">
        <v>198366000</v>
      </c>
      <c r="H12" s="23">
        <v>68804</v>
      </c>
    </row>
    <row r="13" spans="1:8" x14ac:dyDescent="0.25">
      <c r="A13" s="6">
        <v>2010</v>
      </c>
      <c r="B13" s="12">
        <v>21131.83</v>
      </c>
      <c r="C13" s="13">
        <f t="shared" si="0"/>
        <v>21131830000</v>
      </c>
      <c r="E13" s="6">
        <v>2010</v>
      </c>
      <c r="F13" s="24">
        <v>275164196</v>
      </c>
      <c r="G13" s="23">
        <v>208000000</v>
      </c>
      <c r="H13" s="23">
        <v>55230</v>
      </c>
    </row>
    <row r="14" spans="1:8" x14ac:dyDescent="0.25">
      <c r="A14" s="6">
        <v>2011</v>
      </c>
      <c r="B14" s="12">
        <v>28017.46</v>
      </c>
      <c r="C14" s="13">
        <f t="shared" si="0"/>
        <v>28017460000</v>
      </c>
      <c r="E14" s="6">
        <v>2011</v>
      </c>
      <c r="F14" s="24">
        <v>353270937</v>
      </c>
      <c r="G14" s="23">
        <v>272671351</v>
      </c>
      <c r="H14" s="23">
        <v>42449</v>
      </c>
    </row>
    <row r="15" spans="1:8" x14ac:dyDescent="0.25">
      <c r="A15" s="6">
        <v>2012</v>
      </c>
      <c r="B15" s="12">
        <v>28978.61</v>
      </c>
      <c r="C15" s="13">
        <f t="shared" si="0"/>
        <v>28978610000</v>
      </c>
      <c r="E15" s="6">
        <v>2012</v>
      </c>
      <c r="F15" s="24">
        <v>386077357</v>
      </c>
      <c r="G15" s="23">
        <v>304051216</v>
      </c>
      <c r="H15" s="23">
        <v>77786</v>
      </c>
    </row>
    <row r="16" spans="1:8" x14ac:dyDescent="0.25">
      <c r="A16" s="6">
        <v>2013</v>
      </c>
      <c r="B16" s="12">
        <v>31357.15</v>
      </c>
      <c r="C16" s="13">
        <f t="shared" si="0"/>
        <v>31357150000</v>
      </c>
      <c r="E16" s="6">
        <v>2013</v>
      </c>
      <c r="F16" s="24">
        <v>474371369</v>
      </c>
      <c r="G16" s="23">
        <v>356357973</v>
      </c>
      <c r="H16" s="23">
        <v>609875</v>
      </c>
    </row>
    <row r="17" spans="1:8" x14ac:dyDescent="0.25">
      <c r="A17" s="6">
        <v>2014</v>
      </c>
      <c r="B17" s="12">
        <v>32269.01</v>
      </c>
      <c r="C17" s="13">
        <f t="shared" si="0"/>
        <v>32269010000</v>
      </c>
      <c r="E17" s="16">
        <v>2014</v>
      </c>
      <c r="F17" s="24">
        <v>458096707</v>
      </c>
      <c r="G17" s="23">
        <v>381972830</v>
      </c>
      <c r="H17" s="23">
        <v>2442319</v>
      </c>
    </row>
    <row r="18" spans="1:8" x14ac:dyDescent="0.25">
      <c r="A18" s="6">
        <v>2015</v>
      </c>
      <c r="B18" s="12">
        <v>32263.68</v>
      </c>
      <c r="C18" s="13">
        <f t="shared" si="0"/>
        <v>32263680000</v>
      </c>
      <c r="E18" s="6">
        <v>2015</v>
      </c>
      <c r="F18" s="24">
        <v>461566080</v>
      </c>
      <c r="G18" s="23">
        <v>365849610</v>
      </c>
      <c r="H18" s="23">
        <v>3007934</v>
      </c>
    </row>
    <row r="19" spans="1:8" x14ac:dyDescent="0.25">
      <c r="A19" s="6">
        <v>2016</v>
      </c>
      <c r="B19" s="12">
        <v>28457.29</v>
      </c>
      <c r="C19" s="13">
        <f t="shared" si="0"/>
        <v>28457290000</v>
      </c>
      <c r="E19" s="6">
        <v>2016</v>
      </c>
      <c r="F19" s="24">
        <v>456197775</v>
      </c>
      <c r="G19" s="23">
        <v>331128438</v>
      </c>
      <c r="H19" s="23">
        <v>3898932</v>
      </c>
    </row>
    <row r="20" spans="1:8" x14ac:dyDescent="0.25">
      <c r="A20" s="6">
        <v>2017</v>
      </c>
      <c r="B20" s="12">
        <f>(B21+B19)/2</f>
        <v>34174.119999999995</v>
      </c>
      <c r="C20" s="13">
        <f t="shared" si="0"/>
        <v>34174119999.999996</v>
      </c>
      <c r="E20" s="6">
        <v>2017</v>
      </c>
      <c r="F20" s="24">
        <v>461248184</v>
      </c>
      <c r="G20" s="23">
        <v>297741135</v>
      </c>
      <c r="H20" s="23">
        <v>4532308</v>
      </c>
    </row>
    <row r="21" spans="1:8" x14ac:dyDescent="0.25">
      <c r="A21" s="6">
        <v>2018</v>
      </c>
      <c r="B21" s="12">
        <v>39890.949999999997</v>
      </c>
      <c r="C21" s="13">
        <f t="shared" si="0"/>
        <v>39890950000</v>
      </c>
      <c r="E21" s="6">
        <v>2018</v>
      </c>
      <c r="F21" s="24">
        <v>557772940</v>
      </c>
      <c r="G21" s="23">
        <v>356394687</v>
      </c>
      <c r="H21" s="23">
        <v>5468706</v>
      </c>
    </row>
    <row r="22" spans="1:8" x14ac:dyDescent="0.25">
      <c r="A22" s="6">
        <v>2019</v>
      </c>
      <c r="B22" s="12">
        <v>37604.660000000003</v>
      </c>
      <c r="C22" s="13">
        <f t="shared" si="0"/>
        <v>37604660000</v>
      </c>
      <c r="E22" s="6">
        <v>2019</v>
      </c>
      <c r="F22" s="25">
        <v>616159594</v>
      </c>
      <c r="G22" s="7">
        <v>454500164</v>
      </c>
      <c r="H22" s="7">
        <v>7391172</v>
      </c>
    </row>
    <row r="23" spans="1:8" x14ac:dyDescent="0.25">
      <c r="A23" s="6">
        <v>2020</v>
      </c>
      <c r="B23" s="12"/>
      <c r="C23" s="13">
        <f t="shared" si="0"/>
        <v>0</v>
      </c>
      <c r="E23" s="6">
        <v>2020</v>
      </c>
      <c r="F23" s="6"/>
      <c r="G23" s="6"/>
      <c r="H23" s="6"/>
    </row>
  </sheetData>
  <mergeCells count="2">
    <mergeCell ref="F1:H1"/>
    <mergeCell ref="B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34ED-9906-434F-8660-9D37E6E45822}">
  <dimension ref="A1:G23"/>
  <sheetViews>
    <sheetView workbookViewId="0">
      <selection activeCell="I18" sqref="I18"/>
    </sheetView>
  </sheetViews>
  <sheetFormatPr defaultRowHeight="15" x14ac:dyDescent="0.25"/>
  <cols>
    <col min="7" max="7" width="15.28515625" bestFit="1" customWidth="1"/>
  </cols>
  <sheetData>
    <row r="1" spans="1:7" x14ac:dyDescent="0.25">
      <c r="A1" s="26" t="s">
        <v>73</v>
      </c>
      <c r="B1" s="26"/>
      <c r="C1" s="26"/>
      <c r="D1" s="26"/>
      <c r="E1" s="27" t="s">
        <v>74</v>
      </c>
      <c r="F1" s="28"/>
      <c r="G1" s="29"/>
    </row>
    <row r="2" spans="1:7" x14ac:dyDescent="0.25">
      <c r="A2" s="16" t="s">
        <v>66</v>
      </c>
      <c r="B2" s="16" t="s">
        <v>68</v>
      </c>
      <c r="C2" s="16" t="s">
        <v>69</v>
      </c>
      <c r="D2" s="16" t="s">
        <v>70</v>
      </c>
      <c r="E2" s="16" t="s">
        <v>68</v>
      </c>
      <c r="F2" s="16" t="s">
        <v>69</v>
      </c>
      <c r="G2" s="16" t="s">
        <v>70</v>
      </c>
    </row>
    <row r="3" spans="1:7" x14ac:dyDescent="0.25">
      <c r="A3" s="16">
        <v>2000</v>
      </c>
      <c r="B3" s="16">
        <v>94.75</v>
      </c>
      <c r="C3" s="16">
        <v>75.56</v>
      </c>
      <c r="D3" s="16">
        <v>170.31</v>
      </c>
      <c r="E3" s="16">
        <f>B3*1000000</f>
        <v>94750000</v>
      </c>
      <c r="F3" s="16">
        <f t="shared" ref="F3:G18" si="0">C3*1000000</f>
        <v>75560000</v>
      </c>
      <c r="G3" s="15">
        <f t="shared" si="0"/>
        <v>170310000</v>
      </c>
    </row>
    <row r="4" spans="1:7" x14ac:dyDescent="0.25">
      <c r="A4" s="16">
        <v>2001</v>
      </c>
      <c r="B4" s="16">
        <v>92.1</v>
      </c>
      <c r="C4" s="16">
        <v>76.05</v>
      </c>
      <c r="D4" s="16">
        <v>168.15</v>
      </c>
      <c r="E4" s="16">
        <f t="shared" ref="E4:G21" si="1">B4*1000000</f>
        <v>92100000</v>
      </c>
      <c r="F4" s="16">
        <f t="shared" si="0"/>
        <v>76050000</v>
      </c>
      <c r="G4" s="15">
        <f t="shared" si="0"/>
        <v>168150000</v>
      </c>
    </row>
    <row r="5" spans="1:7" x14ac:dyDescent="0.25">
      <c r="A5" s="16">
        <v>2002</v>
      </c>
      <c r="B5" s="16">
        <v>90.3</v>
      </c>
      <c r="C5" s="16">
        <v>86.29</v>
      </c>
      <c r="D5" s="16">
        <v>176.59</v>
      </c>
      <c r="E5" s="16">
        <f t="shared" si="1"/>
        <v>90300000</v>
      </c>
      <c r="F5" s="16">
        <f t="shared" si="0"/>
        <v>86290000</v>
      </c>
      <c r="G5" s="15">
        <f t="shared" si="0"/>
        <v>176590000</v>
      </c>
    </row>
    <row r="6" spans="1:7" x14ac:dyDescent="0.25">
      <c r="A6" s="16">
        <v>2003</v>
      </c>
      <c r="B6" s="16">
        <v>91.17</v>
      </c>
      <c r="C6" s="16">
        <v>86.96</v>
      </c>
      <c r="D6" s="16">
        <v>178.13</v>
      </c>
      <c r="E6" s="16">
        <f t="shared" si="1"/>
        <v>91170000</v>
      </c>
      <c r="F6" s="16">
        <f t="shared" si="0"/>
        <v>86960000</v>
      </c>
      <c r="G6" s="15">
        <f t="shared" si="0"/>
        <v>178130000</v>
      </c>
    </row>
    <row r="7" spans="1:7" x14ac:dyDescent="0.25">
      <c r="A7" s="16">
        <v>2004</v>
      </c>
      <c r="B7" s="16">
        <v>97.81</v>
      </c>
      <c r="C7" s="16">
        <v>90.53</v>
      </c>
      <c r="D7" s="16">
        <v>188.34</v>
      </c>
      <c r="E7" s="16">
        <f t="shared" si="1"/>
        <v>97810000</v>
      </c>
      <c r="F7" s="16">
        <f t="shared" si="0"/>
        <v>90530000</v>
      </c>
      <c r="G7" s="15">
        <f t="shared" si="0"/>
        <v>188340000</v>
      </c>
    </row>
    <row r="8" spans="1:7" x14ac:dyDescent="0.25">
      <c r="A8" s="16">
        <v>2005</v>
      </c>
      <c r="B8" s="16">
        <v>97.26</v>
      </c>
      <c r="C8" s="16">
        <v>88.54</v>
      </c>
      <c r="D8" s="16">
        <v>185.8</v>
      </c>
      <c r="E8" s="16">
        <f t="shared" si="1"/>
        <v>97260000</v>
      </c>
      <c r="F8" s="16">
        <f t="shared" si="0"/>
        <v>88540000</v>
      </c>
      <c r="G8" s="15">
        <f t="shared" si="0"/>
        <v>185800000</v>
      </c>
    </row>
    <row r="9" spans="1:7" x14ac:dyDescent="0.25">
      <c r="A9" s="16">
        <v>2006</v>
      </c>
      <c r="B9" s="16">
        <v>94</v>
      </c>
      <c r="C9" s="16">
        <v>93.1</v>
      </c>
      <c r="D9" s="16">
        <v>187.1</v>
      </c>
      <c r="E9" s="16">
        <f t="shared" si="1"/>
        <v>94000000</v>
      </c>
      <c r="F9" s="16">
        <f t="shared" si="0"/>
        <v>93100000</v>
      </c>
      <c r="G9" s="15">
        <f t="shared" si="0"/>
        <v>187100000</v>
      </c>
    </row>
    <row r="10" spans="1:7" x14ac:dyDescent="0.25">
      <c r="A10" s="16">
        <v>2007</v>
      </c>
      <c r="B10" s="16">
        <v>106</v>
      </c>
      <c r="C10" s="16">
        <v>59</v>
      </c>
      <c r="D10" s="16">
        <v>165</v>
      </c>
      <c r="E10" s="16">
        <f t="shared" si="1"/>
        <v>106000000</v>
      </c>
      <c r="F10" s="16">
        <f t="shared" si="0"/>
        <v>59000000</v>
      </c>
      <c r="G10" s="15">
        <f t="shared" si="0"/>
        <v>165000000</v>
      </c>
    </row>
    <row r="11" spans="1:7" x14ac:dyDescent="0.25">
      <c r="A11" s="16">
        <v>2008</v>
      </c>
      <c r="B11" s="16">
        <v>112.5</v>
      </c>
      <c r="C11" s="16">
        <v>57.6</v>
      </c>
      <c r="D11" s="16">
        <v>170.1</v>
      </c>
      <c r="E11" s="16">
        <f t="shared" si="1"/>
        <v>112500000</v>
      </c>
      <c r="F11" s="16">
        <f t="shared" si="0"/>
        <v>57600000</v>
      </c>
      <c r="G11" s="15">
        <f t="shared" si="0"/>
        <v>170100000</v>
      </c>
    </row>
    <row r="12" spans="1:7" x14ac:dyDescent="0.25">
      <c r="A12" s="16">
        <v>2009</v>
      </c>
      <c r="B12" s="16">
        <v>107.34</v>
      </c>
      <c r="C12" s="16">
        <v>52.29</v>
      </c>
      <c r="D12" s="16">
        <v>159.63</v>
      </c>
      <c r="E12" s="16">
        <f t="shared" si="1"/>
        <v>107340000</v>
      </c>
      <c r="F12" s="16">
        <f t="shared" si="0"/>
        <v>52290000</v>
      </c>
      <c r="G12" s="15">
        <f t="shared" si="0"/>
        <v>159630000</v>
      </c>
    </row>
    <row r="13" spans="1:7" x14ac:dyDescent="0.25">
      <c r="A13" s="16">
        <v>2010</v>
      </c>
      <c r="B13" s="16">
        <v>108.4</v>
      </c>
      <c r="C13" s="16">
        <v>48.74</v>
      </c>
      <c r="D13" s="16">
        <v>157.13999999999999</v>
      </c>
      <c r="E13" s="16">
        <f t="shared" si="1"/>
        <v>108400000</v>
      </c>
      <c r="F13" s="16">
        <f t="shared" si="0"/>
        <v>48740000</v>
      </c>
      <c r="G13" s="15">
        <f t="shared" si="0"/>
        <v>157140000</v>
      </c>
    </row>
    <row r="14" spans="1:7" x14ac:dyDescent="0.25">
      <c r="A14" s="16">
        <v>2011</v>
      </c>
      <c r="B14" s="16">
        <v>104.71</v>
      </c>
      <c r="C14" s="16">
        <v>48.18</v>
      </c>
      <c r="D14" s="16">
        <v>152.88999999999999</v>
      </c>
      <c r="E14" s="16">
        <f t="shared" si="1"/>
        <v>104710000</v>
      </c>
      <c r="F14" s="16">
        <f t="shared" si="0"/>
        <v>48180000</v>
      </c>
      <c r="G14" s="15">
        <f t="shared" si="0"/>
        <v>152890000</v>
      </c>
    </row>
    <row r="15" spans="1:7" x14ac:dyDescent="0.25">
      <c r="A15" s="16">
        <v>2012</v>
      </c>
      <c r="B15" s="16">
        <v>103.35</v>
      </c>
      <c r="C15" s="16">
        <v>47.35</v>
      </c>
      <c r="D15" s="16">
        <v>150.69999999999999</v>
      </c>
      <c r="E15" s="16">
        <f t="shared" si="1"/>
        <v>103350000</v>
      </c>
      <c r="F15" s="16">
        <f t="shared" si="0"/>
        <v>47350000</v>
      </c>
      <c r="G15" s="15">
        <f t="shared" si="0"/>
        <v>150700000</v>
      </c>
    </row>
    <row r="16" spans="1:7" x14ac:dyDescent="0.25">
      <c r="A16" s="16">
        <v>2013</v>
      </c>
      <c r="B16" s="16">
        <v>101.54</v>
      </c>
      <c r="C16" s="16">
        <v>48.85</v>
      </c>
      <c r="D16" s="16">
        <v>150.38999999999999</v>
      </c>
      <c r="E16" s="16">
        <f t="shared" si="1"/>
        <v>101540000</v>
      </c>
      <c r="F16" s="16">
        <f t="shared" si="0"/>
        <v>48850000</v>
      </c>
      <c r="G16" s="15">
        <f t="shared" si="0"/>
        <v>150390000</v>
      </c>
    </row>
    <row r="17" spans="1:7" x14ac:dyDescent="0.25">
      <c r="A17" s="16">
        <v>2014</v>
      </c>
      <c r="B17" s="16">
        <v>100.26</v>
      </c>
      <c r="C17" s="16">
        <v>49.04</v>
      </c>
      <c r="D17" s="16">
        <v>149.30000000000001</v>
      </c>
      <c r="E17" s="16">
        <f t="shared" si="1"/>
        <v>100260000</v>
      </c>
      <c r="F17" s="16">
        <f t="shared" si="0"/>
        <v>49040000</v>
      </c>
      <c r="G17" s="15">
        <f t="shared" si="0"/>
        <v>149300000</v>
      </c>
    </row>
    <row r="18" spans="1:7" x14ac:dyDescent="0.25">
      <c r="A18" s="16">
        <v>2015</v>
      </c>
      <c r="B18" s="16">
        <v>97.99</v>
      </c>
      <c r="C18" s="16">
        <v>53.34</v>
      </c>
      <c r="D18" s="16">
        <v>151.33000000000001</v>
      </c>
      <c r="E18" s="16">
        <f t="shared" si="1"/>
        <v>97990000</v>
      </c>
      <c r="F18" s="16">
        <f t="shared" si="0"/>
        <v>53340000</v>
      </c>
      <c r="G18" s="15">
        <f t="shared" si="0"/>
        <v>151330000</v>
      </c>
    </row>
    <row r="19" spans="1:7" x14ac:dyDescent="0.25">
      <c r="A19" s="16">
        <v>2016</v>
      </c>
      <c r="B19" s="16">
        <v>101.22</v>
      </c>
      <c r="C19" s="16">
        <v>42.84</v>
      </c>
      <c r="D19" s="16">
        <v>144.06</v>
      </c>
      <c r="E19" s="16">
        <f t="shared" si="1"/>
        <v>101220000</v>
      </c>
      <c r="F19" s="16">
        <f t="shared" si="1"/>
        <v>42840000</v>
      </c>
      <c r="G19" s="15">
        <f t="shared" si="1"/>
        <v>144060000</v>
      </c>
    </row>
    <row r="20" spans="1:7" x14ac:dyDescent="0.25">
      <c r="A20" s="16">
        <v>2017</v>
      </c>
      <c r="B20" s="16">
        <v>100.37</v>
      </c>
      <c r="C20" s="16">
        <v>42.35</v>
      </c>
      <c r="D20" s="16">
        <v>142.72</v>
      </c>
      <c r="E20" s="16">
        <f t="shared" si="1"/>
        <v>100370000</v>
      </c>
      <c r="F20" s="16">
        <f t="shared" si="1"/>
        <v>42350000</v>
      </c>
      <c r="G20" s="15">
        <f t="shared" si="1"/>
        <v>142720000</v>
      </c>
    </row>
    <row r="21" spans="1:7" x14ac:dyDescent="0.25">
      <c r="A21" s="16">
        <v>2018</v>
      </c>
      <c r="B21" s="16">
        <v>96.06</v>
      </c>
      <c r="C21" s="16">
        <v>39.49</v>
      </c>
      <c r="D21" s="16">
        <v>135.55000000000001</v>
      </c>
      <c r="E21" s="16">
        <f t="shared" si="1"/>
        <v>96060000</v>
      </c>
      <c r="F21" s="16">
        <f t="shared" si="1"/>
        <v>39490000</v>
      </c>
      <c r="G21" s="15">
        <f t="shared" si="1"/>
        <v>135550000</v>
      </c>
    </row>
    <row r="22" spans="1:7" x14ac:dyDescent="0.25">
      <c r="A22" s="16">
        <v>2019</v>
      </c>
      <c r="B22" s="16">
        <v>49.74</v>
      </c>
      <c r="C22" s="16">
        <v>27.55</v>
      </c>
      <c r="D22" s="16">
        <v>136.55000000000001</v>
      </c>
      <c r="E22" s="16">
        <f t="shared" ref="E22" si="2">B22*1000000</f>
        <v>49740000</v>
      </c>
      <c r="F22" s="16">
        <f t="shared" ref="F22" si="3">C22*1000000</f>
        <v>27550000</v>
      </c>
      <c r="G22" s="15">
        <f t="shared" ref="G22" si="4">D22*1000000</f>
        <v>136550000</v>
      </c>
    </row>
    <row r="23" spans="1:7" x14ac:dyDescent="0.25">
      <c r="A23" s="16">
        <v>2020</v>
      </c>
      <c r="B23" s="16"/>
      <c r="C23" s="16"/>
      <c r="D23" s="16"/>
      <c r="E23" s="16"/>
      <c r="F23" s="16"/>
      <c r="G23" s="16"/>
    </row>
  </sheetData>
  <mergeCells count="2">
    <mergeCell ref="A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A7AB-EFF0-43D2-91D9-F64E9A1E2399}">
  <dimension ref="A1:D23"/>
  <sheetViews>
    <sheetView workbookViewId="0">
      <selection activeCell="F21" sqref="F21"/>
    </sheetView>
  </sheetViews>
  <sheetFormatPr defaultRowHeight="15" x14ac:dyDescent="0.25"/>
  <cols>
    <col min="1" max="1" width="17" bestFit="1" customWidth="1"/>
    <col min="2" max="3" width="11" bestFit="1" customWidth="1"/>
  </cols>
  <sheetData>
    <row r="1" spans="1:4" x14ac:dyDescent="0.25">
      <c r="A1" t="s">
        <v>75</v>
      </c>
      <c r="B1" s="6" t="s">
        <v>68</v>
      </c>
      <c r="C1" s="6" t="s">
        <v>69</v>
      </c>
      <c r="D1" s="6" t="s">
        <v>70</v>
      </c>
    </row>
    <row r="2" spans="1:4" x14ac:dyDescent="0.25">
      <c r="A2" s="6" t="s">
        <v>66</v>
      </c>
      <c r="B2" s="17" t="s">
        <v>71</v>
      </c>
      <c r="C2" s="18"/>
      <c r="D2" s="19"/>
    </row>
    <row r="3" spans="1:4" x14ac:dyDescent="0.25">
      <c r="A3" s="6">
        <v>2000</v>
      </c>
      <c r="B3" s="6">
        <v>5120000000</v>
      </c>
      <c r="C3" s="6">
        <v>4490000000</v>
      </c>
      <c r="D3" s="6">
        <v>9610000000</v>
      </c>
    </row>
    <row r="4" spans="1:4" x14ac:dyDescent="0.25">
      <c r="A4" s="6">
        <v>2001</v>
      </c>
      <c r="B4" s="6">
        <v>5100000000</v>
      </c>
      <c r="C4" s="6">
        <v>4650000000</v>
      </c>
      <c r="D4" s="6">
        <v>9750000000</v>
      </c>
    </row>
    <row r="5" spans="1:4" x14ac:dyDescent="0.25">
      <c r="A5" s="6">
        <v>2002</v>
      </c>
      <c r="B5" s="6">
        <v>4720000000</v>
      </c>
      <c r="C5" s="6">
        <v>5030000000</v>
      </c>
      <c r="D5" s="6">
        <v>9750000000</v>
      </c>
    </row>
    <row r="6" spans="1:4" x14ac:dyDescent="0.25">
      <c r="A6" s="6">
        <v>2003</v>
      </c>
      <c r="B6" s="6">
        <v>4730000000</v>
      </c>
      <c r="C6" s="6">
        <v>4400000000</v>
      </c>
      <c r="D6" s="6">
        <v>9130000000</v>
      </c>
    </row>
    <row r="7" spans="1:4" x14ac:dyDescent="0.25">
      <c r="A7" s="6">
        <v>2004</v>
      </c>
      <c r="B7" s="6">
        <v>4300000000</v>
      </c>
      <c r="C7" s="6">
        <v>4310000000</v>
      </c>
      <c r="D7" s="6">
        <v>8610000000</v>
      </c>
    </row>
    <row r="8" spans="1:4" x14ac:dyDescent="0.25">
      <c r="A8" s="6">
        <v>2005</v>
      </c>
      <c r="B8" s="6">
        <v>4190000000.0000005</v>
      </c>
      <c r="C8" s="6">
        <v>4440000000</v>
      </c>
      <c r="D8" s="6">
        <v>8630000000</v>
      </c>
    </row>
    <row r="9" spans="1:4" x14ac:dyDescent="0.25">
      <c r="A9" s="6">
        <v>2006</v>
      </c>
      <c r="B9" s="6">
        <v>4370000000</v>
      </c>
      <c r="C9" s="6">
        <v>4560000000</v>
      </c>
      <c r="D9" s="6">
        <v>8930000000</v>
      </c>
    </row>
    <row r="10" spans="1:4" x14ac:dyDescent="0.25">
      <c r="A10" s="6">
        <v>2007</v>
      </c>
      <c r="B10" s="6">
        <v>3990000000</v>
      </c>
      <c r="C10" s="6">
        <v>4410000000</v>
      </c>
      <c r="D10" s="6">
        <v>8400000000</v>
      </c>
    </row>
    <row r="11" spans="1:4" x14ac:dyDescent="0.25">
      <c r="A11" s="6">
        <v>2008</v>
      </c>
      <c r="B11" s="6">
        <v>3750000000</v>
      </c>
      <c r="C11" s="6">
        <v>4470000000</v>
      </c>
      <c r="D11" s="6">
        <v>8220000000.000001</v>
      </c>
    </row>
    <row r="12" spans="1:4" x14ac:dyDescent="0.25">
      <c r="A12" s="6">
        <v>2009</v>
      </c>
      <c r="B12" s="6">
        <v>4300000000</v>
      </c>
      <c r="C12" s="6">
        <v>3700000000</v>
      </c>
      <c r="D12" s="6">
        <v>8000000000</v>
      </c>
    </row>
    <row r="13" spans="1:4" x14ac:dyDescent="0.25">
      <c r="A13" s="6">
        <v>2010</v>
      </c>
      <c r="B13" s="6">
        <v>4230000000.0000005</v>
      </c>
      <c r="C13" s="6">
        <v>3530000000</v>
      </c>
      <c r="D13" s="6">
        <v>7760000000</v>
      </c>
    </row>
    <row r="14" spans="1:4" x14ac:dyDescent="0.25">
      <c r="A14" s="6">
        <v>2011</v>
      </c>
      <c r="B14" s="6">
        <v>4040000000</v>
      </c>
      <c r="C14" s="6">
        <v>3690000000</v>
      </c>
      <c r="D14" s="6">
        <v>7730000000</v>
      </c>
    </row>
    <row r="15" spans="1:4" x14ac:dyDescent="0.25">
      <c r="A15" s="6">
        <v>2012</v>
      </c>
      <c r="B15" s="6">
        <v>3740000000</v>
      </c>
      <c r="C15" s="6">
        <v>3670000000</v>
      </c>
      <c r="D15" s="6">
        <v>7410000000</v>
      </c>
    </row>
    <row r="16" spans="1:4" x14ac:dyDescent="0.25">
      <c r="A16" s="6">
        <v>2013</v>
      </c>
      <c r="B16" s="6">
        <v>3690000000</v>
      </c>
      <c r="C16" s="6">
        <v>3860000000</v>
      </c>
      <c r="D16" s="6">
        <v>7550000000</v>
      </c>
    </row>
    <row r="17" spans="1:4" x14ac:dyDescent="0.25">
      <c r="A17" s="6">
        <v>2014</v>
      </c>
      <c r="B17" s="6">
        <v>3620000000</v>
      </c>
      <c r="C17" s="6">
        <v>3750000000</v>
      </c>
      <c r="D17" s="6">
        <v>7370000000</v>
      </c>
    </row>
    <row r="18" spans="1:4" x14ac:dyDescent="0.25">
      <c r="A18" s="6">
        <v>2015</v>
      </c>
      <c r="B18" s="6">
        <v>3600000000</v>
      </c>
      <c r="C18" s="6">
        <v>3700000000</v>
      </c>
      <c r="D18" s="6">
        <v>7310000000</v>
      </c>
    </row>
    <row r="19" spans="1:4" x14ac:dyDescent="0.25">
      <c r="A19" s="6">
        <v>2016</v>
      </c>
      <c r="B19" s="6">
        <v>3310000000</v>
      </c>
      <c r="C19" s="6">
        <v>3940000000</v>
      </c>
      <c r="D19" s="6">
        <v>7250000000</v>
      </c>
    </row>
    <row r="20" spans="1:4" x14ac:dyDescent="0.25">
      <c r="A20" s="6">
        <v>2017</v>
      </c>
      <c r="B20" s="6">
        <v>3170000000</v>
      </c>
      <c r="C20" s="6">
        <v>4360000000</v>
      </c>
      <c r="D20" s="6">
        <v>7530000000</v>
      </c>
    </row>
    <row r="21" spans="1:4" x14ac:dyDescent="0.25">
      <c r="A21" s="6">
        <v>2018</v>
      </c>
      <c r="B21" s="6">
        <v>3150000000</v>
      </c>
      <c r="C21" s="6">
        <v>4360000000</v>
      </c>
      <c r="D21" s="6">
        <v>7510000000</v>
      </c>
    </row>
    <row r="22" spans="1:4" x14ac:dyDescent="0.25">
      <c r="A22" s="6">
        <v>2019</v>
      </c>
      <c r="B22" s="6">
        <f>2.48*1000000000</f>
        <v>2480000000</v>
      </c>
      <c r="C22" s="6">
        <f>1.29*1000000000</f>
        <v>1290000000</v>
      </c>
      <c r="D22" s="6">
        <v>7510000000</v>
      </c>
    </row>
    <row r="23" spans="1:4" x14ac:dyDescent="0.25">
      <c r="A23" s="6">
        <v>2020</v>
      </c>
      <c r="B23" s="6"/>
      <c r="C23" s="6"/>
      <c r="D23" s="6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 Vensim</vt:lpstr>
      <vt:lpstr>Harga Impor dan Ekspor</vt:lpstr>
      <vt:lpstr>Konsumsi Energi Primer</vt:lpstr>
      <vt:lpstr>Cadangan Batubara</vt:lpstr>
      <vt:lpstr>Cadangan Gas Bumi</vt:lpstr>
      <vt:lpstr>Cadangan Minyak Bumi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wizard</cp:lastModifiedBy>
  <dcterms:created xsi:type="dcterms:W3CDTF">2020-08-31T15:31:26Z</dcterms:created>
  <dcterms:modified xsi:type="dcterms:W3CDTF">2020-11-07T07:08:55Z</dcterms:modified>
</cp:coreProperties>
</file>