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wean ukky\INFRAS\PENDUDUK\"/>
    </mc:Choice>
  </mc:AlternateContent>
  <bookViews>
    <workbookView xWindow="0" yWindow="0" windowWidth="20490" windowHeight="7755" firstSheet="4" activeTab="4"/>
  </bookViews>
  <sheets>
    <sheet name="Base Data Penduduk" sheetId="3" r:id="rId1"/>
    <sheet name="Luas KabKota Berdasarkan WS" sheetId="5" r:id="rId2"/>
    <sheet name="Penduduk Tahun WS" sheetId="6" r:id="rId3"/>
    <sheet name="Proyeksi Penddk Wulayah Sungai" sheetId="2" r:id="rId4"/>
    <sheet name="Kebutuhan Wilayah Sungai" sheetId="4" r:id="rId5"/>
    <sheet name="Tambahan Industri" sheetId="7" r:id="rId6"/>
  </sheets>
  <externalReferences>
    <externalReference r:id="rId7"/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5" i="4" l="1"/>
  <c r="AE42" i="4"/>
  <c r="D3" i="7"/>
  <c r="D4" i="7"/>
  <c r="D5" i="7"/>
  <c r="D6" i="7"/>
  <c r="D7" i="7"/>
  <c r="D2" i="7"/>
  <c r="F1" i="7"/>
  <c r="R68" i="4"/>
  <c r="S68" i="4"/>
  <c r="T68" i="4"/>
  <c r="U68" i="4"/>
  <c r="V68" i="4"/>
  <c r="W68" i="4"/>
  <c r="X68" i="4"/>
  <c r="Y68" i="4"/>
  <c r="Z68" i="4"/>
  <c r="R59" i="4"/>
  <c r="S59" i="4"/>
  <c r="T59" i="4"/>
  <c r="U59" i="4"/>
  <c r="V59" i="4"/>
  <c r="W59" i="4"/>
  <c r="X59" i="4"/>
  <c r="Y59" i="4"/>
  <c r="Z59" i="4"/>
  <c r="R60" i="4"/>
  <c r="S60" i="4"/>
  <c r="T60" i="4"/>
  <c r="U60" i="4"/>
  <c r="V60" i="4"/>
  <c r="W60" i="4"/>
  <c r="X60" i="4"/>
  <c r="Y60" i="4"/>
  <c r="Z60" i="4"/>
  <c r="R61" i="4"/>
  <c r="S61" i="4"/>
  <c r="T61" i="4"/>
  <c r="U61" i="4"/>
  <c r="V61" i="4"/>
  <c r="W61" i="4"/>
  <c r="X61" i="4"/>
  <c r="Y61" i="4"/>
  <c r="Z61" i="4"/>
  <c r="R62" i="4"/>
  <c r="S62" i="4"/>
  <c r="T62" i="4"/>
  <c r="U62" i="4"/>
  <c r="V62" i="4"/>
  <c r="W62" i="4"/>
  <c r="X62" i="4"/>
  <c r="Y62" i="4"/>
  <c r="Z62" i="4"/>
  <c r="R63" i="4"/>
  <c r="S63" i="4"/>
  <c r="T63" i="4"/>
  <c r="U63" i="4"/>
  <c r="V63" i="4"/>
  <c r="W63" i="4"/>
  <c r="X63" i="4"/>
  <c r="Y63" i="4"/>
  <c r="Z63" i="4"/>
  <c r="R64" i="4"/>
  <c r="S64" i="4"/>
  <c r="T64" i="4"/>
  <c r="U64" i="4"/>
  <c r="V64" i="4"/>
  <c r="W64" i="4"/>
  <c r="X64" i="4"/>
  <c r="Y64" i="4"/>
  <c r="Z64" i="4"/>
  <c r="R58" i="4"/>
  <c r="S58" i="4"/>
  <c r="T58" i="4"/>
  <c r="U58" i="4"/>
  <c r="V58" i="4"/>
  <c r="W58" i="4"/>
  <c r="X58" i="4"/>
  <c r="Y58" i="4"/>
  <c r="Z58" i="4"/>
  <c r="R41" i="4"/>
  <c r="S41" i="4"/>
  <c r="T41" i="4"/>
  <c r="U41" i="4"/>
  <c r="V41" i="4"/>
  <c r="W41" i="4"/>
  <c r="X41" i="4"/>
  <c r="Y41" i="4"/>
  <c r="Z41" i="4"/>
  <c r="R24" i="4" l="1"/>
  <c r="S24" i="4"/>
  <c r="T24" i="4"/>
  <c r="U24" i="4"/>
  <c r="V24" i="4"/>
  <c r="W24" i="4"/>
  <c r="X24" i="4"/>
  <c r="Y24" i="4"/>
  <c r="Z24" i="4"/>
  <c r="Z6" i="4"/>
  <c r="Y6" i="4"/>
  <c r="R6" i="4"/>
  <c r="S6" i="4"/>
  <c r="T6" i="4"/>
  <c r="U6" i="4"/>
  <c r="V6" i="4"/>
  <c r="W6" i="4"/>
  <c r="X6" i="4"/>
  <c r="K225" i="4"/>
  <c r="L225" i="4"/>
  <c r="M225" i="4"/>
  <c r="N225" i="4"/>
  <c r="N276" i="4" s="1"/>
  <c r="J276" i="4"/>
  <c r="K276" i="4"/>
  <c r="L276" i="4"/>
  <c r="M276" i="4"/>
  <c r="K174" i="4"/>
  <c r="L174" i="4"/>
  <c r="M174" i="4"/>
  <c r="N174" i="4"/>
  <c r="K123" i="4"/>
  <c r="L123" i="4"/>
  <c r="M123" i="4"/>
  <c r="N123" i="4"/>
  <c r="K72" i="4"/>
  <c r="L72" i="4"/>
  <c r="M72" i="4"/>
  <c r="N72" i="4"/>
  <c r="K22" i="4" l="1"/>
  <c r="L22" i="4"/>
  <c r="M22" i="4"/>
  <c r="N22" i="4"/>
  <c r="E22" i="4"/>
  <c r="L42" i="2"/>
  <c r="K42" i="2"/>
  <c r="J42" i="2"/>
  <c r="I42" i="2"/>
  <c r="H42" i="2"/>
  <c r="G42" i="2"/>
  <c r="F42" i="2"/>
  <c r="E42" i="2"/>
  <c r="D42" i="2"/>
  <c r="C42" i="2"/>
  <c r="Q6" i="4" l="1"/>
  <c r="Q24" i="4"/>
  <c r="Q41" i="4" s="1"/>
  <c r="Q64" i="4" l="1"/>
  <c r="Q63" i="4"/>
  <c r="Q62" i="4"/>
  <c r="Q61" i="4"/>
  <c r="Q60" i="4"/>
  <c r="Q59" i="4"/>
  <c r="Q58" i="4" l="1"/>
  <c r="Q68" i="4" s="1"/>
  <c r="F22" i="4" l="1"/>
  <c r="F72" i="4" s="1"/>
  <c r="F123" i="4" s="1"/>
  <c r="F174" i="4" s="1"/>
  <c r="F225" i="4" s="1"/>
  <c r="F276" i="4" s="1"/>
  <c r="G22" i="4"/>
  <c r="G72" i="4" s="1"/>
  <c r="G123" i="4" s="1"/>
  <c r="G174" i="4" s="1"/>
  <c r="G225" i="4" s="1"/>
  <c r="G276" i="4" s="1"/>
  <c r="H22" i="4"/>
  <c r="H72" i="4" s="1"/>
  <c r="H123" i="4" s="1"/>
  <c r="H174" i="4" s="1"/>
  <c r="H225" i="4" s="1"/>
  <c r="H276" i="4" s="1"/>
  <c r="I22" i="4"/>
  <c r="I72" i="4" s="1"/>
  <c r="I123" i="4" s="1"/>
  <c r="I174" i="4" s="1"/>
  <c r="I225" i="4" s="1"/>
  <c r="I276" i="4" s="1"/>
  <c r="J22" i="4"/>
  <c r="J72" i="4" s="1"/>
  <c r="J123" i="4" s="1"/>
  <c r="J174" i="4" s="1"/>
  <c r="J225" i="4" s="1"/>
  <c r="E72" i="4"/>
  <c r="E123" i="4" s="1"/>
  <c r="E174" i="4" s="1"/>
  <c r="E225" i="4" s="1"/>
  <c r="E276" i="4" s="1"/>
  <c r="C56" i="6" l="1"/>
  <c r="C57" i="6"/>
  <c r="C58" i="6"/>
  <c r="C59" i="6"/>
  <c r="C55" i="6"/>
  <c r="C54" i="6"/>
  <c r="AC3" i="5"/>
  <c r="X4" i="5"/>
  <c r="D44" i="6" s="1"/>
  <c r="X7" i="5"/>
  <c r="G44" i="6" s="1"/>
  <c r="G46" i="6" s="1"/>
  <c r="X9" i="5"/>
  <c r="I44" i="6" s="1"/>
  <c r="I48" i="6" s="1"/>
  <c r="E36" i="6"/>
  <c r="E37" i="6"/>
  <c r="E38" i="6"/>
  <c r="E39" i="6"/>
  <c r="E35" i="6"/>
  <c r="K16" i="6"/>
  <c r="K17" i="6"/>
  <c r="K18" i="6"/>
  <c r="K19" i="6"/>
  <c r="K15" i="6"/>
  <c r="E16" i="6"/>
  <c r="E17" i="6"/>
  <c r="E18" i="6"/>
  <c r="E19" i="6"/>
  <c r="E15" i="6"/>
  <c r="D16" i="6"/>
  <c r="D17" i="6"/>
  <c r="D18" i="6"/>
  <c r="D19" i="6"/>
  <c r="D15" i="6"/>
  <c r="A1" i="6"/>
  <c r="R6" i="6"/>
  <c r="R7" i="6"/>
  <c r="R8" i="6"/>
  <c r="R9" i="6"/>
  <c r="R5" i="6"/>
  <c r="Q6" i="6"/>
  <c r="Q7" i="6"/>
  <c r="Q8" i="6"/>
  <c r="Q9" i="6"/>
  <c r="Q5" i="6"/>
  <c r="J6" i="6"/>
  <c r="J7" i="6"/>
  <c r="J8" i="6"/>
  <c r="J9" i="6"/>
  <c r="J5" i="6"/>
  <c r="N4" i="6"/>
  <c r="D6" i="5"/>
  <c r="D10" i="5"/>
  <c r="D11" i="5"/>
  <c r="D12" i="5"/>
  <c r="D13" i="5"/>
  <c r="F6" i="6"/>
  <c r="F7" i="6"/>
  <c r="F8" i="6"/>
  <c r="F9" i="6"/>
  <c r="F5" i="6"/>
  <c r="E6" i="6"/>
  <c r="E7" i="6"/>
  <c r="E8" i="6"/>
  <c r="E9" i="6"/>
  <c r="E5" i="6"/>
  <c r="AB9" i="5"/>
  <c r="AC9" i="5" s="1"/>
  <c r="I54" i="6" s="1"/>
  <c r="I57" i="6" s="1"/>
  <c r="AB8" i="5"/>
  <c r="AC8" i="5" s="1"/>
  <c r="H54" i="6" s="1"/>
  <c r="AB7" i="5"/>
  <c r="AC7" i="5" s="1"/>
  <c r="G54" i="6" s="1"/>
  <c r="AB6" i="5"/>
  <c r="AC6" i="5" s="1"/>
  <c r="F54" i="6" s="1"/>
  <c r="F58" i="6" s="1"/>
  <c r="AB5" i="5"/>
  <c r="AC5" i="5" s="1"/>
  <c r="E54" i="6" s="1"/>
  <c r="AB4" i="5"/>
  <c r="AC4" i="5" s="1"/>
  <c r="D54" i="6" s="1"/>
  <c r="D56" i="6" s="1"/>
  <c r="W8" i="5"/>
  <c r="X8" i="5" s="1"/>
  <c r="H44" i="6" s="1"/>
  <c r="W6" i="5"/>
  <c r="X6" i="5" s="1"/>
  <c r="F44" i="6" s="1"/>
  <c r="W5" i="5"/>
  <c r="X5" i="5" s="1"/>
  <c r="E44" i="6" s="1"/>
  <c r="W3" i="5"/>
  <c r="X3" i="5" s="1"/>
  <c r="C44" i="6" s="1"/>
  <c r="R14" i="5"/>
  <c r="S14" i="5" s="1"/>
  <c r="N34" i="6" s="1"/>
  <c r="R13" i="5"/>
  <c r="S13" i="5" s="1"/>
  <c r="M34" i="6" s="1"/>
  <c r="M38" i="6" s="1"/>
  <c r="R12" i="5"/>
  <c r="S12" i="5" s="1"/>
  <c r="L34" i="6" s="1"/>
  <c r="R11" i="5"/>
  <c r="S11" i="5" s="1"/>
  <c r="K34" i="6" s="1"/>
  <c r="K35" i="6" s="1"/>
  <c r="R10" i="5"/>
  <c r="S10" i="5" s="1"/>
  <c r="J34" i="6" s="1"/>
  <c r="R9" i="5"/>
  <c r="S9" i="5" s="1"/>
  <c r="I34" i="6" s="1"/>
  <c r="I38" i="6" s="1"/>
  <c r="R8" i="5"/>
  <c r="S8" i="5" s="1"/>
  <c r="H34" i="6" s="1"/>
  <c r="R7" i="5"/>
  <c r="S7" i="5" s="1"/>
  <c r="G34" i="6" s="1"/>
  <c r="R6" i="5"/>
  <c r="S6" i="5" s="1"/>
  <c r="F34" i="6" s="1"/>
  <c r="R5" i="5"/>
  <c r="S5" i="5" s="1"/>
  <c r="E34" i="6" s="1"/>
  <c r="R4" i="5"/>
  <c r="S4" i="5" s="1"/>
  <c r="D34" i="6" s="1"/>
  <c r="D38" i="6" s="1"/>
  <c r="R3" i="5"/>
  <c r="S3" i="5" s="1"/>
  <c r="C34" i="6" s="1"/>
  <c r="M15" i="5"/>
  <c r="N15" i="5" s="1"/>
  <c r="O24" i="6" s="1"/>
  <c r="M14" i="5"/>
  <c r="N14" i="5" s="1"/>
  <c r="N24" i="6" s="1"/>
  <c r="M13" i="5"/>
  <c r="N13" i="5" s="1"/>
  <c r="M24" i="6" s="1"/>
  <c r="M12" i="5"/>
  <c r="N12" i="5" s="1"/>
  <c r="L24" i="6" s="1"/>
  <c r="M11" i="5"/>
  <c r="N11" i="5" s="1"/>
  <c r="K24" i="6" s="1"/>
  <c r="M10" i="5"/>
  <c r="N10" i="5" s="1"/>
  <c r="J24" i="6" s="1"/>
  <c r="J28" i="6" s="1"/>
  <c r="M9" i="5"/>
  <c r="N9" i="5" s="1"/>
  <c r="I24" i="6" s="1"/>
  <c r="M8" i="5"/>
  <c r="N8" i="5" s="1"/>
  <c r="H24" i="6" s="1"/>
  <c r="M7" i="5"/>
  <c r="N7" i="5" s="1"/>
  <c r="G24" i="6" s="1"/>
  <c r="M6" i="5"/>
  <c r="N6" i="5" s="1"/>
  <c r="F24" i="6" s="1"/>
  <c r="M5" i="5"/>
  <c r="N5" i="5" s="1"/>
  <c r="E24" i="6" s="1"/>
  <c r="E27" i="6" s="1"/>
  <c r="M4" i="5"/>
  <c r="N4" i="5" s="1"/>
  <c r="D24" i="6" s="1"/>
  <c r="D25" i="6" s="1"/>
  <c r="M3" i="5"/>
  <c r="N3" i="5" s="1"/>
  <c r="C24" i="6" s="1"/>
  <c r="H16" i="5"/>
  <c r="I16" i="5" s="1"/>
  <c r="P14" i="6" s="1"/>
  <c r="P16" i="6" s="1"/>
  <c r="H15" i="5"/>
  <c r="I15" i="5" s="1"/>
  <c r="O14" i="6" s="1"/>
  <c r="O18" i="6" s="1"/>
  <c r="H14" i="5"/>
  <c r="I14" i="5" s="1"/>
  <c r="N14" i="6" s="1"/>
  <c r="H13" i="5"/>
  <c r="I13" i="5" s="1"/>
  <c r="M14" i="6" s="1"/>
  <c r="H12" i="5"/>
  <c r="I12" i="5" s="1"/>
  <c r="L14" i="6" s="1"/>
  <c r="L18" i="6" s="1"/>
  <c r="H11" i="5"/>
  <c r="I11" i="5" s="1"/>
  <c r="K14" i="6" s="1"/>
  <c r="H10" i="5"/>
  <c r="I10" i="5" s="1"/>
  <c r="J14" i="6" s="1"/>
  <c r="H9" i="5"/>
  <c r="I9" i="5" s="1"/>
  <c r="I14" i="6" s="1"/>
  <c r="H8" i="5"/>
  <c r="I8" i="5" s="1"/>
  <c r="H14" i="6" s="1"/>
  <c r="H16" i="6" s="1"/>
  <c r="H7" i="5"/>
  <c r="I7" i="5" s="1"/>
  <c r="G14" i="6" s="1"/>
  <c r="H6" i="5"/>
  <c r="I6" i="5" s="1"/>
  <c r="F14" i="6" s="1"/>
  <c r="H5" i="5"/>
  <c r="I5" i="5" s="1"/>
  <c r="E14" i="6" s="1"/>
  <c r="H4" i="5"/>
  <c r="I4" i="5" s="1"/>
  <c r="D14" i="6" s="1"/>
  <c r="H3" i="5"/>
  <c r="I3" i="5" s="1"/>
  <c r="C14" i="6" s="1"/>
  <c r="C19" i="6" s="1"/>
  <c r="C19" i="5"/>
  <c r="D19" i="5" s="1"/>
  <c r="S4" i="6" s="1"/>
  <c r="C18" i="5"/>
  <c r="D18" i="5" s="1"/>
  <c r="R4" i="6" s="1"/>
  <c r="C17" i="5"/>
  <c r="D17" i="5" s="1"/>
  <c r="Q4" i="6" s="1"/>
  <c r="C16" i="5"/>
  <c r="D16" i="5" s="1"/>
  <c r="P4" i="6" s="1"/>
  <c r="P5" i="6" s="1"/>
  <c r="C15" i="5"/>
  <c r="D15" i="5" s="1"/>
  <c r="C14" i="5"/>
  <c r="D14" i="5" s="1"/>
  <c r="C9" i="5"/>
  <c r="D9" i="5" s="1"/>
  <c r="I4" i="6" s="1"/>
  <c r="C8" i="5"/>
  <c r="D8" i="5" s="1"/>
  <c r="H4" i="6" s="1"/>
  <c r="H9" i="6" s="1"/>
  <c r="C7" i="5"/>
  <c r="D7" i="5" s="1"/>
  <c r="G4" i="6" s="1"/>
  <c r="C5" i="5"/>
  <c r="D5" i="5" s="1"/>
  <c r="C4" i="5"/>
  <c r="D4" i="5" s="1"/>
  <c r="D4" i="6" s="1"/>
  <c r="C3" i="5"/>
  <c r="D3" i="5" s="1"/>
  <c r="C4" i="6" s="1"/>
  <c r="C7" i="6" s="1"/>
  <c r="H18" i="6" l="1"/>
  <c r="C5" i="6"/>
  <c r="M39" i="6"/>
  <c r="I17" i="6"/>
  <c r="I18" i="6"/>
  <c r="I15" i="6"/>
  <c r="I19" i="6"/>
  <c r="I16" i="6"/>
  <c r="M18" i="6"/>
  <c r="M15" i="6"/>
  <c r="M16" i="6"/>
  <c r="M17" i="6"/>
  <c r="M19" i="6"/>
  <c r="C27" i="6"/>
  <c r="C26" i="6"/>
  <c r="C25" i="6"/>
  <c r="C28" i="6"/>
  <c r="C29" i="6"/>
  <c r="G27" i="6"/>
  <c r="G26" i="6"/>
  <c r="G25" i="6"/>
  <c r="G28" i="6"/>
  <c r="G29" i="6"/>
  <c r="F38" i="6"/>
  <c r="F37" i="6"/>
  <c r="F35" i="6"/>
  <c r="F36" i="6"/>
  <c r="F39" i="6"/>
  <c r="N38" i="6"/>
  <c r="N37" i="6"/>
  <c r="N35" i="6"/>
  <c r="N36" i="6"/>
  <c r="N39" i="6"/>
  <c r="G5" i="6"/>
  <c r="G8" i="6"/>
  <c r="G9" i="6"/>
  <c r="G7" i="6"/>
  <c r="G6" i="6"/>
  <c r="F19" i="6"/>
  <c r="F15" i="6"/>
  <c r="F16" i="6"/>
  <c r="F17" i="6"/>
  <c r="F18" i="6"/>
  <c r="N19" i="6"/>
  <c r="N15" i="6"/>
  <c r="N16" i="6"/>
  <c r="N18" i="6"/>
  <c r="N17" i="6"/>
  <c r="H28" i="6"/>
  <c r="H27" i="6"/>
  <c r="H29" i="6"/>
  <c r="H25" i="6"/>
  <c r="H26" i="6"/>
  <c r="L27" i="6"/>
  <c r="L26" i="6"/>
  <c r="L25" i="6"/>
  <c r="L28" i="6"/>
  <c r="L29" i="6"/>
  <c r="H58" i="6"/>
  <c r="H57" i="6"/>
  <c r="H59" i="6"/>
  <c r="H56" i="6"/>
  <c r="H55" i="6"/>
  <c r="J19" i="6"/>
  <c r="J18" i="6"/>
  <c r="J15" i="6"/>
  <c r="J16" i="6"/>
  <c r="J17" i="6"/>
  <c r="D6" i="6"/>
  <c r="D7" i="6"/>
  <c r="D8" i="6"/>
  <c r="D9" i="6"/>
  <c r="D5" i="6"/>
  <c r="I8" i="6"/>
  <c r="I9" i="6"/>
  <c r="I6" i="6"/>
  <c r="I7" i="6"/>
  <c r="I5" i="6"/>
  <c r="O27" i="6"/>
  <c r="O26" i="6"/>
  <c r="O25" i="6"/>
  <c r="O28" i="6"/>
  <c r="G57" i="6"/>
  <c r="G56" i="6"/>
  <c r="G55" i="6"/>
  <c r="G58" i="6"/>
  <c r="G59" i="6"/>
  <c r="S6" i="6"/>
  <c r="S5" i="6"/>
  <c r="S7" i="6"/>
  <c r="P6" i="6"/>
  <c r="D49" i="6"/>
  <c r="D48" i="6"/>
  <c r="D45" i="6"/>
  <c r="D46" i="6"/>
  <c r="D28" i="6"/>
  <c r="D27" i="6"/>
  <c r="D26" i="6"/>
  <c r="D29" i="6"/>
  <c r="C39" i="6"/>
  <c r="C38" i="6"/>
  <c r="C36" i="6"/>
  <c r="C35" i="6"/>
  <c r="C37" i="6"/>
  <c r="G39" i="6"/>
  <c r="G38" i="6"/>
  <c r="G37" i="6"/>
  <c r="G35" i="6"/>
  <c r="C48" i="6"/>
  <c r="C47" i="6"/>
  <c r="C46" i="6"/>
  <c r="C49" i="6"/>
  <c r="D58" i="6"/>
  <c r="D57" i="6"/>
  <c r="D59" i="6"/>
  <c r="D55" i="6"/>
  <c r="C17" i="6"/>
  <c r="C18" i="6"/>
  <c r="C16" i="6"/>
  <c r="M29" i="6"/>
  <c r="M28" i="6"/>
  <c r="M25" i="6"/>
  <c r="M26" i="6"/>
  <c r="H36" i="6"/>
  <c r="H35" i="6"/>
  <c r="H39" i="6"/>
  <c r="H38" i="6"/>
  <c r="H37" i="6"/>
  <c r="C45" i="6"/>
  <c r="C9" i="6"/>
  <c r="C8" i="6"/>
  <c r="H6" i="6"/>
  <c r="H5" i="6"/>
  <c r="H7" i="6"/>
  <c r="G16" i="6"/>
  <c r="G15" i="6"/>
  <c r="G19" i="6"/>
  <c r="O16" i="6"/>
  <c r="O15" i="6"/>
  <c r="O19" i="6"/>
  <c r="E29" i="6"/>
  <c r="E28" i="6"/>
  <c r="E25" i="6"/>
  <c r="E26" i="6"/>
  <c r="I29" i="6"/>
  <c r="I28" i="6"/>
  <c r="I26" i="6"/>
  <c r="I27" i="6"/>
  <c r="I25" i="6"/>
  <c r="D36" i="6"/>
  <c r="D35" i="6"/>
  <c r="D39" i="6"/>
  <c r="D37" i="6"/>
  <c r="L36" i="6"/>
  <c r="L35" i="6"/>
  <c r="L39" i="6"/>
  <c r="L38" i="6"/>
  <c r="E59" i="6"/>
  <c r="E58" i="6"/>
  <c r="E56" i="6"/>
  <c r="E57" i="6"/>
  <c r="E55" i="6"/>
  <c r="H8" i="6"/>
  <c r="G18" i="6"/>
  <c r="O17" i="6"/>
  <c r="J26" i="6"/>
  <c r="J25" i="6"/>
  <c r="J29" i="6"/>
  <c r="J27" i="6"/>
  <c r="M27" i="6"/>
  <c r="L37" i="6"/>
  <c r="D47" i="6"/>
  <c r="K27" i="6"/>
  <c r="K26" i="6"/>
  <c r="K25" i="6"/>
  <c r="K28" i="6"/>
  <c r="K29" i="6"/>
  <c r="J38" i="6"/>
  <c r="J37" i="6"/>
  <c r="J36" i="6"/>
  <c r="J35" i="6"/>
  <c r="J39" i="6"/>
  <c r="H49" i="6"/>
  <c r="H48" i="6"/>
  <c r="H46" i="6"/>
  <c r="H45" i="6"/>
  <c r="H47" i="6"/>
  <c r="P7" i="6"/>
  <c r="P8" i="6"/>
  <c r="S8" i="6"/>
  <c r="K39" i="6"/>
  <c r="K38" i="6"/>
  <c r="K37" i="6"/>
  <c r="K36" i="6"/>
  <c r="H17" i="6"/>
  <c r="H19" i="6"/>
  <c r="H15" i="6"/>
  <c r="L17" i="6"/>
  <c r="L15" i="6"/>
  <c r="L16" i="6"/>
  <c r="P17" i="6"/>
  <c r="P19" i="6"/>
  <c r="P15" i="6"/>
  <c r="F26" i="6"/>
  <c r="F25" i="6"/>
  <c r="F29" i="6"/>
  <c r="F27" i="6"/>
  <c r="F28" i="6"/>
  <c r="N26" i="6"/>
  <c r="N25" i="6"/>
  <c r="N29" i="6"/>
  <c r="N27" i="6"/>
  <c r="N28" i="6"/>
  <c r="F47" i="6"/>
  <c r="F46" i="6"/>
  <c r="F45" i="6"/>
  <c r="F48" i="6"/>
  <c r="F56" i="6"/>
  <c r="F55" i="6"/>
  <c r="F59" i="6"/>
  <c r="F57" i="6"/>
  <c r="E10" i="5"/>
  <c r="C6" i="6"/>
  <c r="P9" i="6"/>
  <c r="S9" i="6"/>
  <c r="C15" i="6"/>
  <c r="G17" i="6"/>
  <c r="L19" i="6"/>
  <c r="P18" i="6"/>
  <c r="O29" i="6"/>
  <c r="G36" i="6"/>
  <c r="G48" i="6"/>
  <c r="G47" i="6"/>
  <c r="G49" i="6"/>
  <c r="G45" i="6"/>
  <c r="F49" i="6"/>
  <c r="I46" i="6"/>
  <c r="I45" i="6"/>
  <c r="I49" i="6"/>
  <c r="I47" i="6"/>
  <c r="I59" i="6"/>
  <c r="I58" i="6"/>
  <c r="I56" i="6"/>
  <c r="E46" i="6"/>
  <c r="E45" i="6"/>
  <c r="E49" i="6"/>
  <c r="E48" i="6"/>
  <c r="I37" i="6"/>
  <c r="I36" i="6"/>
  <c r="I35" i="6"/>
  <c r="M37" i="6"/>
  <c r="M36" i="6"/>
  <c r="M35" i="6"/>
  <c r="I39" i="6"/>
  <c r="E47" i="6"/>
  <c r="I55" i="6"/>
  <c r="B48" i="2"/>
  <c r="D9" i="4" s="1"/>
  <c r="B47" i="2"/>
  <c r="D8" i="4" s="1"/>
  <c r="B46" i="2"/>
  <c r="D7" i="4" s="1"/>
  <c r="B45" i="2"/>
  <c r="D6" i="4" s="1"/>
  <c r="B44" i="2"/>
  <c r="D5" i="4" s="1"/>
  <c r="B43" i="2"/>
  <c r="D4" i="4" s="1"/>
  <c r="P9" i="4" l="1"/>
  <c r="P27" i="4"/>
  <c r="P44" i="4"/>
  <c r="P10" i="4"/>
  <c r="P28" i="4"/>
  <c r="P45" i="4"/>
  <c r="P7" i="4"/>
  <c r="P25" i="4"/>
  <c r="P42" i="4"/>
  <c r="P11" i="4"/>
  <c r="P29" i="4"/>
  <c r="P46" i="4"/>
  <c r="P8" i="4"/>
  <c r="P26" i="4"/>
  <c r="P43" i="4"/>
  <c r="P12" i="4"/>
  <c r="P30" i="4"/>
  <c r="P47" i="4"/>
  <c r="J56" i="6"/>
  <c r="J55" i="6"/>
  <c r="J59" i="6"/>
  <c r="J57" i="6"/>
  <c r="J58" i="6"/>
  <c r="BA6" i="2" s="1"/>
  <c r="BD6" i="2" s="1"/>
  <c r="T7" i="6"/>
  <c r="C5" i="2" s="1"/>
  <c r="F5" i="2" s="1"/>
  <c r="O38" i="6"/>
  <c r="AG6" i="2" s="1"/>
  <c r="AJ6" i="2" s="1"/>
  <c r="T6" i="6"/>
  <c r="C4" i="2" s="1"/>
  <c r="F4" i="2" s="1"/>
  <c r="Q19" i="6"/>
  <c r="M7" i="2" s="1"/>
  <c r="P7" i="2" s="1"/>
  <c r="BA4" i="2"/>
  <c r="BD4" i="2" s="1"/>
  <c r="T5" i="6"/>
  <c r="C3" i="2" s="1"/>
  <c r="F3" i="2" s="1"/>
  <c r="O37" i="6"/>
  <c r="AG5" i="2" s="1"/>
  <c r="AJ5" i="2" s="1"/>
  <c r="J45" i="6"/>
  <c r="AQ3" i="2" s="1"/>
  <c r="Q17" i="6"/>
  <c r="M5" i="2" s="1"/>
  <c r="P5" i="2" s="1"/>
  <c r="J48" i="6"/>
  <c r="AQ6" i="2" s="1"/>
  <c r="AT6" i="2" s="1"/>
  <c r="P25" i="6"/>
  <c r="W3" i="2" s="1"/>
  <c r="O39" i="6"/>
  <c r="AG7" i="2" s="1"/>
  <c r="AJ7" i="2" s="1"/>
  <c r="BA3" i="2"/>
  <c r="P26" i="6"/>
  <c r="W4" i="2" s="1"/>
  <c r="Z4" i="2" s="1"/>
  <c r="O35" i="6"/>
  <c r="AG3" i="2" s="1"/>
  <c r="AJ3" i="2" s="1"/>
  <c r="T8" i="6"/>
  <c r="C6" i="2" s="1"/>
  <c r="F6" i="2" s="1"/>
  <c r="Q16" i="6"/>
  <c r="M4" i="2" s="1"/>
  <c r="P4" i="2" s="1"/>
  <c r="BA7" i="2"/>
  <c r="BD7" i="2" s="1"/>
  <c r="J46" i="6"/>
  <c r="AQ4" i="2" s="1"/>
  <c r="AT4" i="2" s="1"/>
  <c r="P29" i="6"/>
  <c r="W7" i="2" s="1"/>
  <c r="Z7" i="2" s="1"/>
  <c r="P27" i="6"/>
  <c r="W5" i="2" s="1"/>
  <c r="Z5" i="2" s="1"/>
  <c r="Q15" i="6"/>
  <c r="M3" i="2" s="1"/>
  <c r="J49" i="6"/>
  <c r="AQ7" i="2" s="1"/>
  <c r="AT7" i="2" s="1"/>
  <c r="O36" i="6"/>
  <c r="AG4" i="2" s="1"/>
  <c r="AJ4" i="2" s="1"/>
  <c r="T9" i="6"/>
  <c r="C7" i="2" s="1"/>
  <c r="F7" i="2" s="1"/>
  <c r="Q18" i="6"/>
  <c r="M6" i="2" s="1"/>
  <c r="P6" i="2" s="1"/>
  <c r="BA5" i="2"/>
  <c r="BD5" i="2" s="1"/>
  <c r="J47" i="6"/>
  <c r="AQ5" i="2" s="1"/>
  <c r="AT5" i="2" s="1"/>
  <c r="P28" i="6"/>
  <c r="W6" i="2" s="1"/>
  <c r="Z6" i="2" s="1"/>
  <c r="J584" i="4"/>
  <c r="J586" i="4" s="1"/>
  <c r="I584" i="4"/>
  <c r="I586" i="4" s="1"/>
  <c r="H584" i="4"/>
  <c r="H586" i="4" s="1"/>
  <c r="H594" i="4" s="1"/>
  <c r="H595" i="4" s="1"/>
  <c r="G584" i="4"/>
  <c r="G586" i="4" s="1"/>
  <c r="F584" i="4"/>
  <c r="F586" i="4" s="1"/>
  <c r="E584" i="4"/>
  <c r="E586" i="4" s="1"/>
  <c r="E590" i="4" s="1"/>
  <c r="E592" i="4" s="1"/>
  <c r="E593" i="4" s="1"/>
  <c r="J533" i="4"/>
  <c r="J535" i="4" s="1"/>
  <c r="J543" i="4" s="1"/>
  <c r="I533" i="4"/>
  <c r="I535" i="4" s="1"/>
  <c r="I543" i="4" s="1"/>
  <c r="H533" i="4"/>
  <c r="H535" i="4" s="1"/>
  <c r="G533" i="4"/>
  <c r="G535" i="4" s="1"/>
  <c r="G539" i="4" s="1"/>
  <c r="G541" i="4" s="1"/>
  <c r="G542" i="4" s="1"/>
  <c r="F533" i="4"/>
  <c r="F535" i="4" s="1"/>
  <c r="E533" i="4"/>
  <c r="E535" i="4" s="1"/>
  <c r="J482" i="4"/>
  <c r="J484" i="4" s="1"/>
  <c r="J488" i="4" s="1"/>
  <c r="J490" i="4" s="1"/>
  <c r="J491" i="4" s="1"/>
  <c r="I482" i="4"/>
  <c r="I484" i="4" s="1"/>
  <c r="I492" i="4" s="1"/>
  <c r="I496" i="4" s="1"/>
  <c r="H482" i="4"/>
  <c r="H484" i="4" s="1"/>
  <c r="G482" i="4"/>
  <c r="G484" i="4" s="1"/>
  <c r="F482" i="4"/>
  <c r="F484" i="4" s="1"/>
  <c r="E482" i="4"/>
  <c r="E484" i="4" s="1"/>
  <c r="E488" i="4" s="1"/>
  <c r="E490" i="4" s="1"/>
  <c r="E491" i="4" s="1"/>
  <c r="J431" i="4"/>
  <c r="J433" i="4" s="1"/>
  <c r="I431" i="4"/>
  <c r="I433" i="4" s="1"/>
  <c r="H431" i="4"/>
  <c r="H433" i="4" s="1"/>
  <c r="G431" i="4"/>
  <c r="G433" i="4" s="1"/>
  <c r="F431" i="4"/>
  <c r="F433" i="4" s="1"/>
  <c r="E431" i="4"/>
  <c r="E433" i="4" s="1"/>
  <c r="J380" i="4"/>
  <c r="J382" i="4" s="1"/>
  <c r="I380" i="4"/>
  <c r="I382" i="4" s="1"/>
  <c r="I386" i="4" s="1"/>
  <c r="I388" i="4" s="1"/>
  <c r="I389" i="4" s="1"/>
  <c r="H380" i="4"/>
  <c r="H382" i="4" s="1"/>
  <c r="H390" i="4" s="1"/>
  <c r="H394" i="4" s="1"/>
  <c r="G380" i="4"/>
  <c r="G382" i="4" s="1"/>
  <c r="F380" i="4"/>
  <c r="F382" i="4" s="1"/>
  <c r="E380" i="4"/>
  <c r="E382" i="4" s="1"/>
  <c r="J329" i="4"/>
  <c r="J331" i="4" s="1"/>
  <c r="J339" i="4" s="1"/>
  <c r="I329" i="4"/>
  <c r="I331" i="4" s="1"/>
  <c r="H329" i="4"/>
  <c r="H331" i="4" s="1"/>
  <c r="H339" i="4" s="1"/>
  <c r="G329" i="4"/>
  <c r="G331" i="4" s="1"/>
  <c r="F329" i="4"/>
  <c r="F331" i="4" s="1"/>
  <c r="E329" i="4"/>
  <c r="E331" i="4" s="1"/>
  <c r="BT18" i="2"/>
  <c r="BT19" i="2" s="1"/>
  <c r="BT20" i="2" s="1"/>
  <c r="BT21" i="2" s="1"/>
  <c r="BT22" i="2" s="1"/>
  <c r="BT23" i="2" s="1"/>
  <c r="BT24" i="2" s="1"/>
  <c r="BT25" i="2" s="1"/>
  <c r="BT26" i="2" s="1"/>
  <c r="BT27" i="2" s="1"/>
  <c r="BT28" i="2" s="1"/>
  <c r="BT29" i="2" s="1"/>
  <c r="BT30" i="2" s="1"/>
  <c r="BT31" i="2" s="1"/>
  <c r="BT32" i="2" s="1"/>
  <c r="BT33" i="2" s="1"/>
  <c r="BT34" i="2" s="1"/>
  <c r="DG16" i="2"/>
  <c r="DG17" i="2" s="1"/>
  <c r="DG18" i="2" s="1"/>
  <c r="DG19" i="2" s="1"/>
  <c r="DG20" i="2" s="1"/>
  <c r="DG21" i="2" s="1"/>
  <c r="DG22" i="2" s="1"/>
  <c r="DG23" i="2" s="1"/>
  <c r="DG24" i="2" s="1"/>
  <c r="DG25" i="2" s="1"/>
  <c r="DG26" i="2" s="1"/>
  <c r="DG27" i="2" s="1"/>
  <c r="DG28" i="2" s="1"/>
  <c r="DG29" i="2" s="1"/>
  <c r="DG30" i="2" s="1"/>
  <c r="DG31" i="2" s="1"/>
  <c r="DG32" i="2" s="1"/>
  <c r="DG33" i="2" s="1"/>
  <c r="DG34" i="2" s="1"/>
  <c r="DG13" i="2"/>
  <c r="DG14" i="2" s="1"/>
  <c r="DG15" i="2" s="1"/>
  <c r="CW13" i="2"/>
  <c r="CW14" i="2" s="1"/>
  <c r="CW15" i="2" s="1"/>
  <c r="CW16" i="2" s="1"/>
  <c r="CW17" i="2" s="1"/>
  <c r="CW18" i="2" s="1"/>
  <c r="CW19" i="2" s="1"/>
  <c r="CW20" i="2" s="1"/>
  <c r="CW21" i="2" s="1"/>
  <c r="CW22" i="2" s="1"/>
  <c r="CW23" i="2" s="1"/>
  <c r="CW24" i="2" s="1"/>
  <c r="CW25" i="2" s="1"/>
  <c r="CW26" i="2" s="1"/>
  <c r="CW27" i="2" s="1"/>
  <c r="CW28" i="2" s="1"/>
  <c r="CW29" i="2" s="1"/>
  <c r="CW30" i="2" s="1"/>
  <c r="CW31" i="2" s="1"/>
  <c r="CW32" i="2" s="1"/>
  <c r="CW33" i="2" s="1"/>
  <c r="CW34" i="2" s="1"/>
  <c r="CM13" i="2"/>
  <c r="CM14" i="2" s="1"/>
  <c r="CM15" i="2" s="1"/>
  <c r="CM16" i="2" s="1"/>
  <c r="CM17" i="2" s="1"/>
  <c r="CM18" i="2" s="1"/>
  <c r="CM19" i="2" s="1"/>
  <c r="CM20" i="2" s="1"/>
  <c r="CM21" i="2" s="1"/>
  <c r="CM22" i="2" s="1"/>
  <c r="CM23" i="2" s="1"/>
  <c r="CM24" i="2" s="1"/>
  <c r="CM25" i="2" s="1"/>
  <c r="CM26" i="2" s="1"/>
  <c r="CM27" i="2" s="1"/>
  <c r="CM28" i="2" s="1"/>
  <c r="CM29" i="2" s="1"/>
  <c r="CM30" i="2" s="1"/>
  <c r="CM31" i="2" s="1"/>
  <c r="CM32" i="2" s="1"/>
  <c r="CM33" i="2" s="1"/>
  <c r="CM34" i="2" s="1"/>
  <c r="CD13" i="2"/>
  <c r="CD14" i="2" s="1"/>
  <c r="CD15" i="2" s="1"/>
  <c r="CD16" i="2" s="1"/>
  <c r="CD17" i="2" s="1"/>
  <c r="CD18" i="2" s="1"/>
  <c r="CD19" i="2" s="1"/>
  <c r="CD20" i="2" s="1"/>
  <c r="CD21" i="2" s="1"/>
  <c r="CD22" i="2" s="1"/>
  <c r="CD23" i="2" s="1"/>
  <c r="CD24" i="2" s="1"/>
  <c r="CD25" i="2" s="1"/>
  <c r="CD26" i="2" s="1"/>
  <c r="CD27" i="2" s="1"/>
  <c r="CD28" i="2" s="1"/>
  <c r="CD29" i="2" s="1"/>
  <c r="CD30" i="2" s="1"/>
  <c r="CD31" i="2" s="1"/>
  <c r="CD32" i="2" s="1"/>
  <c r="CD33" i="2" s="1"/>
  <c r="CD34" i="2" s="1"/>
  <c r="BT13" i="2"/>
  <c r="BT14" i="2" s="1"/>
  <c r="BT15" i="2" s="1"/>
  <c r="BT16" i="2" s="1"/>
  <c r="BT17" i="2" s="1"/>
  <c r="BJ13" i="2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J33" i="2" s="1"/>
  <c r="BJ34" i="2" s="1"/>
  <c r="AZ13" i="2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Z27" i="2" s="1"/>
  <c r="AZ28" i="2" s="1"/>
  <c r="AZ29" i="2" s="1"/>
  <c r="AZ30" i="2" s="1"/>
  <c r="AZ31" i="2" s="1"/>
  <c r="AZ32" i="2" s="1"/>
  <c r="AZ33" i="2" s="1"/>
  <c r="AZ34" i="2" s="1"/>
  <c r="AP13" i="2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P33" i="2" s="1"/>
  <c r="AP34" i="2" s="1"/>
  <c r="AF13" i="2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V13" i="2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L13" i="2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B13" i="2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DG11" i="2"/>
  <c r="CW11" i="2"/>
  <c r="CM11" i="2"/>
  <c r="CD11" i="2"/>
  <c r="BT11" i="2"/>
  <c r="BJ11" i="2"/>
  <c r="AZ11" i="2"/>
  <c r="AP11" i="2"/>
  <c r="AF11" i="2"/>
  <c r="V11" i="2"/>
  <c r="L11" i="2"/>
  <c r="B11" i="2"/>
  <c r="DJ8" i="2"/>
  <c r="DI8" i="2"/>
  <c r="CZ8" i="2"/>
  <c r="CY8" i="2"/>
  <c r="CP8" i="2"/>
  <c r="CO8" i="2"/>
  <c r="CG8" i="2"/>
  <c r="CF8" i="2"/>
  <c r="BW8" i="2"/>
  <c r="BV8" i="2"/>
  <c r="BM8" i="2"/>
  <c r="BL8" i="2"/>
  <c r="BC8" i="2"/>
  <c r="BB8" i="2"/>
  <c r="AS8" i="2"/>
  <c r="AR8" i="2"/>
  <c r="AI8" i="2"/>
  <c r="AH8" i="2"/>
  <c r="Y8" i="2"/>
  <c r="X8" i="2"/>
  <c r="O8" i="2"/>
  <c r="N8" i="2"/>
  <c r="E8" i="2"/>
  <c r="D8" i="2"/>
  <c r="DH7" i="2"/>
  <c r="DK7" i="2" s="1"/>
  <c r="CX7" i="2"/>
  <c r="DA7" i="2" s="1"/>
  <c r="CN7" i="2"/>
  <c r="CQ7" i="2" s="1"/>
  <c r="CE7" i="2"/>
  <c r="CH7" i="2" s="1"/>
  <c r="BU7" i="2"/>
  <c r="BX7" i="2" s="1"/>
  <c r="BK7" i="2"/>
  <c r="BN7" i="2" s="1"/>
  <c r="DH6" i="2"/>
  <c r="DK6" i="2" s="1"/>
  <c r="CX6" i="2"/>
  <c r="DA6" i="2" s="1"/>
  <c r="CN6" i="2"/>
  <c r="CQ6" i="2" s="1"/>
  <c r="CE6" i="2"/>
  <c r="CH6" i="2" s="1"/>
  <c r="BU6" i="2"/>
  <c r="BX6" i="2" s="1"/>
  <c r="BK6" i="2"/>
  <c r="BN6" i="2" s="1"/>
  <c r="DH5" i="2"/>
  <c r="DK5" i="2" s="1"/>
  <c r="CX5" i="2"/>
  <c r="DA5" i="2" s="1"/>
  <c r="CN5" i="2"/>
  <c r="CQ5" i="2" s="1"/>
  <c r="CE5" i="2"/>
  <c r="CH5" i="2" s="1"/>
  <c r="BU5" i="2"/>
  <c r="BX5" i="2" s="1"/>
  <c r="BK5" i="2"/>
  <c r="BN5" i="2" s="1"/>
  <c r="DH4" i="2"/>
  <c r="DK4" i="2" s="1"/>
  <c r="CX4" i="2"/>
  <c r="DA4" i="2" s="1"/>
  <c r="CN4" i="2"/>
  <c r="CQ4" i="2" s="1"/>
  <c r="CE4" i="2"/>
  <c r="CH4" i="2" s="1"/>
  <c r="BU4" i="2"/>
  <c r="BX4" i="2" s="1"/>
  <c r="BK4" i="2"/>
  <c r="BN4" i="2" s="1"/>
  <c r="DH3" i="2"/>
  <c r="CX3" i="2"/>
  <c r="CN3" i="2"/>
  <c r="CE3" i="2"/>
  <c r="BU3" i="2"/>
  <c r="BK3" i="2"/>
  <c r="AQ8" i="2" l="1"/>
  <c r="H441" i="4"/>
  <c r="H442" i="4" s="1"/>
  <c r="H437" i="4"/>
  <c r="H439" i="4" s="1"/>
  <c r="H440" i="4" s="1"/>
  <c r="E492" i="4"/>
  <c r="E496" i="4" s="1"/>
  <c r="CX8" i="2"/>
  <c r="C8" i="2"/>
  <c r="BU8" i="2"/>
  <c r="DH8" i="2"/>
  <c r="H335" i="4"/>
  <c r="H337" i="4" s="1"/>
  <c r="H338" i="4" s="1"/>
  <c r="J539" i="4"/>
  <c r="J541" i="4" s="1"/>
  <c r="J542" i="4" s="1"/>
  <c r="H386" i="4"/>
  <c r="H388" i="4" s="1"/>
  <c r="H389" i="4" s="1"/>
  <c r="I488" i="4"/>
  <c r="I490" i="4" s="1"/>
  <c r="I491" i="4" s="1"/>
  <c r="G543" i="4"/>
  <c r="G544" i="4" s="1"/>
  <c r="I441" i="4"/>
  <c r="I445" i="4" s="1"/>
  <c r="I437" i="4"/>
  <c r="I439" i="4" s="1"/>
  <c r="I440" i="4" s="1"/>
  <c r="I544" i="4"/>
  <c r="I547" i="4"/>
  <c r="I549" i="4" s="1"/>
  <c r="J335" i="4"/>
  <c r="J337" i="4" s="1"/>
  <c r="J338" i="4" s="1"/>
  <c r="AJ8" i="2"/>
  <c r="M8" i="2"/>
  <c r="BX3" i="2"/>
  <c r="BX8" i="2" s="1"/>
  <c r="W8" i="2"/>
  <c r="BA8" i="2"/>
  <c r="CE8" i="2"/>
  <c r="DK3" i="2"/>
  <c r="DK8" i="2" s="1"/>
  <c r="AG8" i="2"/>
  <c r="BK8" i="2"/>
  <c r="CN8" i="2"/>
  <c r="E594" i="4"/>
  <c r="E595" i="4" s="1"/>
  <c r="F386" i="4"/>
  <c r="F388" i="4" s="1"/>
  <c r="F389" i="4" s="1"/>
  <c r="F390" i="4"/>
  <c r="H539" i="4"/>
  <c r="H541" i="4" s="1"/>
  <c r="H542" i="4" s="1"/>
  <c r="H543" i="4"/>
  <c r="J340" i="4"/>
  <c r="J343" i="4"/>
  <c r="J390" i="4"/>
  <c r="J386" i="4"/>
  <c r="J388" i="4" s="1"/>
  <c r="J389" i="4" s="1"/>
  <c r="F437" i="4"/>
  <c r="F439" i="4" s="1"/>
  <c r="F440" i="4" s="1"/>
  <c r="F441" i="4"/>
  <c r="J437" i="4"/>
  <c r="J439" i="4" s="1"/>
  <c r="J440" i="4" s="1"/>
  <c r="J441" i="4"/>
  <c r="G335" i="4"/>
  <c r="G337" i="4" s="1"/>
  <c r="G338" i="4" s="1"/>
  <c r="G339" i="4"/>
  <c r="G437" i="4"/>
  <c r="G439" i="4" s="1"/>
  <c r="G440" i="4" s="1"/>
  <c r="G441" i="4"/>
  <c r="F488" i="4"/>
  <c r="F490" i="4" s="1"/>
  <c r="F491" i="4" s="1"/>
  <c r="F492" i="4"/>
  <c r="E539" i="4"/>
  <c r="E541" i="4" s="1"/>
  <c r="E542" i="4" s="1"/>
  <c r="E543" i="4"/>
  <c r="I590" i="4"/>
  <c r="I592" i="4" s="1"/>
  <c r="I593" i="4" s="1"/>
  <c r="I594" i="4"/>
  <c r="E441" i="4"/>
  <c r="E437" i="4"/>
  <c r="E439" i="4" s="1"/>
  <c r="E440" i="4" s="1"/>
  <c r="G492" i="4"/>
  <c r="G488" i="4"/>
  <c r="G490" i="4" s="1"/>
  <c r="G491" i="4" s="1"/>
  <c r="I498" i="4"/>
  <c r="I502" i="4" s="1"/>
  <c r="I503" i="4" s="1"/>
  <c r="I497" i="4"/>
  <c r="I499" i="4" s="1"/>
  <c r="G594" i="4"/>
  <c r="G590" i="4"/>
  <c r="G592" i="4" s="1"/>
  <c r="G593" i="4" s="1"/>
  <c r="H343" i="4"/>
  <c r="H340" i="4"/>
  <c r="F590" i="4"/>
  <c r="F592" i="4" s="1"/>
  <c r="F593" i="4" s="1"/>
  <c r="F594" i="4"/>
  <c r="J590" i="4"/>
  <c r="J592" i="4" s="1"/>
  <c r="J593" i="4" s="1"/>
  <c r="J594" i="4"/>
  <c r="F335" i="4"/>
  <c r="F337" i="4" s="1"/>
  <c r="F338" i="4" s="1"/>
  <c r="F339" i="4"/>
  <c r="E339" i="4"/>
  <c r="E335" i="4"/>
  <c r="E337" i="4" s="1"/>
  <c r="E338" i="4" s="1"/>
  <c r="H492" i="4"/>
  <c r="H488" i="4"/>
  <c r="H490" i="4" s="1"/>
  <c r="H491" i="4" s="1"/>
  <c r="G390" i="4"/>
  <c r="G386" i="4"/>
  <c r="G388" i="4" s="1"/>
  <c r="G389" i="4" s="1"/>
  <c r="H396" i="4"/>
  <c r="H400" i="4" s="1"/>
  <c r="H401" i="4" s="1"/>
  <c r="H395" i="4"/>
  <c r="H397" i="4" s="1"/>
  <c r="F543" i="4"/>
  <c r="F539" i="4"/>
  <c r="F541" i="4" s="1"/>
  <c r="F542" i="4" s="1"/>
  <c r="I493" i="4"/>
  <c r="J547" i="4"/>
  <c r="J544" i="4"/>
  <c r="I339" i="4"/>
  <c r="I335" i="4"/>
  <c r="I337" i="4" s="1"/>
  <c r="I338" i="4" s="1"/>
  <c r="H391" i="4"/>
  <c r="H598" i="4"/>
  <c r="E386" i="4"/>
  <c r="E388" i="4" s="1"/>
  <c r="E389" i="4" s="1"/>
  <c r="E390" i="4"/>
  <c r="I390" i="4"/>
  <c r="J492" i="4"/>
  <c r="I539" i="4"/>
  <c r="I541" i="4" s="1"/>
  <c r="I542" i="4" s="1"/>
  <c r="H590" i="4"/>
  <c r="H592" i="4" s="1"/>
  <c r="H593" i="4" s="1"/>
  <c r="Z3" i="2"/>
  <c r="Z8" i="2" s="1"/>
  <c r="BN3" i="2"/>
  <c r="BN8" i="2" s="1"/>
  <c r="DA3" i="2"/>
  <c r="DA8" i="2" s="1"/>
  <c r="P3" i="2"/>
  <c r="P8" i="2" s="1"/>
  <c r="BD3" i="2"/>
  <c r="BD8" i="2" s="1"/>
  <c r="CQ3" i="2"/>
  <c r="CQ8" i="2" s="1"/>
  <c r="F8" i="2"/>
  <c r="AT3" i="2"/>
  <c r="AT8" i="2" s="1"/>
  <c r="CH3" i="2"/>
  <c r="CH8" i="2" s="1"/>
  <c r="I442" i="4" l="1"/>
  <c r="AV3" i="2"/>
  <c r="CS3" i="2"/>
  <c r="H445" i="4"/>
  <c r="H447" i="4" s="1"/>
  <c r="AL3" i="2"/>
  <c r="BY3" i="2"/>
  <c r="BZ3" i="2"/>
  <c r="H3" i="2"/>
  <c r="BF3" i="2"/>
  <c r="Q3" i="2"/>
  <c r="DC3" i="2"/>
  <c r="I548" i="4"/>
  <c r="I550" i="4" s="1"/>
  <c r="DM3" i="2"/>
  <c r="G3" i="2"/>
  <c r="E598" i="4"/>
  <c r="E600" i="4" s="1"/>
  <c r="CJ3" i="2"/>
  <c r="AB3" i="2"/>
  <c r="G547" i="4"/>
  <c r="G549" i="4" s="1"/>
  <c r="E493" i="4"/>
  <c r="I553" i="4"/>
  <c r="I554" i="4" s="1"/>
  <c r="R3" i="2"/>
  <c r="DL3" i="2"/>
  <c r="DB3" i="2"/>
  <c r="CX28" i="2" s="1"/>
  <c r="AK3" i="2"/>
  <c r="BP3" i="2"/>
  <c r="AU3" i="2"/>
  <c r="I391" i="4"/>
  <c r="I394" i="4"/>
  <c r="I447" i="4"/>
  <c r="I446" i="4"/>
  <c r="I448" i="4" s="1"/>
  <c r="F547" i="4"/>
  <c r="F544" i="4"/>
  <c r="F595" i="4"/>
  <c r="F598" i="4"/>
  <c r="G595" i="4"/>
  <c r="G598" i="4"/>
  <c r="G496" i="4"/>
  <c r="G493" i="4"/>
  <c r="I595" i="4"/>
  <c r="I598" i="4"/>
  <c r="E544" i="4"/>
  <c r="E547" i="4"/>
  <c r="G442" i="4"/>
  <c r="G445" i="4"/>
  <c r="J442" i="4"/>
  <c r="J445" i="4"/>
  <c r="H544" i="4"/>
  <c r="H547" i="4"/>
  <c r="E391" i="4"/>
  <c r="E394" i="4"/>
  <c r="H413" i="4"/>
  <c r="J549" i="4"/>
  <c r="J548" i="4"/>
  <c r="J550" i="4" s="1"/>
  <c r="H496" i="4"/>
  <c r="H493" i="4"/>
  <c r="J391" i="4"/>
  <c r="J394" i="4"/>
  <c r="H600" i="4"/>
  <c r="H599" i="4"/>
  <c r="H601" i="4" s="1"/>
  <c r="I515" i="4"/>
  <c r="E497" i="4"/>
  <c r="E499" i="4" s="1"/>
  <c r="E498" i="4"/>
  <c r="G394" i="4"/>
  <c r="G391" i="4"/>
  <c r="F343" i="4"/>
  <c r="F340" i="4"/>
  <c r="J595" i="4"/>
  <c r="J598" i="4"/>
  <c r="E445" i="4"/>
  <c r="E442" i="4"/>
  <c r="F493" i="4"/>
  <c r="F496" i="4"/>
  <c r="G340" i="4"/>
  <c r="G343" i="4"/>
  <c r="F442" i="4"/>
  <c r="F445" i="4"/>
  <c r="J345" i="4"/>
  <c r="J344" i="4"/>
  <c r="J346" i="4" s="1"/>
  <c r="F394" i="4"/>
  <c r="F391" i="4"/>
  <c r="J493" i="4"/>
  <c r="J496" i="4"/>
  <c r="I343" i="4"/>
  <c r="I340" i="4"/>
  <c r="E343" i="4"/>
  <c r="E340" i="4"/>
  <c r="H344" i="4"/>
  <c r="H346" i="4" s="1"/>
  <c r="H345" i="4"/>
  <c r="CR3" i="2"/>
  <c r="BO3" i="2"/>
  <c r="CI3" i="2"/>
  <c r="BE3" i="2"/>
  <c r="AA3" i="2"/>
  <c r="H446" i="4" l="1"/>
  <c r="H448" i="4" s="1"/>
  <c r="AQ31" i="2"/>
  <c r="DH23" i="2"/>
  <c r="BU16" i="2"/>
  <c r="DH34" i="2"/>
  <c r="BU30" i="2"/>
  <c r="DH28" i="2"/>
  <c r="CX31" i="2"/>
  <c r="DH31" i="2"/>
  <c r="DH20" i="2"/>
  <c r="DH13" i="2"/>
  <c r="DH30" i="2"/>
  <c r="M16" i="2"/>
  <c r="G44" i="2" s="1"/>
  <c r="I5" i="4" s="1"/>
  <c r="DH32" i="2"/>
  <c r="DH15" i="2"/>
  <c r="AG12" i="2"/>
  <c r="C46" i="2" s="1"/>
  <c r="E7" i="4" s="1"/>
  <c r="E176" i="4" s="1"/>
  <c r="E178" i="4" s="1"/>
  <c r="E182" i="4" s="1"/>
  <c r="E184" i="4" s="1"/>
  <c r="E185" i="4" s="1"/>
  <c r="AG23" i="2"/>
  <c r="DH17" i="2"/>
  <c r="DH24" i="2"/>
  <c r="DI24" i="2" s="1"/>
  <c r="DH22" i="2"/>
  <c r="BU22" i="2"/>
  <c r="BU18" i="2"/>
  <c r="BU25" i="2"/>
  <c r="BU29" i="2"/>
  <c r="G50" i="2" s="1"/>
  <c r="BU34" i="2"/>
  <c r="H50" i="2" s="1"/>
  <c r="G548" i="4"/>
  <c r="G550" i="4" s="1"/>
  <c r="CX19" i="2"/>
  <c r="E53" i="2" s="1"/>
  <c r="CX32" i="2"/>
  <c r="BU19" i="2"/>
  <c r="E50" i="2" s="1"/>
  <c r="BU33" i="2"/>
  <c r="BU23" i="2"/>
  <c r="BU32" i="2"/>
  <c r="BU12" i="2"/>
  <c r="C50" i="2" s="1"/>
  <c r="BU14" i="2"/>
  <c r="BU20" i="2"/>
  <c r="CX21" i="2"/>
  <c r="BU31" i="2"/>
  <c r="BV31" i="2" s="1"/>
  <c r="BU15" i="2"/>
  <c r="BU24" i="2"/>
  <c r="F50" i="2" s="1"/>
  <c r="BU21" i="2"/>
  <c r="BU17" i="2"/>
  <c r="BU27" i="2"/>
  <c r="CX13" i="2"/>
  <c r="CX24" i="2"/>
  <c r="F53" i="2" s="1"/>
  <c r="BU26" i="2"/>
  <c r="BU28" i="2"/>
  <c r="BV28" i="2" s="1"/>
  <c r="BU13" i="2"/>
  <c r="CX26" i="2"/>
  <c r="CX29" i="2"/>
  <c r="CY29" i="2" s="1"/>
  <c r="CX34" i="2"/>
  <c r="H53" i="2" s="1"/>
  <c r="AQ12" i="2"/>
  <c r="C47" i="2" s="1"/>
  <c r="E8" i="4" s="1"/>
  <c r="E227" i="4" s="1"/>
  <c r="E229" i="4" s="1"/>
  <c r="CX14" i="2"/>
  <c r="D53" i="2" s="1"/>
  <c r="CX22" i="2"/>
  <c r="CX16" i="2"/>
  <c r="AQ30" i="2"/>
  <c r="AR31" i="2" s="1"/>
  <c r="AQ19" i="2"/>
  <c r="J47" i="2" s="1"/>
  <c r="L8" i="4" s="1"/>
  <c r="L227" i="4" s="1"/>
  <c r="L229" i="4" s="1"/>
  <c r="AQ22" i="2"/>
  <c r="AQ24" i="2"/>
  <c r="AQ34" i="2"/>
  <c r="AG19" i="2"/>
  <c r="J46" i="2" s="1"/>
  <c r="L7" i="4" s="1"/>
  <c r="L176" i="4" s="1"/>
  <c r="L178" i="4" s="1"/>
  <c r="AG31" i="2"/>
  <c r="M22" i="2"/>
  <c r="M20" i="2"/>
  <c r="K44" i="2" s="1"/>
  <c r="M5" i="4" s="1"/>
  <c r="M74" i="4" s="1"/>
  <c r="M76" i="4" s="1"/>
  <c r="E599" i="4"/>
  <c r="E601" i="4" s="1"/>
  <c r="AG25" i="2"/>
  <c r="AG34" i="2"/>
  <c r="AG20" i="2"/>
  <c r="K46" i="2" s="1"/>
  <c r="M7" i="4" s="1"/>
  <c r="M176" i="4" s="1"/>
  <c r="M178" i="4" s="1"/>
  <c r="M28" i="2"/>
  <c r="AG28" i="2"/>
  <c r="C13" i="2"/>
  <c r="D43" i="2" s="1"/>
  <c r="C12" i="2"/>
  <c r="C14" i="2"/>
  <c r="E43" i="2" s="1"/>
  <c r="CX18" i="2"/>
  <c r="CX27" i="2"/>
  <c r="CX25" i="2"/>
  <c r="CX12" i="2"/>
  <c r="C53" i="2" s="1"/>
  <c r="CX33" i="2"/>
  <c r="M31" i="2"/>
  <c r="AQ17" i="2"/>
  <c r="H47" i="2" s="1"/>
  <c r="J8" i="4" s="1"/>
  <c r="AQ14" i="2"/>
  <c r="E47" i="2" s="1"/>
  <c r="G8" i="4" s="1"/>
  <c r="AQ28" i="2"/>
  <c r="CX23" i="2"/>
  <c r="CX15" i="2"/>
  <c r="CX17" i="2"/>
  <c r="CX30" i="2"/>
  <c r="CX20" i="2"/>
  <c r="M15" i="2"/>
  <c r="F44" i="2" s="1"/>
  <c r="H5" i="4" s="1"/>
  <c r="M24" i="2"/>
  <c r="I74" i="4" s="1"/>
  <c r="I76" i="4" s="1"/>
  <c r="AQ21" i="2"/>
  <c r="AQ27" i="2"/>
  <c r="AQ32" i="2"/>
  <c r="AR32" i="2" s="1"/>
  <c r="M29" i="2"/>
  <c r="M26" i="2"/>
  <c r="M33" i="2"/>
  <c r="M14" i="2"/>
  <c r="E44" i="2" s="1"/>
  <c r="G5" i="4" s="1"/>
  <c r="M30" i="2"/>
  <c r="M19" i="2"/>
  <c r="J44" i="2" s="1"/>
  <c r="L5" i="4" s="1"/>
  <c r="L74" i="4" s="1"/>
  <c r="L76" i="4" s="1"/>
  <c r="M23" i="2"/>
  <c r="M27" i="2"/>
  <c r="M34" i="2"/>
  <c r="M12" i="2"/>
  <c r="C44" i="2" s="1"/>
  <c r="E5" i="4" s="1"/>
  <c r="M17" i="2"/>
  <c r="H44" i="2" s="1"/>
  <c r="J5" i="4" s="1"/>
  <c r="M21" i="2"/>
  <c r="M25" i="2"/>
  <c r="M32" i="2"/>
  <c r="M13" i="2"/>
  <c r="D44" i="2" s="1"/>
  <c r="F5" i="4" s="1"/>
  <c r="M18" i="2"/>
  <c r="AG13" i="2"/>
  <c r="D46" i="2" s="1"/>
  <c r="F7" i="4" s="1"/>
  <c r="AG16" i="2"/>
  <c r="G46" i="2" s="1"/>
  <c r="I7" i="4" s="1"/>
  <c r="DH12" i="2"/>
  <c r="C54" i="2" s="1"/>
  <c r="DH33" i="2"/>
  <c r="DH16" i="2"/>
  <c r="DH27" i="2"/>
  <c r="DH18" i="2"/>
  <c r="DH29" i="2"/>
  <c r="G54" i="2" s="1"/>
  <c r="AQ25" i="2"/>
  <c r="AQ16" i="2"/>
  <c r="G47" i="2" s="1"/>
  <c r="I8" i="4" s="1"/>
  <c r="AQ15" i="2"/>
  <c r="AQ18" i="2"/>
  <c r="AQ29" i="2"/>
  <c r="AQ33" i="2"/>
  <c r="AG15" i="2"/>
  <c r="AG17" i="2"/>
  <c r="H46" i="2" s="1"/>
  <c r="J7" i="4" s="1"/>
  <c r="AG32" i="2"/>
  <c r="AG14" i="2"/>
  <c r="E46" i="2" s="1"/>
  <c r="G7" i="4" s="1"/>
  <c r="AG22" i="2"/>
  <c r="AG33" i="2"/>
  <c r="AG30" i="2"/>
  <c r="AG26" i="2"/>
  <c r="AG24" i="2"/>
  <c r="AG29" i="2"/>
  <c r="AG18" i="2"/>
  <c r="AG27" i="2"/>
  <c r="AG21" i="2"/>
  <c r="DH25" i="2"/>
  <c r="DH21" i="2"/>
  <c r="DH19" i="2"/>
  <c r="DH14" i="2"/>
  <c r="D54" i="2" s="1"/>
  <c r="DH26" i="2"/>
  <c r="AQ20" i="2"/>
  <c r="K47" i="2" s="1"/>
  <c r="M8" i="4" s="1"/>
  <c r="M227" i="4" s="1"/>
  <c r="M229" i="4" s="1"/>
  <c r="AQ13" i="2"/>
  <c r="D47" i="2" s="1"/>
  <c r="F8" i="4" s="1"/>
  <c r="AQ23" i="2"/>
  <c r="AQ26" i="2"/>
  <c r="I566" i="4"/>
  <c r="I345" i="4"/>
  <c r="I344" i="4"/>
  <c r="I346" i="4" s="1"/>
  <c r="E447" i="4"/>
  <c r="E446" i="4"/>
  <c r="E448" i="4" s="1"/>
  <c r="F344" i="4"/>
  <c r="F346" i="4" s="1"/>
  <c r="F345" i="4"/>
  <c r="I516" i="4"/>
  <c r="U51" i="4" s="1"/>
  <c r="I507" i="4"/>
  <c r="I508" i="4" s="1"/>
  <c r="I512" i="4"/>
  <c r="I513" i="4" s="1"/>
  <c r="H604" i="4"/>
  <c r="H605" i="4" s="1"/>
  <c r="H414" i="4"/>
  <c r="T49" i="4" s="1"/>
  <c r="H405" i="4"/>
  <c r="H406" i="4" s="1"/>
  <c r="H410" i="4"/>
  <c r="H411" i="4" s="1"/>
  <c r="G553" i="4"/>
  <c r="G554" i="4" s="1"/>
  <c r="E345" i="4"/>
  <c r="E344" i="4"/>
  <c r="E346" i="4" s="1"/>
  <c r="F497" i="4"/>
  <c r="F499" i="4" s="1"/>
  <c r="F498" i="4"/>
  <c r="H451" i="4"/>
  <c r="H452" i="4" s="1"/>
  <c r="E502" i="4"/>
  <c r="E503" i="4" s="1"/>
  <c r="H498" i="4"/>
  <c r="H497" i="4"/>
  <c r="H499" i="4" s="1"/>
  <c r="J553" i="4"/>
  <c r="J554" i="4" s="1"/>
  <c r="I599" i="4"/>
  <c r="I601" i="4" s="1"/>
  <c r="I600" i="4"/>
  <c r="G599" i="4"/>
  <c r="G601" i="4" s="1"/>
  <c r="G600" i="4"/>
  <c r="I395" i="4"/>
  <c r="I397" i="4" s="1"/>
  <c r="I396" i="4"/>
  <c r="H349" i="4"/>
  <c r="H350" i="4" s="1"/>
  <c r="F396" i="4"/>
  <c r="F395" i="4"/>
  <c r="F397" i="4" s="1"/>
  <c r="J349" i="4"/>
  <c r="J350" i="4" s="1"/>
  <c r="J599" i="4"/>
  <c r="J601" i="4" s="1"/>
  <c r="J600" i="4"/>
  <c r="G396" i="4"/>
  <c r="G395" i="4"/>
  <c r="G397" i="4" s="1"/>
  <c r="E604" i="4"/>
  <c r="E605" i="4" s="1"/>
  <c r="J446" i="4"/>
  <c r="J448" i="4" s="1"/>
  <c r="J447" i="4"/>
  <c r="E549" i="4"/>
  <c r="E548" i="4"/>
  <c r="E550" i="4" s="1"/>
  <c r="G497" i="4"/>
  <c r="G499" i="4" s="1"/>
  <c r="G498" i="4"/>
  <c r="F549" i="4"/>
  <c r="F548" i="4"/>
  <c r="F550" i="4" s="1"/>
  <c r="I451" i="4"/>
  <c r="I452" i="4" s="1"/>
  <c r="J497" i="4"/>
  <c r="J499" i="4" s="1"/>
  <c r="J498" i="4"/>
  <c r="F447" i="4"/>
  <c r="F446" i="4"/>
  <c r="F448" i="4" s="1"/>
  <c r="G344" i="4"/>
  <c r="G346" i="4" s="1"/>
  <c r="G345" i="4"/>
  <c r="J396" i="4"/>
  <c r="J395" i="4"/>
  <c r="J397" i="4" s="1"/>
  <c r="E395" i="4"/>
  <c r="E397" i="4" s="1"/>
  <c r="E396" i="4"/>
  <c r="H548" i="4"/>
  <c r="H550" i="4" s="1"/>
  <c r="H549" i="4"/>
  <c r="G446" i="4"/>
  <c r="G448" i="4" s="1"/>
  <c r="G447" i="4"/>
  <c r="F599" i="4"/>
  <c r="F601" i="4" s="1"/>
  <c r="F600" i="4"/>
  <c r="CN34" i="2"/>
  <c r="CN30" i="2"/>
  <c r="CN27" i="2"/>
  <c r="CN26" i="2"/>
  <c r="CN25" i="2"/>
  <c r="CN24" i="2"/>
  <c r="CN23" i="2"/>
  <c r="CN22" i="2"/>
  <c r="CN21" i="2"/>
  <c r="CN20" i="2"/>
  <c r="CN19" i="2"/>
  <c r="CN18" i="2"/>
  <c r="CN17" i="2"/>
  <c r="CN16" i="2"/>
  <c r="CN12" i="2"/>
  <c r="C52" i="2" s="1"/>
  <c r="CN33" i="2"/>
  <c r="CN31" i="2"/>
  <c r="CN14" i="2"/>
  <c r="CN13" i="2"/>
  <c r="CN29" i="2"/>
  <c r="CN32" i="2"/>
  <c r="CO32" i="2" s="1"/>
  <c r="CN15" i="2"/>
  <c r="CO15" i="2" s="1"/>
  <c r="CN28" i="2"/>
  <c r="CO28" i="2" s="1"/>
  <c r="W34" i="2"/>
  <c r="W30" i="2"/>
  <c r="W26" i="2"/>
  <c r="W22" i="2"/>
  <c r="W18" i="2"/>
  <c r="W12" i="2"/>
  <c r="C45" i="2" s="1"/>
  <c r="E6" i="4" s="1"/>
  <c r="E125" i="4" s="1"/>
  <c r="E127" i="4" s="1"/>
  <c r="W27" i="2"/>
  <c r="W23" i="2"/>
  <c r="X23" i="2" s="1"/>
  <c r="W19" i="2"/>
  <c r="J45" i="2" s="1"/>
  <c r="L6" i="4" s="1"/>
  <c r="L125" i="4" s="1"/>
  <c r="L127" i="4" s="1"/>
  <c r="W32" i="2"/>
  <c r="W20" i="2"/>
  <c r="K45" i="2" s="1"/>
  <c r="M6" i="4" s="1"/>
  <c r="M125" i="4" s="1"/>
  <c r="M127" i="4" s="1"/>
  <c r="W28" i="2"/>
  <c r="W25" i="2"/>
  <c r="W17" i="2"/>
  <c r="H45" i="2" s="1"/>
  <c r="J6" i="4" s="1"/>
  <c r="W15" i="2"/>
  <c r="W33" i="2"/>
  <c r="W31" i="2"/>
  <c r="W24" i="2"/>
  <c r="W13" i="2"/>
  <c r="D45" i="2" s="1"/>
  <c r="F6" i="4" s="1"/>
  <c r="W29" i="2"/>
  <c r="W21" i="2"/>
  <c r="W16" i="2"/>
  <c r="G45" i="2" s="1"/>
  <c r="I6" i="4" s="1"/>
  <c r="W14" i="2"/>
  <c r="E45" i="2" s="1"/>
  <c r="G6" i="4" s="1"/>
  <c r="BA33" i="2"/>
  <c r="BA29" i="2"/>
  <c r="BA27" i="2"/>
  <c r="BA26" i="2"/>
  <c r="BA25" i="2"/>
  <c r="BA24" i="2"/>
  <c r="BA23" i="2"/>
  <c r="BA22" i="2"/>
  <c r="BA21" i="2"/>
  <c r="BA20" i="2"/>
  <c r="K48" i="2" s="1"/>
  <c r="M9" i="4" s="1"/>
  <c r="M278" i="4" s="1"/>
  <c r="M280" i="4" s="1"/>
  <c r="BA19" i="2"/>
  <c r="J48" i="2" s="1"/>
  <c r="L9" i="4" s="1"/>
  <c r="L278" i="4" s="1"/>
  <c r="L280" i="4" s="1"/>
  <c r="BA18" i="2"/>
  <c r="BA17" i="2"/>
  <c r="H48" i="2" s="1"/>
  <c r="J9" i="4" s="1"/>
  <c r="BA16" i="2"/>
  <c r="G48" i="2" s="1"/>
  <c r="I9" i="4" s="1"/>
  <c r="BA34" i="2"/>
  <c r="BA32" i="2"/>
  <c r="BA31" i="2"/>
  <c r="BA30" i="2"/>
  <c r="BB30" i="2" s="1"/>
  <c r="BA12" i="2"/>
  <c r="BA15" i="2"/>
  <c r="BA13" i="2"/>
  <c r="D48" i="2" s="1"/>
  <c r="F9" i="4" s="1"/>
  <c r="BA28" i="2"/>
  <c r="BA14" i="2"/>
  <c r="E48" i="2" s="1"/>
  <c r="G9" i="4" s="1"/>
  <c r="BK31" i="2"/>
  <c r="BK30" i="2"/>
  <c r="BK29" i="2"/>
  <c r="BK28" i="2"/>
  <c r="BK27" i="2"/>
  <c r="BK23" i="2"/>
  <c r="BK19" i="2"/>
  <c r="BK12" i="2"/>
  <c r="C49" i="2" s="1"/>
  <c r="BK24" i="2"/>
  <c r="BK20" i="2"/>
  <c r="BK16" i="2"/>
  <c r="BK25" i="2"/>
  <c r="BK17" i="2"/>
  <c r="BK34" i="2"/>
  <c r="BK32" i="2"/>
  <c r="BK22" i="2"/>
  <c r="BK14" i="2"/>
  <c r="BK21" i="2"/>
  <c r="BL21" i="2" s="1"/>
  <c r="BK13" i="2"/>
  <c r="BK33" i="2"/>
  <c r="BK26" i="2"/>
  <c r="BK18" i="2"/>
  <c r="BK15" i="2"/>
  <c r="H54" i="2"/>
  <c r="C34" i="2"/>
  <c r="C33" i="2"/>
  <c r="C32" i="2"/>
  <c r="C31" i="2"/>
  <c r="C30" i="2"/>
  <c r="C29" i="2"/>
  <c r="C25" i="2"/>
  <c r="C21" i="2"/>
  <c r="C17" i="2"/>
  <c r="H43" i="2" s="1"/>
  <c r="C26" i="2"/>
  <c r="C22" i="2"/>
  <c r="C18" i="2"/>
  <c r="C16" i="2"/>
  <c r="G43" i="2" s="1"/>
  <c r="C15" i="2"/>
  <c r="C27" i="2"/>
  <c r="C19" i="2"/>
  <c r="J43" i="2" s="1"/>
  <c r="C24" i="2"/>
  <c r="C23" i="2"/>
  <c r="C28" i="2"/>
  <c r="C20" i="2"/>
  <c r="K43" i="2" s="1"/>
  <c r="CE34" i="2"/>
  <c r="CE33" i="2"/>
  <c r="CE32" i="2"/>
  <c r="CE31" i="2"/>
  <c r="CE30" i="2"/>
  <c r="CE29" i="2"/>
  <c r="CE28" i="2"/>
  <c r="CE27" i="2"/>
  <c r="CE23" i="2"/>
  <c r="CE19" i="2"/>
  <c r="CE24" i="2"/>
  <c r="CE20" i="2"/>
  <c r="CE16" i="2"/>
  <c r="CE15" i="2"/>
  <c r="CE14" i="2"/>
  <c r="CE13" i="2"/>
  <c r="CE21" i="2"/>
  <c r="CE12" i="2"/>
  <c r="C51" i="2" s="1"/>
  <c r="CE26" i="2"/>
  <c r="CE18" i="2"/>
  <c r="CE25" i="2"/>
  <c r="CE17" i="2"/>
  <c r="CE22" i="2"/>
  <c r="E186" i="4" l="1"/>
  <c r="E190" i="4" s="1"/>
  <c r="CO13" i="2"/>
  <c r="I176" i="4"/>
  <c r="I178" i="4" s="1"/>
  <c r="I227" i="4"/>
  <c r="I229" i="4" s="1"/>
  <c r="L288" i="4"/>
  <c r="L284" i="4"/>
  <c r="L286" i="4" s="1"/>
  <c r="L287" i="4" s="1"/>
  <c r="M237" i="4"/>
  <c r="M233" i="4"/>
  <c r="M235" i="4" s="1"/>
  <c r="M236" i="4" s="1"/>
  <c r="L182" i="4"/>
  <c r="L184" i="4" s="1"/>
  <c r="L185" i="4" s="1"/>
  <c r="L186" i="4"/>
  <c r="L233" i="4"/>
  <c r="L235" i="4" s="1"/>
  <c r="L236" i="4" s="1"/>
  <c r="L237" i="4"/>
  <c r="M288" i="4"/>
  <c r="M284" i="4"/>
  <c r="M286" i="4" s="1"/>
  <c r="M287" i="4" s="1"/>
  <c r="L131" i="4"/>
  <c r="L133" i="4" s="1"/>
  <c r="L134" i="4" s="1"/>
  <c r="L135" i="4"/>
  <c r="M182" i="4"/>
  <c r="M184" i="4" s="1"/>
  <c r="M185" i="4" s="1"/>
  <c r="M186" i="4"/>
  <c r="M84" i="4"/>
  <c r="M80" i="4"/>
  <c r="M82" i="4" s="1"/>
  <c r="M83" i="4" s="1"/>
  <c r="M135" i="4"/>
  <c r="M131" i="4"/>
  <c r="M133" i="4" s="1"/>
  <c r="M134" i="4" s="1"/>
  <c r="L84" i="4"/>
  <c r="L80" i="4"/>
  <c r="L82" i="4" s="1"/>
  <c r="L83" i="4" s="1"/>
  <c r="J227" i="4"/>
  <c r="J229" i="4" s="1"/>
  <c r="M4" i="4"/>
  <c r="M24" i="4" s="1"/>
  <c r="M26" i="4" s="1"/>
  <c r="K55" i="2"/>
  <c r="L4" i="4"/>
  <c r="L24" i="4" s="1"/>
  <c r="L26" i="4" s="1"/>
  <c r="J55" i="2"/>
  <c r="I43" i="2"/>
  <c r="L43" i="2"/>
  <c r="J278" i="4"/>
  <c r="J280" i="4" s="1"/>
  <c r="J288" i="4" s="1"/>
  <c r="J292" i="4" s="1"/>
  <c r="I125" i="4"/>
  <c r="I127" i="4" s="1"/>
  <c r="I131" i="4" s="1"/>
  <c r="I133" i="4" s="1"/>
  <c r="I134" i="4" s="1"/>
  <c r="G176" i="4"/>
  <c r="G178" i="4" s="1"/>
  <c r="G182" i="4" s="1"/>
  <c r="G184" i="4" s="1"/>
  <c r="G185" i="4" s="1"/>
  <c r="I46" i="2"/>
  <c r="K7" i="4" s="1"/>
  <c r="K176" i="4" s="1"/>
  <c r="K178" i="4" s="1"/>
  <c r="G4" i="4"/>
  <c r="G24" i="4" s="1"/>
  <c r="G26" i="4" s="1"/>
  <c r="I278" i="4"/>
  <c r="I280" i="4" s="1"/>
  <c r="I284" i="4" s="1"/>
  <c r="I286" i="4" s="1"/>
  <c r="I287" i="4" s="1"/>
  <c r="L45" i="2"/>
  <c r="N6" i="4" s="1"/>
  <c r="N125" i="4" s="1"/>
  <c r="N127" i="4" s="1"/>
  <c r="G125" i="4"/>
  <c r="G127" i="4" s="1"/>
  <c r="I45" i="2"/>
  <c r="K6" i="4" s="1"/>
  <c r="K125" i="4" s="1"/>
  <c r="K127" i="4" s="1"/>
  <c r="G227" i="4"/>
  <c r="G229" i="4" s="1"/>
  <c r="I47" i="2"/>
  <c r="K8" i="4" s="1"/>
  <c r="K227" i="4" s="1"/>
  <c r="K229" i="4" s="1"/>
  <c r="G74" i="4"/>
  <c r="G76" i="4" s="1"/>
  <c r="G84" i="4" s="1"/>
  <c r="G88" i="4" s="1"/>
  <c r="I44" i="2"/>
  <c r="K5" i="4" s="1"/>
  <c r="K74" i="4" s="1"/>
  <c r="K76" i="4" s="1"/>
  <c r="H74" i="4"/>
  <c r="H76" i="4" s="1"/>
  <c r="H80" i="4" s="1"/>
  <c r="H82" i="4" s="1"/>
  <c r="H83" i="4" s="1"/>
  <c r="L44" i="2"/>
  <c r="N5" i="4" s="1"/>
  <c r="N74" i="4" s="1"/>
  <c r="N76" i="4" s="1"/>
  <c r="J74" i="4"/>
  <c r="J76" i="4" s="1"/>
  <c r="F43" i="2"/>
  <c r="L48" i="2"/>
  <c r="N9" i="4" s="1"/>
  <c r="N278" i="4" s="1"/>
  <c r="N280" i="4" s="1"/>
  <c r="L46" i="2"/>
  <c r="N7" i="4" s="1"/>
  <c r="N176" i="4" s="1"/>
  <c r="N178" i="4" s="1"/>
  <c r="F176" i="4"/>
  <c r="F178" i="4" s="1"/>
  <c r="F182" i="4" s="1"/>
  <c r="F184" i="4" s="1"/>
  <c r="F185" i="4" s="1"/>
  <c r="F46" i="2"/>
  <c r="H7" i="4" s="1"/>
  <c r="H176" i="4" s="1"/>
  <c r="H178" i="4" s="1"/>
  <c r="H182" i="4" s="1"/>
  <c r="H184" i="4" s="1"/>
  <c r="H185" i="4" s="1"/>
  <c r="F227" i="4"/>
  <c r="F229" i="4" s="1"/>
  <c r="F237" i="4" s="1"/>
  <c r="F241" i="4" s="1"/>
  <c r="F47" i="2"/>
  <c r="H8" i="4" s="1"/>
  <c r="H227" i="4" s="1"/>
  <c r="H229" i="4" s="1"/>
  <c r="F4" i="4"/>
  <c r="F24" i="4" s="1"/>
  <c r="F26" i="4" s="1"/>
  <c r="I4" i="4"/>
  <c r="I24" i="4" s="1"/>
  <c r="I26" i="4" s="1"/>
  <c r="J4" i="4"/>
  <c r="J24" i="4" s="1"/>
  <c r="J26" i="4" s="1"/>
  <c r="F278" i="4"/>
  <c r="F280" i="4" s="1"/>
  <c r="F284" i="4" s="1"/>
  <c r="F286" i="4" s="1"/>
  <c r="F287" i="4" s="1"/>
  <c r="F48" i="2"/>
  <c r="H9" i="4" s="1"/>
  <c r="H278" i="4" s="1"/>
  <c r="H280" i="4" s="1"/>
  <c r="G278" i="4"/>
  <c r="G280" i="4" s="1"/>
  <c r="G288" i="4" s="1"/>
  <c r="G292" i="4" s="1"/>
  <c r="I48" i="2"/>
  <c r="K9" i="4" s="1"/>
  <c r="K278" i="4" s="1"/>
  <c r="K280" i="4" s="1"/>
  <c r="F125" i="4"/>
  <c r="F127" i="4" s="1"/>
  <c r="F135" i="4" s="1"/>
  <c r="F139" i="4" s="1"/>
  <c r="F45" i="2"/>
  <c r="H6" i="4" s="1"/>
  <c r="H125" i="4" s="1"/>
  <c r="H127" i="4" s="1"/>
  <c r="L47" i="2"/>
  <c r="N8" i="4" s="1"/>
  <c r="N227" i="4" s="1"/>
  <c r="N229" i="4" s="1"/>
  <c r="C43" i="2"/>
  <c r="E74" i="4"/>
  <c r="E76" i="4" s="1"/>
  <c r="BV17" i="2"/>
  <c r="DI32" i="2"/>
  <c r="DI23" i="2"/>
  <c r="CY15" i="2"/>
  <c r="BV23" i="2"/>
  <c r="CY17" i="2"/>
  <c r="BV16" i="2"/>
  <c r="C48" i="2"/>
  <c r="E9" i="4" s="1"/>
  <c r="E278" i="4" s="1"/>
  <c r="E280" i="4" s="1"/>
  <c r="BV15" i="2"/>
  <c r="CY31" i="2"/>
  <c r="BV26" i="2"/>
  <c r="DI26" i="2"/>
  <c r="CY20" i="2"/>
  <c r="DI22" i="2"/>
  <c r="CY32" i="2"/>
  <c r="F54" i="2"/>
  <c r="DI28" i="2"/>
  <c r="BV13" i="2"/>
  <c r="CY23" i="2"/>
  <c r="DI25" i="2"/>
  <c r="BV21" i="2"/>
  <c r="BV18" i="2"/>
  <c r="BV22" i="2"/>
  <c r="AH23" i="2"/>
  <c r="DI18" i="2"/>
  <c r="BV30" i="2"/>
  <c r="BV27" i="2"/>
  <c r="BV33" i="2"/>
  <c r="DI31" i="2"/>
  <c r="DI33" i="2"/>
  <c r="BV25" i="2"/>
  <c r="CY19" i="2"/>
  <c r="BV14" i="2"/>
  <c r="N17" i="2"/>
  <c r="CY30" i="2"/>
  <c r="DI16" i="2"/>
  <c r="AH13" i="2"/>
  <c r="CY14" i="2"/>
  <c r="X27" i="2"/>
  <c r="J125" i="4"/>
  <c r="J127" i="4" s="1"/>
  <c r="N16" i="2"/>
  <c r="F74" i="4"/>
  <c r="F76" i="4" s="1"/>
  <c r="E131" i="4"/>
  <c r="E133" i="4" s="1"/>
  <c r="E134" i="4" s="1"/>
  <c r="E135" i="4"/>
  <c r="E139" i="4" s="1"/>
  <c r="AR34" i="2"/>
  <c r="J237" i="4"/>
  <c r="J241" i="4" s="1"/>
  <c r="J233" i="4"/>
  <c r="J235" i="4" s="1"/>
  <c r="J236" i="4" s="1"/>
  <c r="DI13" i="2"/>
  <c r="G53" i="2"/>
  <c r="I288" i="4"/>
  <c r="I292" i="4" s="1"/>
  <c r="G135" i="4"/>
  <c r="G139" i="4" s="1"/>
  <c r="G131" i="4"/>
  <c r="G133" i="4" s="1"/>
  <c r="G134" i="4" s="1"/>
  <c r="DI19" i="2"/>
  <c r="J84" i="4"/>
  <c r="J88" i="4" s="1"/>
  <c r="J80" i="4"/>
  <c r="J82" i="4" s="1"/>
  <c r="J83" i="4" s="1"/>
  <c r="CY34" i="2"/>
  <c r="AH26" i="2"/>
  <c r="BV29" i="2"/>
  <c r="BV34" i="2"/>
  <c r="BV32" i="2"/>
  <c r="AH27" i="2"/>
  <c r="J176" i="4"/>
  <c r="J178" i="4" s="1"/>
  <c r="F233" i="4"/>
  <c r="F235" i="4" s="1"/>
  <c r="F236" i="4" s="1"/>
  <c r="E187" i="4"/>
  <c r="Q10" i="4" s="1"/>
  <c r="I135" i="4"/>
  <c r="I139" i="4" s="1"/>
  <c r="G80" i="4"/>
  <c r="G82" i="4" s="1"/>
  <c r="G83" i="4" s="1"/>
  <c r="I233" i="4"/>
  <c r="I235" i="4" s="1"/>
  <c r="I236" i="4" s="1"/>
  <c r="I237" i="4"/>
  <c r="I241" i="4" s="1"/>
  <c r="D50" i="2"/>
  <c r="I186" i="4"/>
  <c r="I190" i="4" s="1"/>
  <c r="I182" i="4"/>
  <c r="I184" i="4" s="1"/>
  <c r="I185" i="4" s="1"/>
  <c r="G233" i="4"/>
  <c r="G235" i="4" s="1"/>
  <c r="G236" i="4" s="1"/>
  <c r="G237" i="4"/>
  <c r="G241" i="4" s="1"/>
  <c r="BV20" i="2"/>
  <c r="I84" i="4"/>
  <c r="I88" i="4" s="1"/>
  <c r="I80" i="4"/>
  <c r="I82" i="4" s="1"/>
  <c r="I83" i="4" s="1"/>
  <c r="BV19" i="2"/>
  <c r="E233" i="4"/>
  <c r="E235" i="4" s="1"/>
  <c r="E236" i="4" s="1"/>
  <c r="E237" i="4"/>
  <c r="E241" i="4" s="1"/>
  <c r="CY25" i="2"/>
  <c r="CY22" i="2"/>
  <c r="AH21" i="2"/>
  <c r="CY21" i="2"/>
  <c r="CY24" i="2"/>
  <c r="CY27" i="2"/>
  <c r="DI14" i="2"/>
  <c r="CY16" i="2"/>
  <c r="BV24" i="2"/>
  <c r="AH19" i="2"/>
  <c r="CY13" i="2"/>
  <c r="BL26" i="2"/>
  <c r="AR13" i="2"/>
  <c r="AH17" i="2"/>
  <c r="N22" i="2"/>
  <c r="D13" i="2"/>
  <c r="N20" i="2"/>
  <c r="AR24" i="2"/>
  <c r="AR19" i="2"/>
  <c r="AR25" i="2"/>
  <c r="AR33" i="2"/>
  <c r="AR14" i="2"/>
  <c r="AR15" i="2"/>
  <c r="AR28" i="2"/>
  <c r="AR23" i="2"/>
  <c r="AR29" i="2"/>
  <c r="AR22" i="2"/>
  <c r="AH20" i="2"/>
  <c r="AH32" i="2"/>
  <c r="N29" i="2"/>
  <c r="N27" i="2"/>
  <c r="N23" i="2"/>
  <c r="N21" i="2"/>
  <c r="N14" i="2"/>
  <c r="N32" i="2"/>
  <c r="N34" i="2"/>
  <c r="N26" i="2"/>
  <c r="D23" i="2"/>
  <c r="AR21" i="2"/>
  <c r="CF21" i="2"/>
  <c r="CF16" i="2"/>
  <c r="CF30" i="2"/>
  <c r="N28" i="2"/>
  <c r="N15" i="2"/>
  <c r="E54" i="2"/>
  <c r="AH34" i="2"/>
  <c r="CY33" i="2"/>
  <c r="DI29" i="2"/>
  <c r="N24" i="2"/>
  <c r="DI34" i="2"/>
  <c r="CY28" i="2"/>
  <c r="N18" i="2"/>
  <c r="N30" i="2"/>
  <c r="AR20" i="2"/>
  <c r="N25" i="2"/>
  <c r="D27" i="2"/>
  <c r="D16" i="2"/>
  <c r="D30" i="2"/>
  <c r="N31" i="2"/>
  <c r="DI21" i="2"/>
  <c r="BL23" i="2"/>
  <c r="BB15" i="2"/>
  <c r="X13" i="2"/>
  <c r="E515" i="4"/>
  <c r="E516" i="4" s="1"/>
  <c r="Q51" i="4" s="1"/>
  <c r="AR27" i="2"/>
  <c r="AR18" i="2"/>
  <c r="N13" i="2"/>
  <c r="CF25" i="2"/>
  <c r="CF23" i="2"/>
  <c r="CY18" i="2"/>
  <c r="DI15" i="2"/>
  <c r="D20" i="2"/>
  <c r="DI30" i="2"/>
  <c r="CY26" i="2"/>
  <c r="BB28" i="2"/>
  <c r="BB20" i="2"/>
  <c r="X31" i="2"/>
  <c r="X25" i="2"/>
  <c r="X18" i="2"/>
  <c r="CO23" i="2"/>
  <c r="CO27" i="2"/>
  <c r="I464" i="4"/>
  <c r="I461" i="4" s="1"/>
  <c r="I462" i="4" s="1"/>
  <c r="E617" i="4"/>
  <c r="E614" i="4" s="1"/>
  <c r="E615" i="4" s="1"/>
  <c r="AH33" i="2"/>
  <c r="AR17" i="2"/>
  <c r="N19" i="2"/>
  <c r="BB16" i="2"/>
  <c r="BB13" i="2"/>
  <c r="X33" i="2"/>
  <c r="AH16" i="2"/>
  <c r="AH14" i="2"/>
  <c r="X21" i="2"/>
  <c r="N33" i="2"/>
  <c r="BL17" i="2"/>
  <c r="AH29" i="2"/>
  <c r="DI20" i="2"/>
  <c r="AR26" i="2"/>
  <c r="CF18" i="2"/>
  <c r="CF13" i="2"/>
  <c r="CF20" i="2"/>
  <c r="CF27" i="2"/>
  <c r="D21" i="2"/>
  <c r="BL33" i="2"/>
  <c r="DI17" i="2"/>
  <c r="I563" i="4"/>
  <c r="I564" i="4" s="1"/>
  <c r="I558" i="4"/>
  <c r="I559" i="4" s="1"/>
  <c r="I567" i="4"/>
  <c r="U52" i="4" s="1"/>
  <c r="AH24" i="2"/>
  <c r="AH15" i="2"/>
  <c r="AH25" i="2"/>
  <c r="DI27" i="2"/>
  <c r="AH28" i="2"/>
  <c r="AH22" i="2"/>
  <c r="AR30" i="2"/>
  <c r="BL18" i="2"/>
  <c r="BL20" i="2"/>
  <c r="BL30" i="2"/>
  <c r="BB33" i="2"/>
  <c r="X28" i="2"/>
  <c r="CO30" i="2"/>
  <c r="J566" i="4"/>
  <c r="J558" i="4" s="1"/>
  <c r="J559" i="4" s="1"/>
  <c r="H617" i="4"/>
  <c r="H614" i="4" s="1"/>
  <c r="H615" i="4" s="1"/>
  <c r="AH18" i="2"/>
  <c r="AH30" i="2"/>
  <c r="AR16" i="2"/>
  <c r="AH31" i="2"/>
  <c r="J400" i="4"/>
  <c r="J401" i="4" s="1"/>
  <c r="F553" i="4"/>
  <c r="F554" i="4" s="1"/>
  <c r="G400" i="4"/>
  <c r="G401" i="4" s="1"/>
  <c r="I400" i="4"/>
  <c r="I401" i="4" s="1"/>
  <c r="E451" i="4"/>
  <c r="E452" i="4" s="1"/>
  <c r="I349" i="4"/>
  <c r="I350" i="4" s="1"/>
  <c r="F604" i="4"/>
  <c r="F605" i="4" s="1"/>
  <c r="G451" i="4"/>
  <c r="G452" i="4" s="1"/>
  <c r="E400" i="4"/>
  <c r="E401" i="4" s="1"/>
  <c r="F502" i="4"/>
  <c r="F503" i="4" s="1"/>
  <c r="F451" i="4"/>
  <c r="F452" i="4" s="1"/>
  <c r="E553" i="4"/>
  <c r="E554" i="4" s="1"/>
  <c r="J362" i="4"/>
  <c r="F400" i="4"/>
  <c r="F401" i="4" s="1"/>
  <c r="H502" i="4"/>
  <c r="H503" i="4" s="1"/>
  <c r="H553" i="4"/>
  <c r="H554" i="4" s="1"/>
  <c r="G349" i="4"/>
  <c r="G350" i="4" s="1"/>
  <c r="J502" i="4"/>
  <c r="J503" i="4" s="1"/>
  <c r="G502" i="4"/>
  <c r="G503" i="4" s="1"/>
  <c r="J451" i="4"/>
  <c r="J452" i="4" s="1"/>
  <c r="J604" i="4"/>
  <c r="J605" i="4" s="1"/>
  <c r="H362" i="4"/>
  <c r="G604" i="4"/>
  <c r="G605" i="4" s="1"/>
  <c r="I604" i="4"/>
  <c r="I605" i="4" s="1"/>
  <c r="H464" i="4"/>
  <c r="E349" i="4"/>
  <c r="E350" i="4" s="1"/>
  <c r="G566" i="4"/>
  <c r="F349" i="4"/>
  <c r="F350" i="4" s="1"/>
  <c r="H51" i="2"/>
  <c r="CF34" i="2"/>
  <c r="D17" i="2"/>
  <c r="D34" i="2"/>
  <c r="H49" i="2"/>
  <c r="BL34" i="2"/>
  <c r="BB24" i="2"/>
  <c r="BB29" i="2"/>
  <c r="X19" i="2"/>
  <c r="X34" i="2"/>
  <c r="CO19" i="2"/>
  <c r="E52" i="2"/>
  <c r="CF31" i="2"/>
  <c r="D24" i="2"/>
  <c r="D18" i="2"/>
  <c r="D31" i="2"/>
  <c r="D49" i="2"/>
  <c r="BL14" i="2"/>
  <c r="F49" i="2"/>
  <c r="BL24" i="2"/>
  <c r="BL27" i="2"/>
  <c r="BL31" i="2"/>
  <c r="BB31" i="2"/>
  <c r="BB17" i="2"/>
  <c r="BB21" i="2"/>
  <c r="BB25" i="2"/>
  <c r="X29" i="2"/>
  <c r="X22" i="2"/>
  <c r="D52" i="2"/>
  <c r="CO14" i="2"/>
  <c r="CO16" i="2"/>
  <c r="CO20" i="2"/>
  <c r="F52" i="2"/>
  <c r="CO24" i="2"/>
  <c r="CF22" i="2"/>
  <c r="CF26" i="2"/>
  <c r="D51" i="2"/>
  <c r="CF14" i="2"/>
  <c r="CF24" i="2"/>
  <c r="F51" i="2"/>
  <c r="CF28" i="2"/>
  <c r="CF32" i="2"/>
  <c r="D14" i="2"/>
  <c r="D22" i="2"/>
  <c r="D25" i="2"/>
  <c r="D32" i="2"/>
  <c r="BL22" i="2"/>
  <c r="BL25" i="2"/>
  <c r="BL28" i="2"/>
  <c r="BB32" i="2"/>
  <c r="BB18" i="2"/>
  <c r="BB22" i="2"/>
  <c r="BB26" i="2"/>
  <c r="X14" i="2"/>
  <c r="X15" i="2"/>
  <c r="X20" i="2"/>
  <c r="X26" i="2"/>
  <c r="CO31" i="2"/>
  <c r="CO17" i="2"/>
  <c r="CO21" i="2"/>
  <c r="CO25" i="2"/>
  <c r="CO34" i="2"/>
  <c r="H52" i="2"/>
  <c r="CF17" i="2"/>
  <c r="CF15" i="2"/>
  <c r="E51" i="2"/>
  <c r="CF19" i="2"/>
  <c r="CF29" i="2"/>
  <c r="G51" i="2"/>
  <c r="CF33" i="2"/>
  <c r="D28" i="2"/>
  <c r="D19" i="2"/>
  <c r="D15" i="2"/>
  <c r="D26" i="2"/>
  <c r="D29" i="2"/>
  <c r="D33" i="2"/>
  <c r="BL15" i="2"/>
  <c r="BL13" i="2"/>
  <c r="BL32" i="2"/>
  <c r="BL16" i="2"/>
  <c r="BL19" i="2"/>
  <c r="E49" i="2"/>
  <c r="G49" i="2"/>
  <c r="BL29" i="2"/>
  <c r="BB14" i="2"/>
  <c r="BB34" i="2"/>
  <c r="BB19" i="2"/>
  <c r="BB23" i="2"/>
  <c r="BB27" i="2"/>
  <c r="X16" i="2"/>
  <c r="X24" i="2"/>
  <c r="X17" i="2"/>
  <c r="X32" i="2"/>
  <c r="X30" i="2"/>
  <c r="CO29" i="2"/>
  <c r="G52" i="2"/>
  <c r="CO33" i="2"/>
  <c r="CO18" i="2"/>
  <c r="CO22" i="2"/>
  <c r="CO26" i="2"/>
  <c r="F131" i="4" l="1"/>
  <c r="F133" i="4" s="1"/>
  <c r="F134" i="4" s="1"/>
  <c r="F288" i="4"/>
  <c r="F292" i="4" s="1"/>
  <c r="N233" i="4"/>
  <c r="N235" i="4" s="1"/>
  <c r="N236" i="4" s="1"/>
  <c r="N237" i="4"/>
  <c r="N284" i="4"/>
  <c r="N286" i="4" s="1"/>
  <c r="N287" i="4" s="1"/>
  <c r="N288" i="4"/>
  <c r="N84" i="4"/>
  <c r="N80" i="4"/>
  <c r="N82" i="4" s="1"/>
  <c r="N83" i="4" s="1"/>
  <c r="K233" i="4"/>
  <c r="K235" i="4" s="1"/>
  <c r="K236" i="4" s="1"/>
  <c r="K237" i="4"/>
  <c r="N131" i="4"/>
  <c r="N133" i="4" s="1"/>
  <c r="N134" i="4" s="1"/>
  <c r="N135" i="4"/>
  <c r="M190" i="4"/>
  <c r="M187" i="4"/>
  <c r="Y10" i="4" s="1"/>
  <c r="L190" i="4"/>
  <c r="L187" i="4"/>
  <c r="X10" i="4" s="1"/>
  <c r="G55" i="2"/>
  <c r="G186" i="4"/>
  <c r="G190" i="4" s="1"/>
  <c r="M139" i="4"/>
  <c r="M136" i="4"/>
  <c r="Y9" i="4" s="1"/>
  <c r="M292" i="4"/>
  <c r="M289" i="4"/>
  <c r="Y12" i="4" s="1"/>
  <c r="L292" i="4"/>
  <c r="L289" i="4"/>
  <c r="X12" i="4" s="1"/>
  <c r="E55" i="2"/>
  <c r="F186" i="4"/>
  <c r="F190" i="4" s="1"/>
  <c r="G284" i="4"/>
  <c r="G286" i="4" s="1"/>
  <c r="G287" i="4" s="1"/>
  <c r="H84" i="4"/>
  <c r="H88" i="4" s="1"/>
  <c r="N186" i="4"/>
  <c r="N182" i="4"/>
  <c r="N184" i="4" s="1"/>
  <c r="N185" i="4" s="1"/>
  <c r="K84" i="4"/>
  <c r="K80" i="4"/>
  <c r="K82" i="4" s="1"/>
  <c r="K83" i="4" s="1"/>
  <c r="K131" i="4"/>
  <c r="K133" i="4" s="1"/>
  <c r="K134" i="4" s="1"/>
  <c r="K135" i="4"/>
  <c r="L139" i="4"/>
  <c r="L136" i="4"/>
  <c r="X9" i="4" s="1"/>
  <c r="L241" i="4"/>
  <c r="L238" i="4"/>
  <c r="X11" i="4" s="1"/>
  <c r="D55" i="2"/>
  <c r="H55" i="2"/>
  <c r="C55" i="2"/>
  <c r="K284" i="4"/>
  <c r="K286" i="4" s="1"/>
  <c r="K287" i="4" s="1"/>
  <c r="K288" i="4"/>
  <c r="K182" i="4"/>
  <c r="K184" i="4" s="1"/>
  <c r="K185" i="4" s="1"/>
  <c r="K186" i="4"/>
  <c r="L88" i="4"/>
  <c r="L85" i="4"/>
  <c r="X8" i="4" s="1"/>
  <c r="M88" i="4"/>
  <c r="M85" i="4"/>
  <c r="Y8" i="4" s="1"/>
  <c r="M241" i="4"/>
  <c r="M238" i="4"/>
  <c r="Y11" i="4" s="1"/>
  <c r="H233" i="4"/>
  <c r="H235" i="4" s="1"/>
  <c r="H236" i="4" s="1"/>
  <c r="H237" i="4"/>
  <c r="H241" i="4" s="1"/>
  <c r="I34" i="4"/>
  <c r="I38" i="4" s="1"/>
  <c r="I30" i="4"/>
  <c r="I32" i="4" s="1"/>
  <c r="I33" i="4" s="1"/>
  <c r="J30" i="4"/>
  <c r="J32" i="4" s="1"/>
  <c r="J33" i="4" s="1"/>
  <c r="J34" i="4"/>
  <c r="J38" i="4" s="1"/>
  <c r="F30" i="4"/>
  <c r="F32" i="4" s="1"/>
  <c r="F33" i="4" s="1"/>
  <c r="F34" i="4"/>
  <c r="F38" i="4" s="1"/>
  <c r="G30" i="4"/>
  <c r="G32" i="4" s="1"/>
  <c r="G33" i="4" s="1"/>
  <c r="G34" i="4"/>
  <c r="G38" i="4" s="1"/>
  <c r="L30" i="4"/>
  <c r="L32" i="4" s="1"/>
  <c r="L33" i="4" s="1"/>
  <c r="L34" i="4"/>
  <c r="L38" i="4" s="1"/>
  <c r="H186" i="4"/>
  <c r="H190" i="4" s="1"/>
  <c r="J284" i="4"/>
  <c r="J286" i="4" s="1"/>
  <c r="J287" i="4" s="1"/>
  <c r="M34" i="4"/>
  <c r="M38" i="4" s="1"/>
  <c r="M30" i="4"/>
  <c r="M32" i="4" s="1"/>
  <c r="M33" i="4" s="1"/>
  <c r="H135" i="4"/>
  <c r="H139" i="4" s="1"/>
  <c r="H131" i="4"/>
  <c r="H133" i="4" s="1"/>
  <c r="H134" i="4" s="1"/>
  <c r="H284" i="4"/>
  <c r="H286" i="4" s="1"/>
  <c r="H287" i="4" s="1"/>
  <c r="H288" i="4"/>
  <c r="H292" i="4" s="1"/>
  <c r="L55" i="2"/>
  <c r="N4" i="4"/>
  <c r="N24" i="4" s="1"/>
  <c r="N26" i="4" s="1"/>
  <c r="I55" i="2"/>
  <c r="K4" i="4"/>
  <c r="K24" i="4" s="1"/>
  <c r="K26" i="4" s="1"/>
  <c r="E4" i="4"/>
  <c r="E24" i="4" s="1"/>
  <c r="E26" i="4" s="1"/>
  <c r="E34" i="4" s="1"/>
  <c r="E38" i="4" s="1"/>
  <c r="H4" i="4"/>
  <c r="H24" i="4" s="1"/>
  <c r="H26" i="4" s="1"/>
  <c r="F55" i="2"/>
  <c r="I456" i="4"/>
  <c r="I457" i="4" s="1"/>
  <c r="E80" i="4"/>
  <c r="E82" i="4" s="1"/>
  <c r="E83" i="4" s="1"/>
  <c r="E84" i="4"/>
  <c r="E88" i="4" s="1"/>
  <c r="E284" i="4"/>
  <c r="E286" i="4" s="1"/>
  <c r="E287" i="4" s="1"/>
  <c r="E288" i="4"/>
  <c r="E292" i="4" s="1"/>
  <c r="BV35" i="2"/>
  <c r="G85" i="4"/>
  <c r="S8" i="4" s="1"/>
  <c r="I85" i="4"/>
  <c r="U8" i="4" s="1"/>
  <c r="G238" i="4"/>
  <c r="S11" i="4" s="1"/>
  <c r="J238" i="4"/>
  <c r="V11" i="4" s="1"/>
  <c r="I187" i="4"/>
  <c r="U10" i="4" s="1"/>
  <c r="I238" i="4"/>
  <c r="U11" i="4" s="1"/>
  <c r="I136" i="4"/>
  <c r="U9" i="4" s="1"/>
  <c r="E192" i="4"/>
  <c r="E196" i="4" s="1"/>
  <c r="E191" i="4"/>
  <c r="E193" i="4" s="1"/>
  <c r="Q28" i="4" s="1"/>
  <c r="J182" i="4"/>
  <c r="J184" i="4" s="1"/>
  <c r="J185" i="4" s="1"/>
  <c r="J186" i="4"/>
  <c r="J190" i="4" s="1"/>
  <c r="J85" i="4"/>
  <c r="V8" i="4" s="1"/>
  <c r="I289" i="4"/>
  <c r="U12" i="4" s="1"/>
  <c r="J289" i="4"/>
  <c r="V12" i="4" s="1"/>
  <c r="F187" i="4"/>
  <c r="R10" i="4" s="1"/>
  <c r="G289" i="4"/>
  <c r="S12" i="4" s="1"/>
  <c r="F238" i="4"/>
  <c r="R11" i="4" s="1"/>
  <c r="F84" i="4"/>
  <c r="F88" i="4" s="1"/>
  <c r="F80" i="4"/>
  <c r="F82" i="4" s="1"/>
  <c r="F83" i="4" s="1"/>
  <c r="F136" i="4"/>
  <c r="R9" i="4" s="1"/>
  <c r="E238" i="4"/>
  <c r="Q11" i="4" s="1"/>
  <c r="G136" i="4"/>
  <c r="S9" i="4" s="1"/>
  <c r="E136" i="4"/>
  <c r="Q9" i="4" s="1"/>
  <c r="J131" i="4"/>
  <c r="J133" i="4" s="1"/>
  <c r="J134" i="4" s="1"/>
  <c r="J135" i="4"/>
  <c r="J139" i="4" s="1"/>
  <c r="F289" i="4"/>
  <c r="R12" i="4" s="1"/>
  <c r="I465" i="4"/>
  <c r="U50" i="4" s="1"/>
  <c r="CY35" i="2"/>
  <c r="DI35" i="2"/>
  <c r="AR35" i="2"/>
  <c r="N35" i="2"/>
  <c r="E507" i="4"/>
  <c r="E508" i="4" s="1"/>
  <c r="E512" i="4"/>
  <c r="E513" i="4" s="1"/>
  <c r="E609" i="4"/>
  <c r="E610" i="4" s="1"/>
  <c r="J567" i="4"/>
  <c r="V52" i="4" s="1"/>
  <c r="AH35" i="2"/>
  <c r="F464" i="4"/>
  <c r="F465" i="4" s="1"/>
  <c r="R50" i="4" s="1"/>
  <c r="E618" i="4"/>
  <c r="Q53" i="4" s="1"/>
  <c r="J515" i="4"/>
  <c r="J512" i="4" s="1"/>
  <c r="J513" i="4" s="1"/>
  <c r="J617" i="4"/>
  <c r="J614" i="4" s="1"/>
  <c r="J615" i="4" s="1"/>
  <c r="F515" i="4"/>
  <c r="F507" i="4" s="1"/>
  <c r="F508" i="4" s="1"/>
  <c r="H609" i="4"/>
  <c r="H610" i="4" s="1"/>
  <c r="E362" i="4"/>
  <c r="E354" i="4" s="1"/>
  <c r="E355" i="4" s="1"/>
  <c r="J563" i="4"/>
  <c r="J564" i="4" s="1"/>
  <c r="J413" i="4"/>
  <c r="J405" i="4" s="1"/>
  <c r="J406" i="4" s="1"/>
  <c r="X35" i="2"/>
  <c r="BB35" i="2"/>
  <c r="D35" i="2"/>
  <c r="BL35" i="2"/>
  <c r="CF35" i="2"/>
  <c r="CO35" i="2"/>
  <c r="H618" i="4"/>
  <c r="T53" i="4" s="1"/>
  <c r="F566" i="4"/>
  <c r="F567" i="4" s="1"/>
  <c r="R52" i="4" s="1"/>
  <c r="I413" i="4"/>
  <c r="I410" i="4" s="1"/>
  <c r="I411" i="4" s="1"/>
  <c r="G413" i="4"/>
  <c r="G405" i="4" s="1"/>
  <c r="G406" i="4" s="1"/>
  <c r="H456" i="4"/>
  <c r="H457" i="4" s="1"/>
  <c r="H465" i="4"/>
  <c r="T50" i="4" s="1"/>
  <c r="H461" i="4"/>
  <c r="H462" i="4" s="1"/>
  <c r="J464" i="4"/>
  <c r="G362" i="4"/>
  <c r="G464" i="4"/>
  <c r="J410" i="4"/>
  <c r="J411" i="4" s="1"/>
  <c r="E566" i="4"/>
  <c r="G567" i="4"/>
  <c r="S52" i="4" s="1"/>
  <c r="G563" i="4"/>
  <c r="G564" i="4" s="1"/>
  <c r="G558" i="4"/>
  <c r="G559" i="4" s="1"/>
  <c r="G617" i="4"/>
  <c r="F413" i="4"/>
  <c r="E464" i="4"/>
  <c r="H363" i="4"/>
  <c r="T48" i="4" s="1"/>
  <c r="H354" i="4"/>
  <c r="H355" i="4" s="1"/>
  <c r="H359" i="4"/>
  <c r="H360" i="4" s="1"/>
  <c r="J363" i="4"/>
  <c r="V48" i="4" s="1"/>
  <c r="J354" i="4"/>
  <c r="J355" i="4" s="1"/>
  <c r="J359" i="4"/>
  <c r="J360" i="4" s="1"/>
  <c r="G410" i="4"/>
  <c r="G411" i="4" s="1"/>
  <c r="F362" i="4"/>
  <c r="I617" i="4"/>
  <c r="G515" i="4"/>
  <c r="H566" i="4"/>
  <c r="H515" i="4"/>
  <c r="E413" i="4"/>
  <c r="F617" i="4"/>
  <c r="I362" i="4"/>
  <c r="H85" i="4" l="1"/>
  <c r="T8" i="4" s="1"/>
  <c r="E363" i="4"/>
  <c r="Q48" i="4" s="1"/>
  <c r="G414" i="4"/>
  <c r="S49" i="4" s="1"/>
  <c r="J414" i="4"/>
  <c r="V49" i="4" s="1"/>
  <c r="E359" i="4"/>
  <c r="E360" i="4" s="1"/>
  <c r="M89" i="4"/>
  <c r="M91" i="4" s="1"/>
  <c r="Y26" i="4" s="1"/>
  <c r="M90" i="4"/>
  <c r="K190" i="4"/>
  <c r="K187" i="4"/>
  <c r="W10" i="4" s="1"/>
  <c r="L141" i="4"/>
  <c r="L140" i="4"/>
  <c r="L142" i="4" s="1"/>
  <c r="X27" i="4" s="1"/>
  <c r="K88" i="4"/>
  <c r="K85" i="4"/>
  <c r="W8" i="4" s="1"/>
  <c r="M293" i="4"/>
  <c r="M295" i="4" s="1"/>
  <c r="Y30" i="4" s="1"/>
  <c r="M294" i="4"/>
  <c r="L191" i="4"/>
  <c r="L193" i="4" s="1"/>
  <c r="X28" i="4" s="1"/>
  <c r="L192" i="4"/>
  <c r="N139" i="4"/>
  <c r="N136" i="4"/>
  <c r="Z9" i="4" s="1"/>
  <c r="N241" i="4"/>
  <c r="N238" i="4"/>
  <c r="Z11" i="4" s="1"/>
  <c r="G187" i="4"/>
  <c r="S10" i="4" s="1"/>
  <c r="M242" i="4"/>
  <c r="M244" i="4" s="1"/>
  <c r="Y29" i="4" s="1"/>
  <c r="M243" i="4"/>
  <c r="L242" i="4"/>
  <c r="L244" i="4" s="1"/>
  <c r="X29" i="4" s="1"/>
  <c r="L243" i="4"/>
  <c r="K139" i="4"/>
  <c r="K136" i="4"/>
  <c r="W9" i="4" s="1"/>
  <c r="L294" i="4"/>
  <c r="L298" i="4" s="1"/>
  <c r="L293" i="4"/>
  <c r="L295" i="4" s="1"/>
  <c r="X30" i="4" s="1"/>
  <c r="N88" i="4"/>
  <c r="N85" i="4"/>
  <c r="Z8" i="4" s="1"/>
  <c r="K292" i="4"/>
  <c r="K289" i="4"/>
  <c r="W12" i="4" s="1"/>
  <c r="N190" i="4"/>
  <c r="N187" i="4"/>
  <c r="Z10" i="4" s="1"/>
  <c r="K241" i="4"/>
  <c r="K238" i="4"/>
  <c r="W11" i="4" s="1"/>
  <c r="N292" i="4"/>
  <c r="N289" i="4"/>
  <c r="Z12" i="4" s="1"/>
  <c r="H187" i="4"/>
  <c r="T10" i="4" s="1"/>
  <c r="L89" i="4"/>
  <c r="L91" i="4" s="1"/>
  <c r="X26" i="4" s="1"/>
  <c r="L90" i="4"/>
  <c r="M140" i="4"/>
  <c r="M142" i="4" s="1"/>
  <c r="Y27" i="4" s="1"/>
  <c r="M141" i="4"/>
  <c r="M191" i="4"/>
  <c r="M193" i="4" s="1"/>
  <c r="Y28" i="4" s="1"/>
  <c r="M192" i="4"/>
  <c r="H238" i="4"/>
  <c r="T11" i="4" s="1"/>
  <c r="H294" i="4"/>
  <c r="H298" i="4" s="1"/>
  <c r="H289" i="4"/>
  <c r="T12" i="4" s="1"/>
  <c r="H243" i="4"/>
  <c r="H247" i="4" s="1"/>
  <c r="H140" i="4"/>
  <c r="H142" i="4" s="1"/>
  <c r="T27" i="4" s="1"/>
  <c r="H136" i="4"/>
  <c r="T9" i="4" s="1"/>
  <c r="E85" i="4"/>
  <c r="Q8" i="4" s="1"/>
  <c r="L35" i="4"/>
  <c r="X7" i="4" s="1"/>
  <c r="F35" i="4"/>
  <c r="R7" i="4" s="1"/>
  <c r="H30" i="4"/>
  <c r="H32" i="4" s="1"/>
  <c r="H33" i="4" s="1"/>
  <c r="H34" i="4"/>
  <c r="H38" i="4" s="1"/>
  <c r="N30" i="4"/>
  <c r="N32" i="4" s="1"/>
  <c r="N33" i="4" s="1"/>
  <c r="N34" i="4"/>
  <c r="N38" i="4" s="1"/>
  <c r="M35" i="4"/>
  <c r="Y7" i="4" s="1"/>
  <c r="I35" i="4"/>
  <c r="U7" i="4" s="1"/>
  <c r="E30" i="4"/>
  <c r="E32" i="4" s="1"/>
  <c r="E33" i="4" s="1"/>
  <c r="G35" i="4"/>
  <c r="S7" i="4" s="1"/>
  <c r="J35" i="4"/>
  <c r="V7" i="4" s="1"/>
  <c r="K30" i="4"/>
  <c r="K32" i="4" s="1"/>
  <c r="K33" i="4" s="1"/>
  <c r="K34" i="4"/>
  <c r="K38" i="4" s="1"/>
  <c r="F558" i="4"/>
  <c r="F559" i="4" s="1"/>
  <c r="J618" i="4"/>
  <c r="V53" i="4" s="1"/>
  <c r="J609" i="4"/>
  <c r="J610" i="4" s="1"/>
  <c r="E90" i="4"/>
  <c r="E94" i="4" s="1"/>
  <c r="E35" i="4"/>
  <c r="Q7" i="4" s="1"/>
  <c r="E289" i="4"/>
  <c r="Q12" i="4" s="1"/>
  <c r="G191" i="4"/>
  <c r="G193" i="4" s="1"/>
  <c r="S28" i="4" s="1"/>
  <c r="G192" i="4"/>
  <c r="G196" i="4" s="1"/>
  <c r="F192" i="4"/>
  <c r="F196" i="4" s="1"/>
  <c r="F191" i="4"/>
  <c r="F193" i="4" s="1"/>
  <c r="R28" i="4" s="1"/>
  <c r="J187" i="4"/>
  <c r="V10" i="4" s="1"/>
  <c r="I140" i="4"/>
  <c r="I142" i="4" s="1"/>
  <c r="U27" i="4" s="1"/>
  <c r="I141" i="4"/>
  <c r="I145" i="4" s="1"/>
  <c r="I191" i="4"/>
  <c r="I193" i="4" s="1"/>
  <c r="U28" i="4" s="1"/>
  <c r="I192" i="4"/>
  <c r="I196" i="4" s="1"/>
  <c r="F294" i="4"/>
  <c r="F298" i="4" s="1"/>
  <c r="F293" i="4"/>
  <c r="F295" i="4" s="1"/>
  <c r="R30" i="4" s="1"/>
  <c r="E243" i="4"/>
  <c r="E247" i="4" s="1"/>
  <c r="E242" i="4"/>
  <c r="E244" i="4" s="1"/>
  <c r="Q29" i="4" s="1"/>
  <c r="F85" i="4"/>
  <c r="R8" i="4" s="1"/>
  <c r="H90" i="4"/>
  <c r="H94" i="4" s="1"/>
  <c r="H89" i="4"/>
  <c r="H91" i="4" s="1"/>
  <c r="T26" i="4" s="1"/>
  <c r="J90" i="4"/>
  <c r="J94" i="4" s="1"/>
  <c r="J89" i="4"/>
  <c r="J91" i="4" s="1"/>
  <c r="V26" i="4" s="1"/>
  <c r="I243" i="4"/>
  <c r="I247" i="4" s="1"/>
  <c r="I242" i="4"/>
  <c r="I244" i="4" s="1"/>
  <c r="U29" i="4" s="1"/>
  <c r="H141" i="4"/>
  <c r="H145" i="4" s="1"/>
  <c r="I89" i="4"/>
  <c r="I91" i="4" s="1"/>
  <c r="U26" i="4" s="1"/>
  <c r="I90" i="4"/>
  <c r="I94" i="4" s="1"/>
  <c r="G90" i="4"/>
  <c r="G94" i="4" s="1"/>
  <c r="G89" i="4"/>
  <c r="G91" i="4" s="1"/>
  <c r="S26" i="4" s="1"/>
  <c r="E141" i="4"/>
  <c r="E145" i="4" s="1"/>
  <c r="E140" i="4"/>
  <c r="E142" i="4" s="1"/>
  <c r="Q27" i="4" s="1"/>
  <c r="E293" i="4"/>
  <c r="E295" i="4" s="1"/>
  <c r="Q30" i="4" s="1"/>
  <c r="E294" i="4"/>
  <c r="E298" i="4" s="1"/>
  <c r="G140" i="4"/>
  <c r="G142" i="4" s="1"/>
  <c r="S27" i="4" s="1"/>
  <c r="G141" i="4"/>
  <c r="G145" i="4" s="1"/>
  <c r="F243" i="4"/>
  <c r="F247" i="4" s="1"/>
  <c r="F242" i="4"/>
  <c r="F244" i="4" s="1"/>
  <c r="R29" i="4" s="1"/>
  <c r="H192" i="4"/>
  <c r="H196" i="4" s="1"/>
  <c r="H191" i="4"/>
  <c r="H193" i="4" s="1"/>
  <c r="T28" i="4" s="1"/>
  <c r="J136" i="4"/>
  <c r="V9" i="4" s="1"/>
  <c r="F140" i="4"/>
  <c r="F142" i="4" s="1"/>
  <c r="R27" i="4" s="1"/>
  <c r="F141" i="4"/>
  <c r="F145" i="4" s="1"/>
  <c r="E40" i="4"/>
  <c r="E44" i="4" s="1"/>
  <c r="E39" i="4"/>
  <c r="E41" i="4" s="1"/>
  <c r="Q25" i="4" s="1"/>
  <c r="G294" i="4"/>
  <c r="G298" i="4" s="1"/>
  <c r="G293" i="4"/>
  <c r="G295" i="4" s="1"/>
  <c r="S30" i="4" s="1"/>
  <c r="J294" i="4"/>
  <c r="J298" i="4" s="1"/>
  <c r="J293" i="4"/>
  <c r="J295" i="4" s="1"/>
  <c r="V30" i="4" s="1"/>
  <c r="I294" i="4"/>
  <c r="I298" i="4" s="1"/>
  <c r="I293" i="4"/>
  <c r="I295" i="4" s="1"/>
  <c r="U30" i="4" s="1"/>
  <c r="E197" i="4"/>
  <c r="Q45" i="4" s="1"/>
  <c r="J243" i="4"/>
  <c r="J247" i="4" s="1"/>
  <c r="J242" i="4"/>
  <c r="J244" i="4" s="1"/>
  <c r="V29" i="4" s="1"/>
  <c r="G243" i="4"/>
  <c r="G247" i="4" s="1"/>
  <c r="G242" i="4"/>
  <c r="G244" i="4" s="1"/>
  <c r="S29" i="4" s="1"/>
  <c r="F456" i="4"/>
  <c r="F457" i="4" s="1"/>
  <c r="I414" i="4"/>
  <c r="U49" i="4" s="1"/>
  <c r="J507" i="4"/>
  <c r="J508" i="4" s="1"/>
  <c r="F461" i="4"/>
  <c r="F462" i="4" s="1"/>
  <c r="I405" i="4"/>
  <c r="I406" i="4" s="1"/>
  <c r="J516" i="4"/>
  <c r="V51" i="4" s="1"/>
  <c r="F512" i="4"/>
  <c r="F513" i="4" s="1"/>
  <c r="F516" i="4"/>
  <c r="R51" i="4" s="1"/>
  <c r="F563" i="4"/>
  <c r="F564" i="4" s="1"/>
  <c r="F618" i="4"/>
  <c r="R53" i="4" s="1"/>
  <c r="F614" i="4"/>
  <c r="F615" i="4" s="1"/>
  <c r="F609" i="4"/>
  <c r="F610" i="4" s="1"/>
  <c r="H512" i="4"/>
  <c r="H513" i="4" s="1"/>
  <c r="H507" i="4"/>
  <c r="H508" i="4" s="1"/>
  <c r="H516" i="4"/>
  <c r="T51" i="4" s="1"/>
  <c r="F359" i="4"/>
  <c r="F360" i="4" s="1"/>
  <c r="F363" i="4"/>
  <c r="R48" i="4" s="1"/>
  <c r="F354" i="4"/>
  <c r="F355" i="4" s="1"/>
  <c r="E461" i="4"/>
  <c r="E462" i="4" s="1"/>
  <c r="E456" i="4"/>
  <c r="E457" i="4" s="1"/>
  <c r="E465" i="4"/>
  <c r="Q50" i="4" s="1"/>
  <c r="G609" i="4"/>
  <c r="G610" i="4" s="1"/>
  <c r="G618" i="4"/>
  <c r="S53" i="4" s="1"/>
  <c r="G614" i="4"/>
  <c r="G615" i="4" s="1"/>
  <c r="G465" i="4"/>
  <c r="S50" i="4" s="1"/>
  <c r="G461" i="4"/>
  <c r="G462" i="4" s="1"/>
  <c r="G456" i="4"/>
  <c r="G457" i="4" s="1"/>
  <c r="G363" i="4"/>
  <c r="S48" i="4" s="1"/>
  <c r="G354" i="4"/>
  <c r="G355" i="4" s="1"/>
  <c r="G359" i="4"/>
  <c r="G360" i="4" s="1"/>
  <c r="E414" i="4"/>
  <c r="Q49" i="4" s="1"/>
  <c r="E405" i="4"/>
  <c r="E406" i="4" s="1"/>
  <c r="E410" i="4"/>
  <c r="E411" i="4" s="1"/>
  <c r="H567" i="4"/>
  <c r="T52" i="4" s="1"/>
  <c r="H563" i="4"/>
  <c r="H564" i="4" s="1"/>
  <c r="H558" i="4"/>
  <c r="H559" i="4" s="1"/>
  <c r="E563" i="4"/>
  <c r="E564" i="4" s="1"/>
  <c r="E567" i="4"/>
  <c r="Q52" i="4" s="1"/>
  <c r="E558" i="4"/>
  <c r="E559" i="4" s="1"/>
  <c r="J465" i="4"/>
  <c r="V50" i="4" s="1"/>
  <c r="J456" i="4"/>
  <c r="J457" i="4" s="1"/>
  <c r="J461" i="4"/>
  <c r="J462" i="4" s="1"/>
  <c r="G516" i="4"/>
  <c r="S51" i="4" s="1"/>
  <c r="G512" i="4"/>
  <c r="G513" i="4" s="1"/>
  <c r="G507" i="4"/>
  <c r="G508" i="4" s="1"/>
  <c r="I359" i="4"/>
  <c r="I360" i="4" s="1"/>
  <c r="I354" i="4"/>
  <c r="I355" i="4" s="1"/>
  <c r="I363" i="4"/>
  <c r="U48" i="4" s="1"/>
  <c r="I618" i="4"/>
  <c r="U53" i="4" s="1"/>
  <c r="I609" i="4"/>
  <c r="I610" i="4" s="1"/>
  <c r="I614" i="4"/>
  <c r="I615" i="4" s="1"/>
  <c r="F410" i="4"/>
  <c r="F411" i="4" s="1"/>
  <c r="F414" i="4"/>
  <c r="R49" i="4" s="1"/>
  <c r="F405" i="4"/>
  <c r="F406" i="4" s="1"/>
  <c r="M145" i="4" l="1"/>
  <c r="M146" i="4" s="1"/>
  <c r="Y44" i="4" s="1"/>
  <c r="N191" i="4"/>
  <c r="N193" i="4" s="1"/>
  <c r="Z28" i="4" s="1"/>
  <c r="N192" i="4"/>
  <c r="K294" i="4"/>
  <c r="K293" i="4"/>
  <c r="K295" i="4" s="1"/>
  <c r="W30" i="4" s="1"/>
  <c r="K140" i="4"/>
  <c r="K142" i="4" s="1"/>
  <c r="W27" i="4" s="1"/>
  <c r="K141" i="4"/>
  <c r="N243" i="4"/>
  <c r="N242" i="4"/>
  <c r="N244" i="4" s="1"/>
  <c r="Z29" i="4" s="1"/>
  <c r="L196" i="4"/>
  <c r="L197" i="4" s="1"/>
  <c r="X45" i="4" s="1"/>
  <c r="L145" i="4"/>
  <c r="L146" i="4" s="1"/>
  <c r="X44" i="4" s="1"/>
  <c r="M94" i="4"/>
  <c r="M95" i="4" s="1"/>
  <c r="Y43" i="4" s="1"/>
  <c r="M107" i="4"/>
  <c r="L311" i="4"/>
  <c r="L299" i="4"/>
  <c r="X47" i="4" s="1"/>
  <c r="X74" i="4" s="1"/>
  <c r="L247" i="4"/>
  <c r="L248" i="4" s="1"/>
  <c r="X46" i="4" s="1"/>
  <c r="M196" i="4"/>
  <c r="M197" i="4" s="1"/>
  <c r="Y45" i="4" s="1"/>
  <c r="M209" i="4"/>
  <c r="L94" i="4"/>
  <c r="L95" i="4" s="1"/>
  <c r="X43" i="4" s="1"/>
  <c r="M298" i="4"/>
  <c r="M299" i="4" s="1"/>
  <c r="Y47" i="4" s="1"/>
  <c r="M311" i="4"/>
  <c r="K90" i="4"/>
  <c r="K89" i="4"/>
  <c r="K91" i="4" s="1"/>
  <c r="W26" i="4" s="1"/>
  <c r="N294" i="4"/>
  <c r="N293" i="4"/>
  <c r="N295" i="4" s="1"/>
  <c r="Z30" i="4" s="1"/>
  <c r="K242" i="4"/>
  <c r="K244" i="4" s="1"/>
  <c r="W29" i="4" s="1"/>
  <c r="K243" i="4"/>
  <c r="N90" i="4"/>
  <c r="N89" i="4"/>
  <c r="N91" i="4" s="1"/>
  <c r="Z26" i="4" s="1"/>
  <c r="M247" i="4"/>
  <c r="M248" i="4" s="1"/>
  <c r="Y46" i="4" s="1"/>
  <c r="N141" i="4"/>
  <c r="N140" i="4"/>
  <c r="N142" i="4" s="1"/>
  <c r="Z27" i="4" s="1"/>
  <c r="K192" i="4"/>
  <c r="K191" i="4"/>
  <c r="K193" i="4" s="1"/>
  <c r="W28" i="4" s="1"/>
  <c r="H293" i="4"/>
  <c r="H295" i="4" s="1"/>
  <c r="T30" i="4" s="1"/>
  <c r="U13" i="4"/>
  <c r="Y13" i="4"/>
  <c r="X13" i="4"/>
  <c r="S13" i="4"/>
  <c r="H242" i="4"/>
  <c r="H244" i="4" s="1"/>
  <c r="T29" i="4" s="1"/>
  <c r="V13" i="4"/>
  <c r="R13" i="4"/>
  <c r="Q13" i="4"/>
  <c r="E57" i="4"/>
  <c r="E58" i="4" s="1"/>
  <c r="J40" i="4"/>
  <c r="J39" i="4"/>
  <c r="J41" i="4" s="1"/>
  <c r="V25" i="4" s="1"/>
  <c r="M40" i="4"/>
  <c r="M44" i="4" s="1"/>
  <c r="M39" i="4"/>
  <c r="M41" i="4" s="1"/>
  <c r="Y25" i="4" s="1"/>
  <c r="H35" i="4"/>
  <c r="T7" i="4" s="1"/>
  <c r="K35" i="4"/>
  <c r="W7" i="4" s="1"/>
  <c r="L39" i="4"/>
  <c r="L41" i="4" s="1"/>
  <c r="L40" i="4"/>
  <c r="L44" i="4" s="1"/>
  <c r="G40" i="4"/>
  <c r="G39" i="4"/>
  <c r="G41" i="4" s="1"/>
  <c r="I40" i="4"/>
  <c r="I39" i="4"/>
  <c r="I41" i="4" s="1"/>
  <c r="N35" i="4"/>
  <c r="Z7" i="4" s="1"/>
  <c r="F40" i="4"/>
  <c r="F39" i="4"/>
  <c r="F41" i="4" s="1"/>
  <c r="R25" i="4" s="1"/>
  <c r="E89" i="4"/>
  <c r="E91" i="4" s="1"/>
  <c r="E209" i="4"/>
  <c r="E206" i="4" s="1"/>
  <c r="E207" i="4" s="1"/>
  <c r="J140" i="4"/>
  <c r="J142" i="4" s="1"/>
  <c r="V27" i="4" s="1"/>
  <c r="J141" i="4"/>
  <c r="J145" i="4" s="1"/>
  <c r="E299" i="4"/>
  <c r="Q47" i="4" s="1"/>
  <c r="J192" i="4"/>
  <c r="J196" i="4" s="1"/>
  <c r="J191" i="4"/>
  <c r="J193" i="4" s="1"/>
  <c r="V28" i="4" s="1"/>
  <c r="I299" i="4"/>
  <c r="U47" i="4" s="1"/>
  <c r="E146" i="4"/>
  <c r="Q44" i="4" s="1"/>
  <c r="I248" i="4"/>
  <c r="U46" i="4" s="1"/>
  <c r="H95" i="4"/>
  <c r="T43" i="4" s="1"/>
  <c r="E248" i="4"/>
  <c r="Q46" i="4" s="1"/>
  <c r="H299" i="4"/>
  <c r="F248" i="4"/>
  <c r="R46" i="4" s="1"/>
  <c r="E95" i="4"/>
  <c r="F146" i="4"/>
  <c r="R44" i="4" s="1"/>
  <c r="I95" i="4"/>
  <c r="U43" i="4" s="1"/>
  <c r="F299" i="4"/>
  <c r="R47" i="4" s="1"/>
  <c r="G197" i="4"/>
  <c r="S45" i="4" s="1"/>
  <c r="J248" i="4"/>
  <c r="V46" i="4" s="1"/>
  <c r="G299" i="4"/>
  <c r="S47" i="4" s="1"/>
  <c r="I146" i="4"/>
  <c r="U44" i="4" s="1"/>
  <c r="G248" i="4"/>
  <c r="S46" i="4" s="1"/>
  <c r="J299" i="4"/>
  <c r="V47" i="4" s="1"/>
  <c r="E45" i="4"/>
  <c r="Q42" i="4" s="1"/>
  <c r="Q69" i="4" s="1"/>
  <c r="H197" i="4"/>
  <c r="T45" i="4" s="1"/>
  <c r="G146" i="4"/>
  <c r="S44" i="4" s="1"/>
  <c r="H248" i="4"/>
  <c r="G95" i="4"/>
  <c r="S43" i="4" s="1"/>
  <c r="H146" i="4"/>
  <c r="T44" i="4" s="1"/>
  <c r="J95" i="4"/>
  <c r="V43" i="4" s="1"/>
  <c r="F89" i="4"/>
  <c r="F91" i="4" s="1"/>
  <c r="R26" i="4" s="1"/>
  <c r="F90" i="4"/>
  <c r="F94" i="4" s="1"/>
  <c r="I197" i="4"/>
  <c r="U45" i="4" s="1"/>
  <c r="F197" i="4"/>
  <c r="R45" i="4" s="1"/>
  <c r="L209" i="4" l="1"/>
  <c r="M260" i="4"/>
  <c r="L107" i="4"/>
  <c r="L260" i="4"/>
  <c r="L257" i="4" s="1"/>
  <c r="L258" i="4" s="1"/>
  <c r="T46" i="4"/>
  <c r="L158" i="4"/>
  <c r="M158" i="4"/>
  <c r="N94" i="4"/>
  <c r="N95" i="4" s="1"/>
  <c r="Z43" i="4" s="1"/>
  <c r="M308" i="4"/>
  <c r="M309" i="4" s="1"/>
  <c r="M303" i="4"/>
  <c r="M304" i="4" s="1"/>
  <c r="M312" i="4"/>
  <c r="Y74" i="4" s="1"/>
  <c r="M210" i="4"/>
  <c r="Y72" i="4" s="1"/>
  <c r="M206" i="4"/>
  <c r="M207" i="4" s="1"/>
  <c r="M201" i="4"/>
  <c r="M202" i="4" s="1"/>
  <c r="L155" i="4"/>
  <c r="L156" i="4" s="1"/>
  <c r="L150" i="4"/>
  <c r="L151" i="4" s="1"/>
  <c r="L159" i="4"/>
  <c r="X71" i="4" s="1"/>
  <c r="M155" i="4"/>
  <c r="M156" i="4" s="1"/>
  <c r="M150" i="4"/>
  <c r="M151" i="4" s="1"/>
  <c r="M159" i="4"/>
  <c r="Y71" i="4" s="1"/>
  <c r="K196" i="4"/>
  <c r="K197" i="4" s="1"/>
  <c r="W45" i="4" s="1"/>
  <c r="M252" i="4"/>
  <c r="M253" i="4" s="1"/>
  <c r="M261" i="4"/>
  <c r="Y73" i="4" s="1"/>
  <c r="M257" i="4"/>
  <c r="M258" i="4" s="1"/>
  <c r="N298" i="4"/>
  <c r="N299" i="4" s="1"/>
  <c r="Z47" i="4" s="1"/>
  <c r="L312" i="4"/>
  <c r="L308" i="4"/>
  <c r="L309" i="4" s="1"/>
  <c r="L303" i="4"/>
  <c r="L304" i="4" s="1"/>
  <c r="N247" i="4"/>
  <c r="N248" i="4" s="1"/>
  <c r="Z46" i="4" s="1"/>
  <c r="K298" i="4"/>
  <c r="K299" i="4" s="1"/>
  <c r="W47" i="4" s="1"/>
  <c r="K247" i="4"/>
  <c r="K248" i="4" s="1"/>
  <c r="W46" i="4" s="1"/>
  <c r="L99" i="4"/>
  <c r="L100" i="4" s="1"/>
  <c r="L108" i="4"/>
  <c r="X70" i="4" s="1"/>
  <c r="L104" i="4"/>
  <c r="L105" i="4" s="1"/>
  <c r="L261" i="4"/>
  <c r="X73" i="4" s="1"/>
  <c r="M99" i="4"/>
  <c r="M100" i="4" s="1"/>
  <c r="M108" i="4"/>
  <c r="Y70" i="4" s="1"/>
  <c r="M104" i="4"/>
  <c r="M105" i="4" s="1"/>
  <c r="L201" i="4"/>
  <c r="L202" i="4" s="1"/>
  <c r="L210" i="4"/>
  <c r="X72" i="4" s="1"/>
  <c r="L206" i="4"/>
  <c r="L207" i="4" s="1"/>
  <c r="K145" i="4"/>
  <c r="K146" i="4" s="1"/>
  <c r="W44" i="4" s="1"/>
  <c r="N196" i="4"/>
  <c r="N197" i="4" s="1"/>
  <c r="Z45" i="4" s="1"/>
  <c r="T47" i="4"/>
  <c r="N145" i="4"/>
  <c r="N146" i="4" s="1"/>
  <c r="Z44" i="4" s="1"/>
  <c r="K94" i="4"/>
  <c r="K95" i="4" s="1"/>
  <c r="W43" i="4" s="1"/>
  <c r="Q26" i="4"/>
  <c r="Q43" i="4" s="1"/>
  <c r="U25" i="4"/>
  <c r="T13" i="4"/>
  <c r="F44" i="4"/>
  <c r="F57" i="4" s="1"/>
  <c r="F49" i="4" s="1"/>
  <c r="X25" i="4"/>
  <c r="X31" i="4" s="1"/>
  <c r="J44" i="4"/>
  <c r="J45" i="4" s="1"/>
  <c r="S25" i="4"/>
  <c r="S31" i="4" s="1"/>
  <c r="W13" i="4"/>
  <c r="Y31" i="4"/>
  <c r="I44" i="4"/>
  <c r="I57" i="4" s="1"/>
  <c r="Z13" i="4"/>
  <c r="G44" i="4"/>
  <c r="G45" i="4" s="1"/>
  <c r="R31" i="4"/>
  <c r="L45" i="4"/>
  <c r="M57" i="4"/>
  <c r="M45" i="4"/>
  <c r="N40" i="4"/>
  <c r="N44" i="4" s="1"/>
  <c r="N39" i="4"/>
  <c r="N41" i="4" s="1"/>
  <c r="H39" i="4"/>
  <c r="H41" i="4" s="1"/>
  <c r="H40" i="4"/>
  <c r="K40" i="4"/>
  <c r="K44" i="4" s="1"/>
  <c r="K39" i="4"/>
  <c r="K41" i="4" s="1"/>
  <c r="W25" i="4" s="1"/>
  <c r="E210" i="4"/>
  <c r="E201" i="4"/>
  <c r="E202" i="4" s="1"/>
  <c r="I107" i="4"/>
  <c r="I108" i="4" s="1"/>
  <c r="E54" i="4"/>
  <c r="E55" i="4" s="1"/>
  <c r="H311" i="4"/>
  <c r="H303" i="4" s="1"/>
  <c r="H304" i="4" s="1"/>
  <c r="H158" i="4"/>
  <c r="H159" i="4" s="1"/>
  <c r="T71" i="4" s="1"/>
  <c r="H209" i="4"/>
  <c r="H206" i="4" s="1"/>
  <c r="H207" i="4" s="1"/>
  <c r="J311" i="4"/>
  <c r="J303" i="4" s="1"/>
  <c r="J304" i="4" s="1"/>
  <c r="H107" i="4"/>
  <c r="H104" i="4" s="1"/>
  <c r="H105" i="4" s="1"/>
  <c r="F311" i="4"/>
  <c r="F303" i="4" s="1"/>
  <c r="F304" i="4" s="1"/>
  <c r="F260" i="4"/>
  <c r="F257" i="4" s="1"/>
  <c r="F258" i="4" s="1"/>
  <c r="E158" i="4"/>
  <c r="E150" i="4" s="1"/>
  <c r="E151" i="4" s="1"/>
  <c r="G311" i="4"/>
  <c r="G303" i="4" s="1"/>
  <c r="G304" i="4" s="1"/>
  <c r="I158" i="4"/>
  <c r="I159" i="4" s="1"/>
  <c r="U71" i="4" s="1"/>
  <c r="J260" i="4"/>
  <c r="J252" i="4" s="1"/>
  <c r="J253" i="4" s="1"/>
  <c r="E260" i="4"/>
  <c r="E257" i="4" s="1"/>
  <c r="E258" i="4" s="1"/>
  <c r="I260" i="4"/>
  <c r="I261" i="4" s="1"/>
  <c r="U73" i="4" s="1"/>
  <c r="I311" i="4"/>
  <c r="I308" i="4" s="1"/>
  <c r="I309" i="4" s="1"/>
  <c r="J146" i="4"/>
  <c r="V44" i="4" s="1"/>
  <c r="F95" i="4"/>
  <c r="R43" i="4" s="1"/>
  <c r="J197" i="4"/>
  <c r="V45" i="4" s="1"/>
  <c r="I209" i="4"/>
  <c r="J107" i="4"/>
  <c r="G107" i="4"/>
  <c r="E107" i="4"/>
  <c r="F209" i="4"/>
  <c r="H260" i="4"/>
  <c r="G158" i="4"/>
  <c r="G260" i="4"/>
  <c r="G209" i="4"/>
  <c r="F158" i="4"/>
  <c r="G57" i="4"/>
  <c r="G49" i="4" s="1"/>
  <c r="E311" i="4"/>
  <c r="L252" i="4" l="1"/>
  <c r="L253" i="4" s="1"/>
  <c r="N311" i="4"/>
  <c r="N158" i="4"/>
  <c r="K158" i="4"/>
  <c r="K150" i="4" s="1"/>
  <c r="K151" i="4" s="1"/>
  <c r="K311" i="4"/>
  <c r="K209" i="4"/>
  <c r="N209" i="4"/>
  <c r="N206" i="4" s="1"/>
  <c r="N207" i="4" s="1"/>
  <c r="K260" i="4"/>
  <c r="K257" i="4" s="1"/>
  <c r="K258" i="4" s="1"/>
  <c r="N260" i="4"/>
  <c r="N107" i="4"/>
  <c r="N210" i="4"/>
  <c r="Z72" i="4" s="1"/>
  <c r="K261" i="4"/>
  <c r="W73" i="4" s="1"/>
  <c r="N252" i="4"/>
  <c r="N253" i="4" s="1"/>
  <c r="N261" i="4"/>
  <c r="Z73" i="4" s="1"/>
  <c r="N257" i="4"/>
  <c r="N258" i="4" s="1"/>
  <c r="N108" i="4"/>
  <c r="Z70" i="4" s="1"/>
  <c r="N99" i="4"/>
  <c r="N100" i="4" s="1"/>
  <c r="N104" i="4"/>
  <c r="N105" i="4" s="1"/>
  <c r="N159" i="4"/>
  <c r="Z71" i="4" s="1"/>
  <c r="N155" i="4"/>
  <c r="N156" i="4" s="1"/>
  <c r="N150" i="4"/>
  <c r="N151" i="4" s="1"/>
  <c r="N312" i="4"/>
  <c r="Z74" i="4" s="1"/>
  <c r="N308" i="4"/>
  <c r="N309" i="4" s="1"/>
  <c r="N303" i="4"/>
  <c r="N304" i="4" s="1"/>
  <c r="K155" i="4"/>
  <c r="K156" i="4" s="1"/>
  <c r="K303" i="4"/>
  <c r="K304" i="4" s="1"/>
  <c r="K312" i="4"/>
  <c r="W74" i="4" s="1"/>
  <c r="K308" i="4"/>
  <c r="K309" i="4" s="1"/>
  <c r="K206" i="4"/>
  <c r="K207" i="4" s="1"/>
  <c r="K201" i="4"/>
  <c r="K202" i="4" s="1"/>
  <c r="K210" i="4"/>
  <c r="W72" i="4" s="1"/>
  <c r="K107" i="4"/>
  <c r="I45" i="4"/>
  <c r="U42" i="4" s="1"/>
  <c r="J57" i="4"/>
  <c r="J49" i="4" s="1"/>
  <c r="Q31" i="4"/>
  <c r="T25" i="4"/>
  <c r="Z25" i="4"/>
  <c r="V42" i="4"/>
  <c r="V31" i="4"/>
  <c r="F45" i="4"/>
  <c r="R42" i="4" s="1"/>
  <c r="U31" i="4"/>
  <c r="H44" i="4"/>
  <c r="H45" i="4" s="1"/>
  <c r="Y42" i="4"/>
  <c r="S42" i="4"/>
  <c r="X42" i="4"/>
  <c r="H57" i="4"/>
  <c r="H54" i="4" s="1"/>
  <c r="H55" i="4" s="1"/>
  <c r="M49" i="4"/>
  <c r="M50" i="4" s="1"/>
  <c r="M58" i="4"/>
  <c r="M54" i="4"/>
  <c r="M55" i="4" s="1"/>
  <c r="K45" i="4"/>
  <c r="K57" i="4"/>
  <c r="N45" i="4"/>
  <c r="N57" i="4"/>
  <c r="L57" i="4"/>
  <c r="H155" i="4"/>
  <c r="H156" i="4" s="1"/>
  <c r="U70" i="4"/>
  <c r="H49" i="4"/>
  <c r="H50" i="4" s="1"/>
  <c r="I58" i="4"/>
  <c r="I49" i="4"/>
  <c r="I50" i="4" s="1"/>
  <c r="Q72" i="4"/>
  <c r="F308" i="4"/>
  <c r="F309" i="4" s="1"/>
  <c r="I99" i="4"/>
  <c r="I100" i="4" s="1"/>
  <c r="E261" i="4"/>
  <c r="G308" i="4"/>
  <c r="G309" i="4" s="1"/>
  <c r="I252" i="4"/>
  <c r="I253" i="4" s="1"/>
  <c r="E252" i="4"/>
  <c r="E253" i="4" s="1"/>
  <c r="F312" i="4"/>
  <c r="R74" i="4" s="1"/>
  <c r="I104" i="4"/>
  <c r="I105" i="4" s="1"/>
  <c r="G312" i="4"/>
  <c r="S74" i="4" s="1"/>
  <c r="H150" i="4"/>
  <c r="H151" i="4" s="1"/>
  <c r="H108" i="4"/>
  <c r="H308" i="4"/>
  <c r="H309" i="4" s="1"/>
  <c r="J308" i="4"/>
  <c r="J309" i="4" s="1"/>
  <c r="I312" i="4"/>
  <c r="U74" i="4" s="1"/>
  <c r="E49" i="4"/>
  <c r="E50" i="4" s="1"/>
  <c r="J209" i="4"/>
  <c r="J210" i="4" s="1"/>
  <c r="V72" i="4" s="1"/>
  <c r="H312" i="4"/>
  <c r="T74" i="4" s="1"/>
  <c r="H201" i="4"/>
  <c r="H202" i="4" s="1"/>
  <c r="F252" i="4"/>
  <c r="F253" i="4" s="1"/>
  <c r="H210" i="4"/>
  <c r="T72" i="4" s="1"/>
  <c r="H58" i="4"/>
  <c r="H99" i="4"/>
  <c r="H100" i="4" s="1"/>
  <c r="I54" i="4"/>
  <c r="I55" i="4" s="1"/>
  <c r="E159" i="4"/>
  <c r="F261" i="4"/>
  <c r="R73" i="4" s="1"/>
  <c r="I150" i="4"/>
  <c r="I151" i="4" s="1"/>
  <c r="E155" i="4"/>
  <c r="E156" i="4" s="1"/>
  <c r="J312" i="4"/>
  <c r="V74" i="4" s="1"/>
  <c r="J257" i="4"/>
  <c r="J258" i="4" s="1"/>
  <c r="I303" i="4"/>
  <c r="I304" i="4" s="1"/>
  <c r="I257" i="4"/>
  <c r="I258" i="4" s="1"/>
  <c r="J261" i="4"/>
  <c r="V73" i="4" s="1"/>
  <c r="I155" i="4"/>
  <c r="I156" i="4" s="1"/>
  <c r="G210" i="4"/>
  <c r="S72" i="4" s="1"/>
  <c r="G201" i="4"/>
  <c r="G202" i="4" s="1"/>
  <c r="G206" i="4"/>
  <c r="G207" i="4" s="1"/>
  <c r="F54" i="4"/>
  <c r="F55" i="4" s="1"/>
  <c r="F58" i="4"/>
  <c r="F50" i="4"/>
  <c r="G150" i="4"/>
  <c r="G151" i="4" s="1"/>
  <c r="G155" i="4"/>
  <c r="G156" i="4" s="1"/>
  <c r="G159" i="4"/>
  <c r="S71" i="4" s="1"/>
  <c r="E99" i="4"/>
  <c r="E100" i="4" s="1"/>
  <c r="E108" i="4"/>
  <c r="E104" i="4"/>
  <c r="E105" i="4" s="1"/>
  <c r="J108" i="4"/>
  <c r="J104" i="4"/>
  <c r="J105" i="4" s="1"/>
  <c r="J99" i="4"/>
  <c r="J100" i="4" s="1"/>
  <c r="F150" i="4"/>
  <c r="F151" i="4" s="1"/>
  <c r="F159" i="4"/>
  <c r="R71" i="4" s="1"/>
  <c r="F155" i="4"/>
  <c r="F156" i="4" s="1"/>
  <c r="H252" i="4"/>
  <c r="H253" i="4" s="1"/>
  <c r="H261" i="4"/>
  <c r="T73" i="4" s="1"/>
  <c r="H257" i="4"/>
  <c r="H258" i="4" s="1"/>
  <c r="I206" i="4"/>
  <c r="I207" i="4" s="1"/>
  <c r="I201" i="4"/>
  <c r="I202" i="4" s="1"/>
  <c r="I210" i="4"/>
  <c r="U72" i="4" s="1"/>
  <c r="J158" i="4"/>
  <c r="E303" i="4"/>
  <c r="E304" i="4" s="1"/>
  <c r="E312" i="4"/>
  <c r="E308" i="4"/>
  <c r="E309" i="4" s="1"/>
  <c r="J50" i="4"/>
  <c r="J58" i="4"/>
  <c r="V69" i="4" s="1"/>
  <c r="J54" i="4"/>
  <c r="J55" i="4" s="1"/>
  <c r="G58" i="4"/>
  <c r="G50" i="4"/>
  <c r="G54" i="4"/>
  <c r="G55" i="4" s="1"/>
  <c r="G257" i="4"/>
  <c r="G258" i="4" s="1"/>
  <c r="G261" i="4"/>
  <c r="S73" i="4" s="1"/>
  <c r="G252" i="4"/>
  <c r="G253" i="4" s="1"/>
  <c r="F210" i="4"/>
  <c r="R72" i="4" s="1"/>
  <c r="F206" i="4"/>
  <c r="F207" i="4" s="1"/>
  <c r="F201" i="4"/>
  <c r="F202" i="4" s="1"/>
  <c r="G99" i="4"/>
  <c r="G100" i="4" s="1"/>
  <c r="G104" i="4"/>
  <c r="G105" i="4" s="1"/>
  <c r="G108" i="4"/>
  <c r="F107" i="4"/>
  <c r="K159" i="4" l="1"/>
  <c r="W71" i="4" s="1"/>
  <c r="R69" i="4"/>
  <c r="K252" i="4"/>
  <c r="K253" i="4" s="1"/>
  <c r="N201" i="4"/>
  <c r="N202" i="4" s="1"/>
  <c r="K99" i="4"/>
  <c r="K100" i="4" s="1"/>
  <c r="K108" i="4"/>
  <c r="W70" i="4" s="1"/>
  <c r="K104" i="4"/>
  <c r="K105" i="4" s="1"/>
  <c r="T42" i="4"/>
  <c r="T69" i="4" s="1"/>
  <c r="U69" i="4"/>
  <c r="Z42" i="4"/>
  <c r="S69" i="4"/>
  <c r="W42" i="4"/>
  <c r="W31" i="4"/>
  <c r="Z31" i="4"/>
  <c r="T31" i="4"/>
  <c r="N49" i="4"/>
  <c r="N50" i="4" s="1"/>
  <c r="N54" i="4"/>
  <c r="N55" i="4" s="1"/>
  <c r="N58" i="4"/>
  <c r="Y69" i="4"/>
  <c r="Y54" i="4"/>
  <c r="K58" i="4"/>
  <c r="K54" i="4"/>
  <c r="K55" i="4" s="1"/>
  <c r="K49" i="4"/>
  <c r="K50" i="4" s="1"/>
  <c r="L58" i="4"/>
  <c r="L54" i="4"/>
  <c r="L55" i="4" s="1"/>
  <c r="L49" i="4"/>
  <c r="L50" i="4" s="1"/>
  <c r="U54" i="4"/>
  <c r="T70" i="4"/>
  <c r="V70" i="4"/>
  <c r="S70" i="4"/>
  <c r="S54" i="4"/>
  <c r="Q73" i="4"/>
  <c r="Q74" i="4"/>
  <c r="Q70" i="4"/>
  <c r="J206" i="4"/>
  <c r="J207" i="4" s="1"/>
  <c r="J201" i="4"/>
  <c r="J202" i="4" s="1"/>
  <c r="F104" i="4"/>
  <c r="F105" i="4" s="1"/>
  <c r="F99" i="4"/>
  <c r="F100" i="4" s="1"/>
  <c r="F108" i="4"/>
  <c r="J159" i="4"/>
  <c r="V71" i="4" s="1"/>
  <c r="J155" i="4"/>
  <c r="J156" i="4" s="1"/>
  <c r="J150" i="4"/>
  <c r="J151" i="4" s="1"/>
  <c r="T54" i="4" l="1"/>
  <c r="V54" i="4"/>
  <c r="Z69" i="4"/>
  <c r="Z54" i="4"/>
  <c r="W69" i="4"/>
  <c r="W54" i="4"/>
  <c r="X69" i="4"/>
  <c r="X54" i="4"/>
  <c r="R54" i="4"/>
  <c r="R70" i="4"/>
  <c r="Q54" i="4"/>
  <c r="Q71" i="4"/>
</calcChain>
</file>

<file path=xl/sharedStrings.xml><?xml version="1.0" encoding="utf-8"?>
<sst xmlns="http://schemas.openxmlformats.org/spreadsheetml/2006/main" count="1186" uniqueCount="206">
  <si>
    <t>No</t>
  </si>
  <si>
    <t>Tahun</t>
  </si>
  <si>
    <t>Jumlah Penduduk (Jiwa)</t>
  </si>
  <si>
    <t>X</t>
  </si>
  <si>
    <t>X2</t>
  </si>
  <si>
    <t>PX</t>
  </si>
  <si>
    <t>a</t>
  </si>
  <si>
    <t>b</t>
  </si>
  <si>
    <t>Jumlah</t>
  </si>
  <si>
    <t>LPP</t>
  </si>
  <si>
    <t>JUMLAH</t>
  </si>
  <si>
    <t>Proyeksi Jumlah Penduduk (Jiwa)</t>
  </si>
  <si>
    <t>1. Domestik</t>
  </si>
  <si>
    <t>Proyeksi Kebutuhan Air (lt/det)</t>
  </si>
  <si>
    <t>*) Peraturan Menteri PU No. 18 Tahun 2007 Tentang Penyelenggaraan Pengembangan Sistem Penyediaan Air Minum (Lampiran I)</t>
  </si>
  <si>
    <t>*) Tingkat Pemakaian Air di asumsikan 120 l/o/h (kebutuhan kota sedang)</t>
  </si>
  <si>
    <t>TOTAL</t>
  </si>
  <si>
    <t>No.</t>
  </si>
  <si>
    <t>Keterangan</t>
  </si>
  <si>
    <t>Satuan</t>
  </si>
  <si>
    <t xml:space="preserve">Tahun </t>
  </si>
  <si>
    <t>2. Non Domestik</t>
  </si>
  <si>
    <t>Kependudukan</t>
  </si>
  <si>
    <t>Jumlah Penduduk</t>
  </si>
  <si>
    <t>Jiwa</t>
  </si>
  <si>
    <t>Tingkat Pelayanan</t>
  </si>
  <si>
    <t>%</t>
  </si>
  <si>
    <t>Penduduk Terlayani</t>
  </si>
  <si>
    <t>Jumlah Penduduk Per SR</t>
  </si>
  <si>
    <t>Kebutuhan Domestik</t>
  </si>
  <si>
    <t>Jumlah SR</t>
  </si>
  <si>
    <t>unit</t>
  </si>
  <si>
    <t>Pemakaian Per Orang</t>
  </si>
  <si>
    <t>lt/org/hari</t>
  </si>
  <si>
    <t>Kebutuhan Air SR</t>
  </si>
  <si>
    <t>lt/hari</t>
  </si>
  <si>
    <t>lt/dt</t>
  </si>
  <si>
    <t>Kebutuhan Non Domestik</t>
  </si>
  <si>
    <t>C</t>
  </si>
  <si>
    <t>20% Dari Kebutuhan Domestik</t>
  </si>
  <si>
    <t>3. Kebutuhan Total (Domestik + Non Domestik + Kehilangan Air)</t>
  </si>
  <si>
    <t>Total Kebutuhan Non Domestik</t>
  </si>
  <si>
    <t>Kehilangan Air</t>
  </si>
  <si>
    <t>D</t>
  </si>
  <si>
    <t>Kehilangan Air (20% dari kebutuhan total)</t>
  </si>
  <si>
    <t>Kebutuhan Hari Maksimum</t>
  </si>
  <si>
    <t>E</t>
  </si>
  <si>
    <t>Faktor Koefisien</t>
  </si>
  <si>
    <t>Kebutuhan Air</t>
  </si>
  <si>
    <t>Kebutuhan Jam Puncak</t>
  </si>
  <si>
    <t>F</t>
  </si>
  <si>
    <t xml:space="preserve">Kebutuhan Air </t>
  </si>
  <si>
    <t>Kebutuhan Air Total</t>
  </si>
  <si>
    <t>G</t>
  </si>
  <si>
    <t xml:space="preserve">Keterangan: </t>
  </si>
  <si>
    <t>SR : Saluran Rumah</t>
  </si>
  <si>
    <t xml:space="preserve">KU : Kran Umum </t>
  </si>
  <si>
    <t>*) Asumsi kebutuhan non domestik 20% dari kebutuhan domestik (Permen PU 18 Tahun 2007)</t>
  </si>
  <si>
    <t>PROYEKSI KEBUTUHAN AIR BAKU SUBDAS CIDADAP</t>
  </si>
  <si>
    <t>PROYEKSI KEBUTUHAN AIR BAKU SUBDAS CIPEULANG</t>
  </si>
  <si>
    <t>PROYEKSI KEBUTUHAN AIR BAKU SUBDAS CIGEGER</t>
  </si>
  <si>
    <t>PROYEKSI KEBUTUHAN AIR BAKU SUBDAS CISARUA</t>
  </si>
  <si>
    <t>PROYEKSI KEBUTUHAN AIR BAKU SUBDAS CISEUPAN</t>
  </si>
  <si>
    <t>PROYEKSI KEBUTUHAN AIR BAKU SUBDAS CIKOPENG</t>
  </si>
  <si>
    <t>Kabupaten/Kota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</si>
  <si>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</si>
  <si>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</si>
  <si>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</si>
  <si>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</si>
  <si>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</si>
  <si>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</si>
  <si>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</si>
  <si>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</si>
  <si>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</si>
  <si>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</si>
  <si>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</si>
  <si>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Kab.Pangandaran</t>
  </si>
  <si>
    <t>Kab. Purwakarta</t>
  </si>
  <si>
    <t>Kab. Subang</t>
  </si>
  <si>
    <t>Kab. Sukabumi</t>
  </si>
  <si>
    <t>Kab. Sumedang</t>
  </si>
  <si>
    <t>Kab. Tasik</t>
  </si>
  <si>
    <t>Kot.Bandung</t>
  </si>
  <si>
    <t>Kot. Banjar</t>
  </si>
  <si>
    <t>Kot. Bekasi</t>
  </si>
  <si>
    <t>Kot. Bogor</t>
  </si>
  <si>
    <t>Kot. Cimahi</t>
  </si>
  <si>
    <t>Kot. Cirebon</t>
  </si>
  <si>
    <t>Kot. Depok</t>
  </si>
  <si>
    <t>Kot. Sukabumi</t>
  </si>
  <si>
    <t>Kot. Tasik</t>
  </si>
  <si>
    <t>Kab.Banyumas</t>
  </si>
  <si>
    <t>Kab. Brebes</t>
  </si>
  <si>
    <t>Kab. Cilacap</t>
  </si>
  <si>
    <t>Kab. Lebak</t>
  </si>
  <si>
    <t>Prov. Jakarta</t>
  </si>
  <si>
    <t>Kab. Tangerang</t>
  </si>
  <si>
    <t>Kot. Tangerang</t>
  </si>
  <si>
    <t>Kota Tangsel</t>
  </si>
  <si>
    <t>Wilayah Sungai</t>
  </si>
  <si>
    <t>Wilayah Sungai Ciliwung Cisadane</t>
  </si>
  <si>
    <t>Wilayah Sungai Citarum</t>
  </si>
  <si>
    <t>Wilayah Sungai Cimanuk Cisanggarung</t>
  </si>
  <si>
    <t>Wilayah Sungai Citanduy</t>
  </si>
  <si>
    <t>Wilayah Sungai Ciwulan Cilaki</t>
  </si>
  <si>
    <t>Wilayah Sungai Cisadea Cibareno</t>
  </si>
  <si>
    <t>Kabupaten Kota</t>
  </si>
  <si>
    <t>Presentase Luas</t>
  </si>
  <si>
    <t>Sukabumi</t>
  </si>
  <si>
    <t>Cianjur</t>
  </si>
  <si>
    <t>Kota Bogor</t>
  </si>
  <si>
    <t>Kota Depok</t>
  </si>
  <si>
    <t>Bogor</t>
  </si>
  <si>
    <t>Kota Bekasi</t>
  </si>
  <si>
    <t>Bekasi</t>
  </si>
  <si>
    <t>Jaksel</t>
  </si>
  <si>
    <t>Jaktim</t>
  </si>
  <si>
    <t>Jakpus</t>
  </si>
  <si>
    <t>Jakbar</t>
  </si>
  <si>
    <t>Jakut</t>
  </si>
  <si>
    <t>Kep. Seribu</t>
  </si>
  <si>
    <t>Lebak</t>
  </si>
  <si>
    <t>Kota Tangerang</t>
  </si>
  <si>
    <t>Tangerang</t>
  </si>
  <si>
    <t>Garut</t>
  </si>
  <si>
    <t>Kota Bandung</t>
  </si>
  <si>
    <t>Kota Cimahi</t>
  </si>
  <si>
    <t>Bandung</t>
  </si>
  <si>
    <t>Bandung Barat</t>
  </si>
  <si>
    <t>Sumedang</t>
  </si>
  <si>
    <t>Purwakarta</t>
  </si>
  <si>
    <t>Indramayu</t>
  </si>
  <si>
    <t>Subang</t>
  </si>
  <si>
    <t>Karawang</t>
  </si>
  <si>
    <t>Tasikmalaya</t>
  </si>
  <si>
    <t>Ciamis</t>
  </si>
  <si>
    <t>Kuningan</t>
  </si>
  <si>
    <t>Kota Cirebon</t>
  </si>
  <si>
    <t>Majalengka</t>
  </si>
  <si>
    <t>Cirebon</t>
  </si>
  <si>
    <t>Cilacap</t>
  </si>
  <si>
    <t>Brebes</t>
  </si>
  <si>
    <t>Pangandaran</t>
  </si>
  <si>
    <t>Kota Banjar</t>
  </si>
  <si>
    <t>Kota Tasikmalaya</t>
  </si>
  <si>
    <t>Banyumas</t>
  </si>
  <si>
    <t>Wilayah Sungai Ciwulan-Cilaki</t>
  </si>
  <si>
    <t>Wilayah Sungai Cisadea-Cibareno</t>
  </si>
  <si>
    <t>Kota Sukabumi</t>
  </si>
  <si>
    <t>Kab/Kota</t>
  </si>
  <si>
    <t>Tahun/Porsentase</t>
  </si>
  <si>
    <t>DKI JAKARTA</t>
  </si>
  <si>
    <t>Average</t>
  </si>
  <si>
    <t>Ciliwung Cisadane</t>
  </si>
  <si>
    <t>Citarum</t>
  </si>
  <si>
    <t>Cimanuk Cisanggarung</t>
  </si>
  <si>
    <t>Citanduy</t>
  </si>
  <si>
    <t>Ciwulan Cilaki</t>
  </si>
  <si>
    <t>Cisadea Cibareno</t>
  </si>
  <si>
    <t>PROYEKSI KEBUTUHAN AIR BAKU WS CILIWUNG CISADANE</t>
  </si>
  <si>
    <t>PROYEKSI KEBUTUHAN AIR BAKU WS CITARUM</t>
  </si>
  <si>
    <t>PROYEKSI KEBUTUHAN AIR BAKU WS CIMANUK CISANGGARUNG</t>
  </si>
  <si>
    <t>PROYEKSI KEBUTUHAN AIR BAKU WS CITANDUY</t>
  </si>
  <si>
    <t>PROYEKSI KEBUTUHAN AIR BAKU WS CIWULAN CILAKI</t>
  </si>
  <si>
    <t>PROYEKSI KEBUTUHAN AIR BAKU WS CISADEA CIBARENO</t>
  </si>
  <si>
    <t>WS</t>
  </si>
  <si>
    <t xml:space="preserve">Luas Irigasi </t>
  </si>
  <si>
    <t>4. Kebutuhan Total</t>
  </si>
  <si>
    <t>Kab. Bandung Barat</t>
  </si>
  <si>
    <t>(x100%)</t>
  </si>
  <si>
    <t>ciliwung</t>
  </si>
  <si>
    <t>citarum</t>
  </si>
  <si>
    <t>cimancis</t>
  </si>
  <si>
    <t>citanduy</t>
  </si>
  <si>
    <t>ciwulan</t>
  </si>
  <si>
    <t>cisadea</t>
  </si>
  <si>
    <t>Kewenangan</t>
  </si>
  <si>
    <t>Pusat</t>
  </si>
  <si>
    <t>Provinsi</t>
  </si>
  <si>
    <t>Kabupaten</t>
  </si>
  <si>
    <t>Total</t>
  </si>
  <si>
    <t>Proyeksi Kebutuhan Air (m3/det)</t>
  </si>
  <si>
    <t>REKAPITULASI PROYEKSI KEBUTUHAN AIR PROVINSI JAWA BARAT</t>
  </si>
  <si>
    <t xml:space="preserve">  </t>
  </si>
  <si>
    <t>Jumlah Wilayah Sungai</t>
  </si>
  <si>
    <t>3. Kebutuhan Irigasi (1 lt/s/ha)</t>
  </si>
  <si>
    <t>Luasan Irigasi (Ha)</t>
  </si>
  <si>
    <t>dpu cipta karya 1998</t>
  </si>
  <si>
    <t>I</t>
  </si>
  <si>
    <t>II</t>
  </si>
  <si>
    <t>III</t>
  </si>
  <si>
    <t>IV</t>
  </si>
  <si>
    <t>V</t>
  </si>
  <si>
    <t>VI</t>
  </si>
  <si>
    <t>CilCis</t>
  </si>
  <si>
    <t>CisCib</t>
  </si>
  <si>
    <t>CiwCil</t>
  </si>
  <si>
    <t>CimCis</t>
  </si>
  <si>
    <t>m3/bln</t>
  </si>
  <si>
    <t>m3/s</t>
  </si>
  <si>
    <t>Tambahan Industri</t>
  </si>
  <si>
    <t>uu 7 2004</t>
  </si>
  <si>
    <t>pp 42 2008</t>
  </si>
  <si>
    <t>pp16 2005</t>
  </si>
  <si>
    <t>permen pu 18 2007</t>
  </si>
  <si>
    <t>lt/s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</si>
</sst>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-* #,##0_-;\-* #,##0_-;_-* &quot;-&quot;_-;_-@_-"/>
    <numFmt numFmtId="166" formatCode="_-* #,##0_-;\-* #,##0_-;_-* &quot;-&quot;??_-;_-@_-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color rgb="FF00000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0"/>
      <color theme="1"/>
      <name val="Arial Narrow"/>
      <family val="2"/>
    </font>
    <font>
      <sz val="7"/>
      <color theme="1"/>
      <name val="Calibri"/>
      <family val="2"/>
      <charset val="1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5" fillId="0" borderId="0"/>
    <xf numFmtId="165" fontId="1" fillId="0" borderId="0" applyFont="0" applyFill="0" applyBorder="0" applyAlignment="0" applyProtection="0"/>
    <xf numFmtId="49" fontId="9" fillId="0" borderId="0" applyProtection="0">
      <alignment horizontal="left" vertical="center" wrapText="1"/>
    </xf>
  </cellStyleXfs>
  <cellXfs count="169">
    <xf numFmtId="0" fontId="0" fillId="0" borderId="0" xfId="0"/>
    <xf numFmtId="0" fontId="0" fillId="0" borderId="0" xfId="0" applyAlignment="1"/>
    <xf numFmtId="41" fontId="0" fillId="0" borderId="0" xfId="1" applyFont="1"/>
    <xf numFmtId="41" fontId="3" fillId="0" borderId="1" xfId="1" applyFont="1" applyBorder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1" fontId="3" fillId="4" borderId="1" xfId="1" applyFont="1" applyFill="1" applyBorder="1"/>
    <xf numFmtId="1" fontId="0" fillId="0" borderId="0" xfId="0" applyNumberFormat="1"/>
    <xf numFmtId="164" fontId="0" fillId="0" borderId="0" xfId="0" applyNumberFormat="1"/>
    <xf numFmtId="0" fontId="3" fillId="0" borderId="0" xfId="0" applyFont="1" applyFill="1" applyBorder="1" applyAlignment="1">
      <alignment horizontal="center"/>
    </xf>
    <xf numFmtId="41" fontId="3" fillId="0" borderId="0" xfId="1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Fill="1" applyBorder="1" applyAlignment="1"/>
    <xf numFmtId="41" fontId="0" fillId="0" borderId="1" xfId="1" applyNumberFormat="1" applyFont="1" applyBorder="1"/>
    <xf numFmtId="41" fontId="0" fillId="0" borderId="1" xfId="0" applyNumberFormat="1" applyBorder="1"/>
    <xf numFmtId="41" fontId="0" fillId="0" borderId="0" xfId="0" applyNumberFormat="1"/>
    <xf numFmtId="0" fontId="0" fillId="0" borderId="0" xfId="0" applyFill="1"/>
    <xf numFmtId="0" fontId="0" fillId="5" borderId="1" xfId="0" applyFont="1" applyFill="1" applyBorder="1" applyAlignment="1"/>
    <xf numFmtId="41" fontId="0" fillId="0" borderId="0" xfId="1" applyNumberFormat="1" applyFont="1"/>
    <xf numFmtId="0" fontId="5" fillId="0" borderId="0" xfId="2"/>
    <xf numFmtId="0" fontId="5" fillId="0" borderId="0" xfId="2" applyBorder="1" applyAlignment="1">
      <alignment vertical="center" wrapText="1"/>
    </xf>
    <xf numFmtId="0" fontId="5" fillId="0" borderId="1" xfId="2" applyBorder="1" applyAlignment="1">
      <alignment horizontal="center" vertical="center" wrapText="1"/>
    </xf>
    <xf numFmtId="0" fontId="5" fillId="0" borderId="1" xfId="2" applyBorder="1" applyAlignment="1">
      <alignment horizontal="center"/>
    </xf>
    <xf numFmtId="0" fontId="5" fillId="0" borderId="0" xfId="2" applyAlignment="1">
      <alignment horizontal="center" vertical="center" wrapText="1"/>
    </xf>
    <xf numFmtId="0" fontId="5" fillId="0" borderId="0" xfId="2" applyBorder="1" applyAlignment="1">
      <alignment vertical="center"/>
    </xf>
    <xf numFmtId="41" fontId="0" fillId="0" borderId="1" xfId="1" applyFont="1" applyFill="1" applyBorder="1" applyAlignment="1"/>
    <xf numFmtId="0" fontId="5" fillId="0" borderId="0" xfId="2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5" fillId="0" borderId="1" xfId="2" applyFont="1" applyBorder="1"/>
    <xf numFmtId="41" fontId="5" fillId="0" borderId="1" xfId="1" applyFont="1" applyBorder="1"/>
    <xf numFmtId="0" fontId="5" fillId="0" borderId="1" xfId="2" applyBorder="1"/>
    <xf numFmtId="0" fontId="7" fillId="6" borderId="1" xfId="2" applyFont="1" applyFill="1" applyBorder="1" applyAlignment="1">
      <alignment horizontal="center" vertical="center"/>
    </xf>
    <xf numFmtId="0" fontId="7" fillId="6" borderId="1" xfId="2" applyFont="1" applyFill="1" applyBorder="1" applyAlignment="1">
      <alignment horizontal="center" vertical="center" wrapText="1"/>
    </xf>
    <xf numFmtId="0" fontId="5" fillId="0" borderId="1" xfId="2" applyBorder="1" applyAlignment="1">
      <alignment horizontal="right"/>
    </xf>
    <xf numFmtId="41" fontId="0" fillId="0" borderId="1" xfId="1" applyFont="1" applyFill="1" applyBorder="1" applyAlignment="1">
      <alignment horizontal="right"/>
    </xf>
    <xf numFmtId="166" fontId="5" fillId="0" borderId="1" xfId="2" applyNumberFormat="1" applyBorder="1" applyAlignment="1">
      <alignment horizontal="right"/>
    </xf>
    <xf numFmtId="41" fontId="5" fillId="0" borderId="1" xfId="1" applyFont="1" applyBorder="1" applyAlignment="1">
      <alignment horizontal="right"/>
    </xf>
    <xf numFmtId="0" fontId="5" fillId="0" borderId="0" xfId="2" applyFont="1"/>
    <xf numFmtId="0" fontId="8" fillId="0" borderId="0" xfId="2" applyFont="1"/>
    <xf numFmtId="0" fontId="5" fillId="0" borderId="0" xfId="2" applyBorder="1" applyAlignment="1">
      <alignment horizontal="center" vertical="center"/>
    </xf>
    <xf numFmtId="0" fontId="5" fillId="0" borderId="0" xfId="2" applyBorder="1" applyAlignment="1">
      <alignment horizontal="center"/>
    </xf>
    <xf numFmtId="166" fontId="5" fillId="0" borderId="0" xfId="2" applyNumberFormat="1" applyBorder="1" applyAlignment="1">
      <alignment horizontal="right"/>
    </xf>
    <xf numFmtId="165" fontId="5" fillId="0" borderId="0" xfId="2" applyNumberFormat="1"/>
    <xf numFmtId="41" fontId="5" fillId="0" borderId="1" xfId="1" applyFont="1" applyBorder="1" applyAlignment="1">
      <alignment horizontal="right" vertical="center"/>
    </xf>
    <xf numFmtId="0" fontId="0" fillId="0" borderId="0" xfId="0" applyNumberFormat="1"/>
    <xf numFmtId="0" fontId="0" fillId="0" borderId="0" xfId="0" applyAlignment="1">
      <alignment horizontal="center"/>
    </xf>
    <xf numFmtId="43" fontId="0" fillId="0" borderId="0" xfId="1" applyNumberFormat="1" applyFont="1"/>
    <xf numFmtId="0" fontId="0" fillId="0" borderId="0" xfId="0" applyNumberFormat="1" applyFont="1" applyAlignment="1">
      <alignment horizontal="right" vertical="center" wrapText="1"/>
    </xf>
    <xf numFmtId="0" fontId="0" fillId="0" borderId="0" xfId="0" applyNumberFormat="1" applyFont="1" applyAlignment="1">
      <alignment horizontal="center"/>
    </xf>
    <xf numFmtId="0" fontId="10" fillId="0" borderId="0" xfId="4" applyNumberFormat="1" applyFont="1" applyBorder="1" applyAlignment="1" applyProtection="1">
      <alignment horizontal="center" vertical="center" wrapText="1"/>
      <protection locked="0"/>
    </xf>
    <xf numFmtId="0" fontId="10" fillId="0" borderId="0" xfId="4" applyNumberFormat="1" applyFont="1" applyAlignment="1" applyProtection="1">
      <alignment horizontal="center" vertical="center" wrapText="1"/>
      <protection locked="0"/>
    </xf>
    <xf numFmtId="0" fontId="2" fillId="0" borderId="0" xfId="0" applyFont="1"/>
    <xf numFmtId="167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13" borderId="1" xfId="0" applyFont="1" applyFill="1" applyBorder="1"/>
    <xf numFmtId="2" fontId="2" fillId="0" borderId="1" xfId="0" applyNumberFormat="1" applyFont="1" applyBorder="1"/>
    <xf numFmtId="2" fontId="2" fillId="13" borderId="1" xfId="0" applyNumberFormat="1" applyFont="1" applyFill="1" applyBorder="1"/>
    <xf numFmtId="0" fontId="0" fillId="0" borderId="1" xfId="0" applyBorder="1"/>
    <xf numFmtId="2" fontId="0" fillId="0" borderId="1" xfId="0" applyNumberFormat="1" applyBorder="1"/>
    <xf numFmtId="0" fontId="7" fillId="6" borderId="1" xfId="2" applyFont="1" applyFill="1" applyBorder="1" applyAlignment="1">
      <alignment horizontal="center" vertical="center"/>
    </xf>
    <xf numFmtId="0" fontId="5" fillId="9" borderId="0" xfId="2" applyFill="1"/>
    <xf numFmtId="164" fontId="5" fillId="0" borderId="1" xfId="2" applyNumberFormat="1" applyBorder="1"/>
    <xf numFmtId="0" fontId="0" fillId="0" borderId="0" xfId="0" applyAlignment="1">
      <alignment horizontal="center"/>
    </xf>
    <xf numFmtId="0" fontId="5" fillId="0" borderId="1" xfId="2" applyBorder="1" applyAlignment="1">
      <alignment horizontal="center" vertical="center" wrapText="1"/>
    </xf>
    <xf numFmtId="0" fontId="2" fillId="0" borderId="1" xfId="2" applyFont="1" applyBorder="1"/>
    <xf numFmtId="0" fontId="2" fillId="0" borderId="0" xfId="0" applyFont="1" applyAlignment="1">
      <alignment horizontal="center"/>
    </xf>
    <xf numFmtId="0" fontId="5" fillId="0" borderId="1" xfId="2" applyBorder="1" applyAlignment="1">
      <alignment horizontal="center" vertical="center" wrapText="1"/>
    </xf>
    <xf numFmtId="0" fontId="7" fillId="6" borderId="1" xfId="2" applyFont="1" applyFill="1" applyBorder="1" applyAlignment="1">
      <alignment horizontal="center" vertical="center"/>
    </xf>
    <xf numFmtId="43" fontId="5" fillId="0" borderId="1" xfId="2" applyNumberFormat="1" applyBorder="1" applyAlignment="1">
      <alignment horizontal="right"/>
    </xf>
    <xf numFmtId="0" fontId="2" fillId="0" borderId="0" xfId="0" applyFont="1" applyAlignment="1">
      <alignment vertical="center"/>
    </xf>
    <xf numFmtId="0" fontId="5" fillId="15" borderId="1" xfId="2" applyFill="1" applyBorder="1" applyAlignment="1">
      <alignment horizontal="center" vertical="center" wrapText="1"/>
    </xf>
    <xf numFmtId="0" fontId="2" fillId="0" borderId="3" xfId="2" applyFont="1" applyBorder="1"/>
    <xf numFmtId="0" fontId="0" fillId="0" borderId="1" xfId="0" applyBorder="1" applyAlignment="1">
      <alignment horizontal="right"/>
    </xf>
    <xf numFmtId="0" fontId="5" fillId="5" borderId="0" xfId="2" applyFill="1" applyAlignment="1">
      <alignment horizontal="center"/>
    </xf>
    <xf numFmtId="0" fontId="7" fillId="6" borderId="1" xfId="2" applyFont="1" applyFill="1" applyBorder="1" applyAlignment="1">
      <alignment horizontal="center" vertical="center"/>
    </xf>
    <xf numFmtId="0" fontId="7" fillId="6" borderId="1" xfId="2" applyFont="1" applyFill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41" fontId="0" fillId="0" borderId="0" xfId="1" applyNumberFormat="1" applyFont="1" applyBorder="1"/>
    <xf numFmtId="0" fontId="7" fillId="6" borderId="0" xfId="2" applyFont="1" applyFill="1" applyBorder="1" applyAlignment="1">
      <alignment horizontal="center" vertical="center"/>
    </xf>
    <xf numFmtId="0" fontId="5" fillId="7" borderId="0" xfId="2" applyFill="1" applyBorder="1" applyAlignment="1">
      <alignment horizontal="center"/>
    </xf>
    <xf numFmtId="0" fontId="5" fillId="0" borderId="0" xfId="2" applyBorder="1" applyAlignment="1">
      <alignment horizontal="right"/>
    </xf>
    <xf numFmtId="0" fontId="5" fillId="7" borderId="0" xfId="2" applyFill="1" applyBorder="1" applyAlignment="1">
      <alignment horizontal="center" vertical="center"/>
    </xf>
    <xf numFmtId="41" fontId="0" fillId="0" borderId="0" xfId="0" applyNumberFormat="1" applyBorder="1"/>
    <xf numFmtId="0" fontId="7" fillId="6" borderId="0" xfId="2" applyFont="1" applyFill="1" applyBorder="1" applyAlignment="1">
      <alignment horizontal="center" vertical="center" wrapText="1"/>
    </xf>
    <xf numFmtId="41" fontId="5" fillId="0" borderId="0" xfId="1" applyFont="1" applyBorder="1" applyAlignment="1">
      <alignment horizontal="right" vertical="center"/>
    </xf>
    <xf numFmtId="41" fontId="0" fillId="0" borderId="1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41" fontId="0" fillId="0" borderId="1" xfId="1" applyFont="1" applyBorder="1" applyAlignment="1">
      <alignment horizontal="right"/>
    </xf>
    <xf numFmtId="41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41" fontId="0" fillId="5" borderId="1" xfId="1" applyFont="1" applyFill="1" applyBorder="1" applyAlignment="1">
      <alignment horizontal="right"/>
    </xf>
    <xf numFmtId="0" fontId="0" fillId="0" borderId="5" xfId="0" applyFont="1" applyFill="1" applyBorder="1" applyAlignment="1"/>
    <xf numFmtId="41" fontId="0" fillId="0" borderId="5" xfId="1" applyNumberFormat="1" applyFont="1" applyBorder="1"/>
    <xf numFmtId="0" fontId="0" fillId="0" borderId="0" xfId="0" applyFont="1" applyFill="1" applyBorder="1" applyAlignment="1"/>
    <xf numFmtId="0" fontId="0" fillId="0" borderId="8" xfId="0" applyFont="1" applyFill="1" applyBorder="1" applyAlignment="1"/>
    <xf numFmtId="41" fontId="0" fillId="0" borderId="8" xfId="1" applyNumberFormat="1" applyFont="1" applyBorder="1"/>
    <xf numFmtId="0" fontId="5" fillId="0" borderId="5" xfId="2" applyBorder="1"/>
    <xf numFmtId="41" fontId="5" fillId="0" borderId="5" xfId="1" applyFont="1" applyBorder="1"/>
    <xf numFmtId="41" fontId="0" fillId="0" borderId="0" xfId="1" applyFont="1" applyFill="1" applyBorder="1" applyAlignment="1"/>
    <xf numFmtId="166" fontId="5" fillId="0" borderId="0" xfId="2" applyNumberFormat="1" applyBorder="1"/>
    <xf numFmtId="0" fontId="5" fillId="0" borderId="0" xfId="2" applyFont="1" applyBorder="1"/>
    <xf numFmtId="41" fontId="5" fillId="0" borderId="0" xfId="1" applyFont="1" applyBorder="1"/>
    <xf numFmtId="41" fontId="0" fillId="0" borderId="8" xfId="1" applyFont="1" applyFill="1" applyBorder="1" applyAlignment="1"/>
    <xf numFmtId="41" fontId="0" fillId="0" borderId="0" xfId="1" applyFont="1" applyFill="1" applyBorder="1" applyAlignment="1">
      <alignment horizontal="right"/>
    </xf>
    <xf numFmtId="41" fontId="5" fillId="0" borderId="0" xfId="1" applyFont="1" applyBorder="1" applyAlignment="1">
      <alignment horizontal="right"/>
    </xf>
    <xf numFmtId="41" fontId="0" fillId="0" borderId="0" xfId="1" applyFont="1" applyBorder="1"/>
    <xf numFmtId="0" fontId="5" fillId="0" borderId="1" xfId="2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2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0" fontId="2" fillId="9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0" xfId="2" applyFill="1" applyAlignment="1">
      <alignment horizontal="center"/>
    </xf>
    <xf numFmtId="0" fontId="2" fillId="15" borderId="1" xfId="2" applyFont="1" applyFill="1" applyBorder="1" applyAlignment="1">
      <alignment horizontal="center" vertical="center" wrapText="1"/>
    </xf>
    <xf numFmtId="0" fontId="5" fillId="0" borderId="5" xfId="2" applyBorder="1" applyAlignment="1">
      <alignment horizontal="center" vertical="center" wrapText="1"/>
    </xf>
    <xf numFmtId="0" fontId="5" fillId="0" borderId="6" xfId="2" applyBorder="1" applyAlignment="1">
      <alignment horizontal="center" vertical="center" wrapText="1"/>
    </xf>
    <xf numFmtId="0" fontId="5" fillId="0" borderId="2" xfId="2" applyBorder="1" applyAlignment="1">
      <alignment horizontal="center"/>
    </xf>
    <xf numFmtId="0" fontId="5" fillId="0" borderId="4" xfId="2" applyBorder="1" applyAlignment="1">
      <alignment horizontal="center"/>
    </xf>
    <xf numFmtId="0" fontId="5" fillId="0" borderId="3" xfId="2" applyBorder="1" applyAlignment="1">
      <alignment horizontal="center"/>
    </xf>
    <xf numFmtId="0" fontId="7" fillId="6" borderId="1" xfId="2" applyFont="1" applyFill="1" applyBorder="1" applyAlignment="1">
      <alignment horizontal="center" vertical="center"/>
    </xf>
    <xf numFmtId="0" fontId="2" fillId="15" borderId="1" xfId="2" applyFont="1" applyFill="1" applyBorder="1" applyAlignment="1">
      <alignment horizontal="center"/>
    </xf>
    <xf numFmtId="0" fontId="5" fillId="0" borderId="5" xfId="2" applyBorder="1" applyAlignment="1">
      <alignment horizontal="center" vertical="center"/>
    </xf>
    <xf numFmtId="0" fontId="5" fillId="0" borderId="9" xfId="2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5" fillId="0" borderId="5" xfId="2" applyBorder="1" applyAlignment="1">
      <alignment horizontal="left" vertical="center"/>
    </xf>
    <xf numFmtId="0" fontId="5" fillId="0" borderId="6" xfId="2" applyBorder="1" applyAlignment="1">
      <alignment horizontal="left" vertical="center"/>
    </xf>
    <xf numFmtId="0" fontId="5" fillId="7" borderId="2" xfId="2" applyFill="1" applyBorder="1" applyAlignment="1">
      <alignment horizontal="center"/>
    </xf>
    <xf numFmtId="0" fontId="5" fillId="7" borderId="4" xfId="2" applyFill="1" applyBorder="1" applyAlignment="1">
      <alignment horizont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2" applyBorder="1" applyAlignment="1">
      <alignment horizontal="center" vertical="center" wrapText="1"/>
    </xf>
    <xf numFmtId="0" fontId="5" fillId="0" borderId="5" xfId="2" applyBorder="1" applyAlignment="1">
      <alignment horizontal="left" vertical="center" wrapText="1"/>
    </xf>
    <xf numFmtId="0" fontId="5" fillId="0" borderId="6" xfId="2" applyBorder="1" applyAlignment="1">
      <alignment horizontal="left" vertical="center" wrapText="1"/>
    </xf>
    <xf numFmtId="0" fontId="5" fillId="7" borderId="2" xfId="2" applyFill="1" applyBorder="1" applyAlignment="1">
      <alignment horizontal="center" vertical="center"/>
    </xf>
    <xf numFmtId="0" fontId="5" fillId="7" borderId="4" xfId="2" applyFill="1" applyBorder="1" applyAlignment="1">
      <alignment horizontal="center" vertical="center"/>
    </xf>
    <xf numFmtId="0" fontId="5" fillId="7" borderId="7" xfId="2" applyFill="1" applyBorder="1" applyAlignment="1">
      <alignment horizontal="center"/>
    </xf>
    <xf numFmtId="0" fontId="5" fillId="7" borderId="8" xfId="2" applyFill="1" applyBorder="1" applyAlignment="1">
      <alignment horizontal="center"/>
    </xf>
    <xf numFmtId="0" fontId="5" fillId="0" borderId="1" xfId="2" applyBorder="1" applyAlignment="1">
      <alignment horizontal="center" vertical="center"/>
    </xf>
    <xf numFmtId="0" fontId="5" fillId="5" borderId="0" xfId="2" applyFont="1" applyFill="1" applyAlignment="1">
      <alignment horizontal="center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/>
    </xf>
    <xf numFmtId="0" fontId="5" fillId="0" borderId="1" xfId="2" applyBorder="1" applyAlignment="1">
      <alignment horizontal="center"/>
    </xf>
    <xf numFmtId="0" fontId="5" fillId="0" borderId="0" xfId="2" applyBorder="1"/>
    <xf numFmtId="0" fontId="5" fillId="0" borderId="12" xfId="2" applyFont="1" applyBorder="1"/>
    <xf numFmtId="0" fontId="5" fillId="0" borderId="13" xfId="2" applyBorder="1"/>
    <xf numFmtId="0" fontId="5" fillId="0" borderId="14" xfId="2" applyBorder="1"/>
    <xf numFmtId="0" fontId="5" fillId="0" borderId="10" xfId="2" applyFont="1" applyBorder="1" applyAlignment="1">
      <alignment horizontal="center" vertical="center" wrapText="1"/>
    </xf>
    <xf numFmtId="0" fontId="5" fillId="0" borderId="15" xfId="2" applyBorder="1"/>
    <xf numFmtId="0" fontId="5" fillId="0" borderId="10" xfId="2" applyBorder="1" applyAlignment="1">
      <alignment horizontal="center" vertical="center" wrapText="1"/>
    </xf>
    <xf numFmtId="0" fontId="5" fillId="0" borderId="11" xfId="2" applyBorder="1" applyAlignment="1">
      <alignment horizontal="center" vertical="center" wrapText="1"/>
    </xf>
    <xf numFmtId="0" fontId="0" fillId="0" borderId="10" xfId="0" applyFont="1" applyFill="1" applyBorder="1" applyAlignment="1"/>
    <xf numFmtId="164" fontId="5" fillId="0" borderId="11" xfId="2" applyNumberFormat="1" applyBorder="1"/>
    <xf numFmtId="0" fontId="0" fillId="0" borderId="16" xfId="0" applyFont="1" applyFill="1" applyBorder="1" applyAlignment="1"/>
    <xf numFmtId="164" fontId="5" fillId="0" borderId="17" xfId="2" applyNumberFormat="1" applyBorder="1"/>
    <xf numFmtId="164" fontId="5" fillId="0" borderId="18" xfId="2" applyNumberFormat="1" applyBorder="1"/>
  </cellXfs>
  <cellStyles count="5">
    <cellStyle name="Comma [0] 2" xfId="1"/>
    <cellStyle name="Comma [0] 3" xfId="3"/>
    <cellStyle name="Normal" xfId="0" builtinId="0"/>
    <cellStyle name="Normal 2 2" xfId="2"/>
    <cellStyle name="stub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0</xdr:row>
      <xdr:rowOff>0</xdr:rowOff>
    </xdr:from>
    <xdr:to>
      <xdr:col>21</xdr:col>
      <xdr:colOff>465539</xdr:colOff>
      <xdr:row>24</xdr:row>
      <xdr:rowOff>113714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475" y="0"/>
          <a:ext cx="9485714" cy="46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do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EKKK%20CIMANDIRI%20KROSCEK%20PENDUDUK%20SUB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Jawa Tengah"/>
      <sheetName val="Banten"/>
      <sheetName val="DKI Jakarta"/>
      <sheetName val="Jawa Barat"/>
    </sheetNames>
    <sheetDataSet>
      <sheetData sheetId="0">
        <row r="3">
          <cell r="D3">
            <v>366.40751999999998</v>
          </cell>
        </row>
        <row r="4">
          <cell r="D4">
            <v>13.024903</v>
          </cell>
        </row>
        <row r="5">
          <cell r="D5">
            <v>58.909067999999998</v>
          </cell>
        </row>
        <row r="6">
          <cell r="D6">
            <v>2576.9540379999999</v>
          </cell>
        </row>
        <row r="7">
          <cell r="D7">
            <v>24.821148999999998</v>
          </cell>
        </row>
        <row r="8">
          <cell r="D8">
            <v>4966.6234800000002</v>
          </cell>
        </row>
        <row r="9">
          <cell r="D9">
            <v>3570.1768499999998</v>
          </cell>
        </row>
        <row r="19">
          <cell r="A19">
            <v>213294.71787399999</v>
          </cell>
        </row>
        <row r="20">
          <cell r="D20">
            <v>5888.9597110000004</v>
          </cell>
        </row>
        <row r="21">
          <cell r="D21">
            <v>2672.7710390000002</v>
          </cell>
        </row>
        <row r="22">
          <cell r="D22">
            <v>11519.305808999999</v>
          </cell>
        </row>
        <row r="24">
          <cell r="D24">
            <v>3507.7072440000002</v>
          </cell>
        </row>
        <row r="25">
          <cell r="D25">
            <v>78321.921080999993</v>
          </cell>
        </row>
        <row r="40">
          <cell r="D40">
            <v>2225.4552359999998</v>
          </cell>
        </row>
        <row r="41">
          <cell r="D41">
            <v>2668.9315969999998</v>
          </cell>
        </row>
        <row r="42">
          <cell r="D42">
            <v>1553.309966</v>
          </cell>
        </row>
        <row r="43">
          <cell r="D43">
            <v>675.97279400000002</v>
          </cell>
        </row>
        <row r="44">
          <cell r="D44">
            <v>3084.0810580000002</v>
          </cell>
        </row>
        <row r="45">
          <cell r="D45">
            <v>3548.1658040000002</v>
          </cell>
        </row>
        <row r="46">
          <cell r="D46">
            <v>1.753765</v>
          </cell>
        </row>
        <row r="47">
          <cell r="D47">
            <v>23.296482000000001</v>
          </cell>
        </row>
        <row r="48">
          <cell r="D48">
            <v>13.320157</v>
          </cell>
        </row>
        <row r="49">
          <cell r="D49">
            <v>13680.330372</v>
          </cell>
        </row>
        <row r="50">
          <cell r="D50">
            <v>2806.999511</v>
          </cell>
        </row>
        <row r="51">
          <cell r="D51">
            <v>1893.639406</v>
          </cell>
        </row>
        <row r="52">
          <cell r="D52">
            <v>55.468901000000002</v>
          </cell>
        </row>
        <row r="53">
          <cell r="D53">
            <v>7310.6893010000003</v>
          </cell>
        </row>
        <row r="54">
          <cell r="D54">
            <v>6791.2401980000004</v>
          </cell>
        </row>
        <row r="55">
          <cell r="D55">
            <v>1784.2049959999999</v>
          </cell>
        </row>
        <row r="56">
          <cell r="D56">
            <v>21411.176872</v>
          </cell>
        </row>
        <row r="57">
          <cell r="D57">
            <v>1676.8058619999999</v>
          </cell>
        </row>
        <row r="58">
          <cell r="D58">
            <v>8332.7254250000005</v>
          </cell>
        </row>
        <row r="59">
          <cell r="D59">
            <v>3093.9183269999999</v>
          </cell>
        </row>
        <row r="60">
          <cell r="D60">
            <v>15909.841359</v>
          </cell>
        </row>
        <row r="61">
          <cell r="D61">
            <v>6695.5717260000001</v>
          </cell>
        </row>
        <row r="62">
          <cell r="D62">
            <v>10.194316000000001</v>
          </cell>
        </row>
        <row r="63">
          <cell r="D63">
            <v>15924.749436</v>
          </cell>
        </row>
        <row r="64">
          <cell r="D64">
            <v>6615.9668300000003</v>
          </cell>
        </row>
        <row r="65">
          <cell r="D65">
            <v>2.1599999999999999E-4</v>
          </cell>
        </row>
        <row r="66">
          <cell r="D66">
            <v>2.1599999999999999E-4</v>
          </cell>
        </row>
        <row r="67">
          <cell r="D67">
            <v>207.24865500000001</v>
          </cell>
        </row>
        <row r="68">
          <cell r="D68">
            <v>639.61973999999998</v>
          </cell>
        </row>
        <row r="69">
          <cell r="D69">
            <v>116392.405378</v>
          </cell>
        </row>
        <row r="70">
          <cell r="D70">
            <v>2009.23064</v>
          </cell>
        </row>
        <row r="71">
          <cell r="D71">
            <v>2483.0813349999999</v>
          </cell>
        </row>
        <row r="72">
          <cell r="D72">
            <v>4265.9228880000001</v>
          </cell>
        </row>
        <row r="73">
          <cell r="D73">
            <v>285.02328799999998</v>
          </cell>
        </row>
        <row r="74">
          <cell r="D74">
            <v>1585.3305290000001</v>
          </cell>
        </row>
        <row r="75">
          <cell r="D75">
            <v>1795.7720710000001</v>
          </cell>
        </row>
        <row r="76">
          <cell r="D76">
            <v>1846.006474</v>
          </cell>
        </row>
        <row r="77">
          <cell r="D77">
            <v>346.935765</v>
          </cell>
        </row>
        <row r="78">
          <cell r="D78">
            <v>4544.4131960000004</v>
          </cell>
        </row>
        <row r="79">
          <cell r="D79">
            <v>8430.5755680000002</v>
          </cell>
        </row>
        <row r="80">
          <cell r="D80">
            <v>93.412166999999997</v>
          </cell>
        </row>
        <row r="81">
          <cell r="D81">
            <v>76999.923246999999</v>
          </cell>
        </row>
        <row r="82">
          <cell r="D82">
            <v>5236.8046290000002</v>
          </cell>
        </row>
        <row r="83">
          <cell r="D83">
            <v>92.158950000000004</v>
          </cell>
        </row>
        <row r="84">
          <cell r="D84">
            <v>37.856082000000001</v>
          </cell>
        </row>
        <row r="85">
          <cell r="D85">
            <v>982.00957800000003</v>
          </cell>
        </row>
        <row r="86">
          <cell r="D86">
            <v>0.63886799999999999</v>
          </cell>
        </row>
        <row r="87">
          <cell r="D87">
            <v>1.2567759999999999</v>
          </cell>
        </row>
        <row r="88">
          <cell r="D88">
            <v>1241.1700619999999</v>
          </cell>
        </row>
        <row r="89">
          <cell r="D89">
            <v>1648.863558</v>
          </cell>
        </row>
        <row r="90">
          <cell r="D90">
            <v>104813.450857</v>
          </cell>
        </row>
        <row r="91">
          <cell r="D91">
            <v>6607.435692</v>
          </cell>
        </row>
        <row r="92">
          <cell r="D92">
            <v>12.166601999999999</v>
          </cell>
        </row>
        <row r="93">
          <cell r="D93">
            <v>67.316320000000005</v>
          </cell>
        </row>
        <row r="94">
          <cell r="D94">
            <v>98961.222662</v>
          </cell>
        </row>
        <row r="95">
          <cell r="D95">
            <v>10781.994178000001</v>
          </cell>
        </row>
        <row r="96">
          <cell r="D96">
            <v>8687.7956080000004</v>
          </cell>
        </row>
        <row r="97">
          <cell r="D97">
            <v>6299.6772639999999</v>
          </cell>
        </row>
        <row r="98">
          <cell r="D98">
            <v>1614.545016</v>
          </cell>
        </row>
        <row r="99">
          <cell r="D99">
            <v>3555.9425110000002</v>
          </cell>
        </row>
        <row r="100">
          <cell r="D100">
            <v>2611.5856520000002</v>
          </cell>
        </row>
        <row r="101">
          <cell r="D101">
            <v>1513.448866</v>
          </cell>
        </row>
        <row r="102">
          <cell r="D102">
            <v>2432.4374579999999</v>
          </cell>
        </row>
        <row r="103">
          <cell r="D103">
            <v>5.5828030000000002</v>
          </cell>
        </row>
        <row r="104">
          <cell r="D104">
            <v>4238.3690079999997</v>
          </cell>
        </row>
        <row r="105">
          <cell r="D105">
            <v>14660.554372000001</v>
          </cell>
        </row>
        <row r="106">
          <cell r="D106">
            <v>7469.6120179999998</v>
          </cell>
        </row>
        <row r="107">
          <cell r="D107">
            <v>11557.880639999999</v>
          </cell>
        </row>
        <row r="108">
          <cell r="D108">
            <v>7611.2938409999997</v>
          </cell>
        </row>
        <row r="109">
          <cell r="D109">
            <v>2070.2507380000002</v>
          </cell>
        </row>
        <row r="110">
          <cell r="D110">
            <v>6272.1290660000004</v>
          </cell>
        </row>
        <row r="111">
          <cell r="D111">
            <v>6266.8620959999998</v>
          </cell>
        </row>
        <row r="112">
          <cell r="D112">
            <v>2773.637874</v>
          </cell>
        </row>
        <row r="113">
          <cell r="D113">
            <v>3837.4428039999998</v>
          </cell>
        </row>
        <row r="114">
          <cell r="D114">
            <v>1339.4333799999999</v>
          </cell>
        </row>
        <row r="115">
          <cell r="D115">
            <v>2458.0774070000002</v>
          </cell>
        </row>
        <row r="116">
          <cell r="D116">
            <v>14811.148582</v>
          </cell>
        </row>
        <row r="117">
          <cell r="D117">
            <v>6671.6187559999998</v>
          </cell>
        </row>
        <row r="118">
          <cell r="D118">
            <v>10971.367937000001</v>
          </cell>
        </row>
        <row r="119">
          <cell r="D119">
            <v>2.5852520000000001</v>
          </cell>
        </row>
        <row r="120">
          <cell r="D120">
            <v>50048.860893999998</v>
          </cell>
        </row>
        <row r="121">
          <cell r="D121">
            <v>24048.827065000001</v>
          </cell>
        </row>
        <row r="122">
          <cell r="D122">
            <v>38387.829403000003</v>
          </cell>
        </row>
        <row r="123">
          <cell r="D123">
            <v>6611.5479290000003</v>
          </cell>
        </row>
        <row r="124">
          <cell r="D124">
            <v>733.49777600000004</v>
          </cell>
        </row>
        <row r="125">
          <cell r="D125">
            <v>10819.02644</v>
          </cell>
        </row>
        <row r="126">
          <cell r="D126">
            <v>2.8257970000000001</v>
          </cell>
        </row>
        <row r="127">
          <cell r="D127">
            <v>63.397882000000003</v>
          </cell>
        </row>
        <row r="128">
          <cell r="D128">
            <v>3196.1103119999998</v>
          </cell>
        </row>
        <row r="129">
          <cell r="D129">
            <v>13903.938118</v>
          </cell>
        </row>
        <row r="130">
          <cell r="D130">
            <v>9013.8585710000007</v>
          </cell>
        </row>
        <row r="131">
          <cell r="D131">
            <v>17996.697195000001</v>
          </cell>
        </row>
        <row r="132">
          <cell r="D132">
            <v>11496.100955</v>
          </cell>
        </row>
        <row r="136">
          <cell r="D136">
            <v>5516.2323569999999</v>
          </cell>
        </row>
        <row r="137">
          <cell r="D137">
            <v>11373.892164999999</v>
          </cell>
        </row>
        <row r="138">
          <cell r="D138">
            <v>541.51352699999995</v>
          </cell>
        </row>
        <row r="139">
          <cell r="D139">
            <v>18.413519999999998</v>
          </cell>
        </row>
        <row r="140">
          <cell r="D140">
            <v>3442.5006749999998</v>
          </cell>
        </row>
        <row r="141">
          <cell r="D141">
            <v>22346.670506999999</v>
          </cell>
        </row>
        <row r="142">
          <cell r="D142">
            <v>39457.231819000001</v>
          </cell>
        </row>
        <row r="143">
          <cell r="D143">
            <v>86188.942104000002</v>
          </cell>
        </row>
        <row r="144">
          <cell r="D144">
            <v>4293.1367769999997</v>
          </cell>
        </row>
        <row r="145">
          <cell r="D145">
            <v>6629.8272079999997</v>
          </cell>
        </row>
        <row r="146">
          <cell r="D146">
            <v>3350.9941050000002</v>
          </cell>
        </row>
        <row r="147">
          <cell r="D147">
            <v>320.85482000000002</v>
          </cell>
        </row>
        <row r="148">
          <cell r="D148">
            <v>204.380268</v>
          </cell>
        </row>
        <row r="149">
          <cell r="D149">
            <v>2328.3701339999998</v>
          </cell>
        </row>
        <row r="150">
          <cell r="D150">
            <v>2403.1680839999999</v>
          </cell>
        </row>
        <row r="151">
          <cell r="D151">
            <v>1926.854454</v>
          </cell>
        </row>
        <row r="152">
          <cell r="D152">
            <v>3195.4545459999999</v>
          </cell>
        </row>
        <row r="153">
          <cell r="D153">
            <v>2159.7743399999999</v>
          </cell>
        </row>
        <row r="154">
          <cell r="D154">
            <v>654.04510400000004</v>
          </cell>
        </row>
        <row r="155">
          <cell r="D155">
            <v>1568.2667429999999</v>
          </cell>
        </row>
        <row r="156">
          <cell r="D156">
            <v>1307.833488</v>
          </cell>
        </row>
        <row r="157">
          <cell r="D157">
            <v>946.97056299999997</v>
          </cell>
        </row>
        <row r="158">
          <cell r="D158">
            <v>1156.871543</v>
          </cell>
        </row>
        <row r="159">
          <cell r="D159">
            <v>2150.3404869999999</v>
          </cell>
        </row>
        <row r="160">
          <cell r="D160">
            <v>4374.7407839999996</v>
          </cell>
        </row>
        <row r="161">
          <cell r="D161">
            <v>283.41752300000002</v>
          </cell>
        </row>
        <row r="162">
          <cell r="D162">
            <v>1474.1981720000001</v>
          </cell>
        </row>
        <row r="163">
          <cell r="D163">
            <v>114.66065500000001</v>
          </cell>
        </row>
        <row r="164">
          <cell r="D164">
            <v>1045.756308</v>
          </cell>
        </row>
        <row r="165">
          <cell r="D165">
            <v>1467.824803</v>
          </cell>
        </row>
        <row r="166">
          <cell r="D166">
            <v>258.06941499999999</v>
          </cell>
        </row>
        <row r="167">
          <cell r="D167">
            <v>99.534074000000004</v>
          </cell>
        </row>
        <row r="168">
          <cell r="D168">
            <v>78.947462000000002</v>
          </cell>
        </row>
        <row r="169">
          <cell r="D169">
            <v>78.576432999999994</v>
          </cell>
        </row>
        <row r="170">
          <cell r="D170">
            <v>86.962513999999999</v>
          </cell>
        </row>
        <row r="171">
          <cell r="D171">
            <v>813.60963300000003</v>
          </cell>
        </row>
        <row r="172">
          <cell r="D172">
            <v>2187.2123769999998</v>
          </cell>
        </row>
        <row r="173">
          <cell r="D173">
            <v>159.25345100000001</v>
          </cell>
        </row>
        <row r="174">
          <cell r="D174">
            <v>97.600364999999996</v>
          </cell>
        </row>
        <row r="175">
          <cell r="D175">
            <v>141.75986399999999</v>
          </cell>
        </row>
        <row r="176">
          <cell r="D176">
            <v>82.740110999999999</v>
          </cell>
        </row>
        <row r="177">
          <cell r="D177">
            <v>125.238969</v>
          </cell>
        </row>
        <row r="178">
          <cell r="D178">
            <v>1997.410574</v>
          </cell>
        </row>
        <row r="179">
          <cell r="D179">
            <v>486.39147200000002</v>
          </cell>
        </row>
        <row r="180">
          <cell r="D180">
            <v>4615.3565049999997</v>
          </cell>
        </row>
        <row r="181">
          <cell r="D181">
            <v>3944.184902</v>
          </cell>
        </row>
        <row r="182">
          <cell r="D182">
            <v>835.50644199999999</v>
          </cell>
        </row>
        <row r="183">
          <cell r="D183">
            <v>870.275755</v>
          </cell>
        </row>
        <row r="184">
          <cell r="D184">
            <v>237.76994400000001</v>
          </cell>
        </row>
        <row r="185">
          <cell r="D185">
            <v>1077.4381900000001</v>
          </cell>
        </row>
        <row r="186">
          <cell r="D186">
            <v>7646.0351629999996</v>
          </cell>
        </row>
        <row r="187">
          <cell r="D187">
            <v>20524.288524</v>
          </cell>
        </row>
        <row r="188">
          <cell r="D188">
            <v>411.08391</v>
          </cell>
        </row>
        <row r="189">
          <cell r="D189">
            <v>528.28065600000002</v>
          </cell>
        </row>
        <row r="190">
          <cell r="D190">
            <v>173449.880607</v>
          </cell>
        </row>
        <row r="191">
          <cell r="D191">
            <v>21.598001</v>
          </cell>
        </row>
        <row r="192">
          <cell r="D192">
            <v>20432.592162000001</v>
          </cell>
        </row>
        <row r="193">
          <cell r="D193">
            <v>12977.717608000001</v>
          </cell>
        </row>
        <row r="194">
          <cell r="D194">
            <v>90102.495133999997</v>
          </cell>
        </row>
        <row r="195">
          <cell r="D195">
            <v>22906.820138999999</v>
          </cell>
        </row>
        <row r="196">
          <cell r="D196">
            <v>676.27217700000006</v>
          </cell>
        </row>
        <row r="197">
          <cell r="D197">
            <v>384.85593699999998</v>
          </cell>
        </row>
        <row r="198">
          <cell r="D198">
            <v>876.31958899999995</v>
          </cell>
        </row>
        <row r="199">
          <cell r="D199">
            <v>2538.2777409999999</v>
          </cell>
        </row>
        <row r="200">
          <cell r="D200">
            <v>637.04396499999996</v>
          </cell>
        </row>
        <row r="201">
          <cell r="D201">
            <v>1542.0529590000001</v>
          </cell>
        </row>
        <row r="202">
          <cell r="D202">
            <v>11683.151062999999</v>
          </cell>
        </row>
        <row r="203">
          <cell r="D203">
            <v>2186.1377870000001</v>
          </cell>
        </row>
        <row r="204">
          <cell r="D204">
            <v>35707.126014000001</v>
          </cell>
        </row>
        <row r="205">
          <cell r="D205">
            <v>12356.711702000001</v>
          </cell>
        </row>
        <row r="206">
          <cell r="D206">
            <v>1002.586744</v>
          </cell>
        </row>
        <row r="207">
          <cell r="D207">
            <v>823.47769800000003</v>
          </cell>
        </row>
        <row r="208">
          <cell r="D208">
            <v>441.91873399999997</v>
          </cell>
        </row>
        <row r="209">
          <cell r="D209">
            <v>1092.994827</v>
          </cell>
        </row>
        <row r="210">
          <cell r="D210">
            <v>909.85418500000003</v>
          </cell>
        </row>
        <row r="211">
          <cell r="D211">
            <v>1217.240935</v>
          </cell>
        </row>
        <row r="212">
          <cell r="D212">
            <v>983.674845</v>
          </cell>
        </row>
        <row r="213">
          <cell r="D213">
            <v>421.05071099999998</v>
          </cell>
        </row>
        <row r="214">
          <cell r="D214">
            <v>1909.8957370000001</v>
          </cell>
        </row>
        <row r="215">
          <cell r="D215">
            <v>766.41795500000001</v>
          </cell>
        </row>
        <row r="216">
          <cell r="D216">
            <v>2712.2345070000001</v>
          </cell>
        </row>
        <row r="217">
          <cell r="D217">
            <v>1040.2172</v>
          </cell>
        </row>
        <row r="218">
          <cell r="D218">
            <v>333.006687</v>
          </cell>
        </row>
        <row r="219">
          <cell r="D219">
            <v>13529.691274999999</v>
          </cell>
        </row>
        <row r="220">
          <cell r="D220">
            <v>10.556959000000001</v>
          </cell>
        </row>
        <row r="223">
          <cell r="D223">
            <v>50958.695105999999</v>
          </cell>
        </row>
        <row r="224">
          <cell r="D224">
            <v>622.88905899999997</v>
          </cell>
        </row>
        <row r="225">
          <cell r="D225">
            <v>689.76857299999995</v>
          </cell>
        </row>
        <row r="226">
          <cell r="D226">
            <v>120.52857299999999</v>
          </cell>
        </row>
        <row r="227">
          <cell r="D227">
            <v>796.16140199999995</v>
          </cell>
        </row>
        <row r="228">
          <cell r="D228">
            <v>20226.659190999999</v>
          </cell>
        </row>
        <row r="229">
          <cell r="D229">
            <v>13140.441650999999</v>
          </cell>
        </row>
        <row r="230">
          <cell r="D230">
            <v>11256.091327</v>
          </cell>
        </row>
        <row r="231">
          <cell r="D231">
            <v>159220.302627</v>
          </cell>
        </row>
        <row r="232">
          <cell r="D232">
            <v>1823.7255640000001</v>
          </cell>
        </row>
        <row r="233">
          <cell r="D233">
            <v>11608.558171000001</v>
          </cell>
        </row>
        <row r="234">
          <cell r="D234">
            <v>745.83721400000002</v>
          </cell>
        </row>
        <row r="235">
          <cell r="D235">
            <v>402.508329</v>
          </cell>
        </row>
        <row r="236">
          <cell r="D236">
            <v>456.62239699999998</v>
          </cell>
        </row>
        <row r="237">
          <cell r="D237">
            <v>768.64183500000001</v>
          </cell>
        </row>
        <row r="238">
          <cell r="D238">
            <v>88.050873999999993</v>
          </cell>
        </row>
        <row r="239">
          <cell r="D239">
            <v>108.44355400000001</v>
          </cell>
        </row>
        <row r="240">
          <cell r="D240">
            <v>163.35639800000001</v>
          </cell>
        </row>
        <row r="241">
          <cell r="D241">
            <v>684.76198299999999</v>
          </cell>
        </row>
        <row r="242">
          <cell r="D242">
            <v>350.068781</v>
          </cell>
        </row>
        <row r="243">
          <cell r="D243">
            <v>114.969517</v>
          </cell>
        </row>
        <row r="244">
          <cell r="D244">
            <v>164.616882</v>
          </cell>
        </row>
        <row r="245">
          <cell r="D245">
            <v>247.048113</v>
          </cell>
        </row>
        <row r="246">
          <cell r="D246">
            <v>879.99907900000005</v>
          </cell>
        </row>
        <row r="247">
          <cell r="D247">
            <v>2779.0251029999999</v>
          </cell>
        </row>
        <row r="248">
          <cell r="D248">
            <v>4843.933</v>
          </cell>
        </row>
        <row r="249">
          <cell r="D249">
            <v>96313.557801999996</v>
          </cell>
        </row>
        <row r="250">
          <cell r="D250">
            <v>24941.483574999998</v>
          </cell>
        </row>
        <row r="251">
          <cell r="D251">
            <v>24584.383880000001</v>
          </cell>
        </row>
        <row r="252">
          <cell r="D252">
            <v>7942.7780279999997</v>
          </cell>
        </row>
        <row r="253">
          <cell r="D253">
            <v>4928.749476</v>
          </cell>
        </row>
        <row r="254">
          <cell r="D254">
            <v>1875.3929639999999</v>
          </cell>
        </row>
        <row r="255">
          <cell r="D255">
            <v>280.82839300000001</v>
          </cell>
        </row>
        <row r="256">
          <cell r="D256">
            <v>254.88896399999999</v>
          </cell>
        </row>
        <row r="257">
          <cell r="D257">
            <v>5363.8892720000003</v>
          </cell>
        </row>
        <row r="258">
          <cell r="D258">
            <v>5.4165900000000002</v>
          </cell>
        </row>
        <row r="259">
          <cell r="D259">
            <v>16.490303000000001</v>
          </cell>
        </row>
        <row r="260">
          <cell r="D260">
            <v>1272.011117</v>
          </cell>
        </row>
        <row r="261">
          <cell r="D261">
            <v>16681.009631000001</v>
          </cell>
        </row>
        <row r="262">
          <cell r="D262">
            <v>4248.1033969999999</v>
          </cell>
        </row>
        <row r="263">
          <cell r="D263">
            <v>0.87262300000000004</v>
          </cell>
        </row>
        <row r="264">
          <cell r="D264">
            <v>134778.166299</v>
          </cell>
        </row>
        <row r="265">
          <cell r="D265">
            <v>206.000327</v>
          </cell>
        </row>
        <row r="266">
          <cell r="D266">
            <v>2.7341630000000001</v>
          </cell>
        </row>
        <row r="267">
          <cell r="D267">
            <v>25.614792999999999</v>
          </cell>
        </row>
        <row r="268">
          <cell r="D268">
            <v>142.857752</v>
          </cell>
        </row>
        <row r="269">
          <cell r="D269">
            <v>128275.22383800001</v>
          </cell>
        </row>
        <row r="270">
          <cell r="D270">
            <v>127409.15827699999</v>
          </cell>
        </row>
        <row r="271">
          <cell r="D271">
            <v>31968.455171000001</v>
          </cell>
        </row>
        <row r="272">
          <cell r="D272">
            <v>271.56765899999999</v>
          </cell>
        </row>
        <row r="273">
          <cell r="D273">
            <v>23.662451000000001</v>
          </cell>
        </row>
        <row r="274">
          <cell r="D274">
            <v>13232.457995000001</v>
          </cell>
        </row>
        <row r="275">
          <cell r="D275">
            <v>4459.0557310000004</v>
          </cell>
        </row>
        <row r="276">
          <cell r="D276">
            <v>24274.833060000001</v>
          </cell>
        </row>
        <row r="277">
          <cell r="D277">
            <v>70673.736676999994</v>
          </cell>
        </row>
        <row r="278">
          <cell r="D278">
            <v>43893.179974999999</v>
          </cell>
        </row>
        <row r="279">
          <cell r="D279">
            <v>6831.8281779999998</v>
          </cell>
        </row>
        <row r="280">
          <cell r="D280">
            <v>2213.1470450000002</v>
          </cell>
        </row>
        <row r="281">
          <cell r="D281">
            <v>6159.2322379999996</v>
          </cell>
        </row>
        <row r="282">
          <cell r="D282">
            <v>25951.644333</v>
          </cell>
        </row>
        <row r="283">
          <cell r="D283">
            <v>6213.9292759999998</v>
          </cell>
        </row>
        <row r="284">
          <cell r="D284">
            <v>29041.116066999999</v>
          </cell>
        </row>
        <row r="285">
          <cell r="D285">
            <v>13456.679377</v>
          </cell>
        </row>
        <row r="286">
          <cell r="D286">
            <v>73155.526060000004</v>
          </cell>
        </row>
        <row r="287">
          <cell r="D287">
            <v>3609.6256800000001</v>
          </cell>
        </row>
        <row r="288">
          <cell r="D288">
            <v>88461.724283000003</v>
          </cell>
        </row>
        <row r="289">
          <cell r="D289">
            <v>12496.532083</v>
          </cell>
        </row>
        <row r="290">
          <cell r="D290">
            <v>6399.6556430000001</v>
          </cell>
        </row>
        <row r="291">
          <cell r="D291">
            <v>654.39706699999999</v>
          </cell>
        </row>
        <row r="292">
          <cell r="D292">
            <v>4889.0649309999999</v>
          </cell>
        </row>
        <row r="293">
          <cell r="D293">
            <v>80.924774999999997</v>
          </cell>
        </row>
        <row r="294">
          <cell r="D294">
            <v>12731.540279000001</v>
          </cell>
        </row>
        <row r="295">
          <cell r="D295">
            <v>31830.649710999998</v>
          </cell>
        </row>
        <row r="296">
          <cell r="D296">
            <v>14674.947361</v>
          </cell>
        </row>
        <row r="297">
          <cell r="D297">
            <v>14305.508469</v>
          </cell>
        </row>
        <row r="298">
          <cell r="D298">
            <v>19377.318566999998</v>
          </cell>
        </row>
        <row r="299">
          <cell r="D299">
            <v>6828.803723</v>
          </cell>
        </row>
        <row r="300">
          <cell r="D300">
            <v>22983.714437999999</v>
          </cell>
        </row>
        <row r="301">
          <cell r="D301">
            <v>73669.439610000001</v>
          </cell>
        </row>
        <row r="302">
          <cell r="D302">
            <v>7441.7305850000002</v>
          </cell>
        </row>
        <row r="303">
          <cell r="D303">
            <v>42935.803034999997</v>
          </cell>
        </row>
        <row r="304">
          <cell r="D304">
            <v>42433.332331999998</v>
          </cell>
        </row>
        <row r="305">
          <cell r="D305">
            <v>101830.051356</v>
          </cell>
        </row>
        <row r="306">
          <cell r="D306">
            <v>1676.8495339999999</v>
          </cell>
        </row>
        <row r="307">
          <cell r="D307">
            <v>40796.915277</v>
          </cell>
        </row>
        <row r="308">
          <cell r="D308">
            <v>15954.390828</v>
          </cell>
        </row>
        <row r="309">
          <cell r="D309">
            <v>4886.6523049999996</v>
          </cell>
        </row>
        <row r="310">
          <cell r="D310">
            <v>8.2399290000000001</v>
          </cell>
        </row>
        <row r="311">
          <cell r="D311">
            <v>4.2900000000000002E-4</v>
          </cell>
        </row>
        <row r="312">
          <cell r="D312">
            <v>316.24374699999998</v>
          </cell>
        </row>
        <row r="313">
          <cell r="D313">
            <v>345.77315199999998</v>
          </cell>
        </row>
        <row r="314">
          <cell r="D314">
            <v>39.299162000000003</v>
          </cell>
        </row>
        <row r="315">
          <cell r="D315">
            <v>6763.3699829999996</v>
          </cell>
        </row>
        <row r="316">
          <cell r="D316">
            <v>4668.040446</v>
          </cell>
        </row>
        <row r="339">
          <cell r="D339">
            <v>7180.6374210000004</v>
          </cell>
        </row>
        <row r="340">
          <cell r="D340">
            <v>4.9668140000000003</v>
          </cell>
        </row>
        <row r="341">
          <cell r="D341">
            <v>151.937511</v>
          </cell>
        </row>
        <row r="342">
          <cell r="D342">
            <v>3.6070630000000001</v>
          </cell>
        </row>
        <row r="343">
          <cell r="D343">
            <v>10.739879</v>
          </cell>
        </row>
        <row r="344">
          <cell r="D344">
            <v>9.3578999999999996E-2</v>
          </cell>
        </row>
        <row r="394">
          <cell r="D394">
            <v>2896.4729579999998</v>
          </cell>
        </row>
        <row r="395">
          <cell r="D395">
            <v>17169.328778999999</v>
          </cell>
        </row>
      </sheetData>
      <sheetData sheetId="1">
        <row r="13">
          <cell r="B13">
            <v>139144.21942800001</v>
          </cell>
        </row>
        <row r="18">
          <cell r="B18">
            <v>232509.04054099999</v>
          </cell>
        </row>
        <row r="31">
          <cell r="B31">
            <v>174367.790186</v>
          </cell>
        </row>
      </sheetData>
      <sheetData sheetId="2">
        <row r="2">
          <cell r="B2">
            <v>331091.23526400002</v>
          </cell>
        </row>
        <row r="3">
          <cell r="B3">
            <v>16487.329902000001</v>
          </cell>
        </row>
        <row r="6">
          <cell r="B6">
            <v>17835.242978999999</v>
          </cell>
        </row>
        <row r="8">
          <cell r="B8">
            <v>102765.573951</v>
          </cell>
        </row>
      </sheetData>
      <sheetData sheetId="3">
        <row r="6">
          <cell r="B6">
            <v>14436.461611999999</v>
          </cell>
        </row>
        <row r="7">
          <cell r="B7">
            <v>1041.975694</v>
          </cell>
        </row>
      </sheetData>
      <sheetData sheetId="4">
        <row r="2">
          <cell r="B2">
            <v>271175.424207</v>
          </cell>
        </row>
        <row r="3">
          <cell r="B3">
            <v>113150.21125199999</v>
          </cell>
        </row>
        <row r="4">
          <cell r="B4">
            <v>13140.441645999999</v>
          </cell>
        </row>
        <row r="5">
          <cell r="B5">
            <v>18436.728749999998</v>
          </cell>
        </row>
        <row r="6">
          <cell r="B6">
            <v>160033.705621</v>
          </cell>
        </row>
        <row r="7">
          <cell r="B7">
            <v>310605.53523400001</v>
          </cell>
        </row>
        <row r="9">
          <cell r="B9">
            <v>16681.009634999999</v>
          </cell>
        </row>
        <row r="10">
          <cell r="B10">
            <v>4248.1033950000001</v>
          </cell>
        </row>
        <row r="11">
          <cell r="B11">
            <v>174304.122879</v>
          </cell>
        </row>
        <row r="12">
          <cell r="B12">
            <v>119652.091589</v>
          </cell>
        </row>
        <row r="13">
          <cell r="B13">
            <v>416338.79374300002</v>
          </cell>
        </row>
        <row r="15">
          <cell r="B15">
            <v>128468.02856000001</v>
          </cell>
        </row>
        <row r="16">
          <cell r="B16">
            <v>363409.06236500002</v>
          </cell>
        </row>
        <row r="17">
          <cell r="B17">
            <v>156917.02984800001</v>
          </cell>
        </row>
        <row r="18">
          <cell r="B18">
            <v>133338.083082</v>
          </cell>
        </row>
        <row r="19">
          <cell r="B19">
            <v>107518.32857899999</v>
          </cell>
        </row>
        <row r="20">
          <cell r="B20">
            <v>11138.575524</v>
          </cell>
        </row>
        <row r="21">
          <cell r="B21">
            <v>99407.625457999995</v>
          </cell>
        </row>
        <row r="23">
          <cell r="B23">
            <v>299225.41290200001</v>
          </cell>
        </row>
        <row r="24">
          <cell r="B24">
            <v>208073.224235</v>
          </cell>
        </row>
        <row r="25">
          <cell r="B25">
            <v>216871.785695</v>
          </cell>
        </row>
        <row r="26">
          <cell r="B26">
            <v>21311.740881999998</v>
          </cell>
        </row>
        <row r="27">
          <cell r="B27">
            <v>191540.46427900001</v>
          </cell>
        </row>
        <row r="28">
          <cell r="B28">
            <v>125172.76787500001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enduduk Cimandiri"/>
      <sheetName val="KROSCEK CIMANDIRI"/>
      <sheetName val="Penduduk Cimandiri Kroscek"/>
      <sheetName val="Proyeksi Penduduk Cimandiri"/>
      <sheetName val="Kebutuhan Air Cimandiri"/>
    </sheetNames>
    <sheetDataSet>
      <sheetData sheetId="0"/>
      <sheetData sheetId="1"/>
      <sheetData sheetId="2"/>
      <sheetData sheetId="3">
        <row r="88">
          <cell r="C88">
            <v>66579.649999999994</v>
          </cell>
          <cell r="D88">
            <v>66964.649999999994</v>
          </cell>
          <cell r="E88">
            <v>67537.100000000006</v>
          </cell>
          <cell r="F88">
            <v>67180.5</v>
          </cell>
          <cell r="G88">
            <v>67909.2</v>
          </cell>
        </row>
        <row r="95">
          <cell r="C95">
            <v>41284.550000000003</v>
          </cell>
          <cell r="D95">
            <v>41373.050000000003</v>
          </cell>
          <cell r="E95">
            <v>41613.600000000006</v>
          </cell>
          <cell r="F95">
            <v>41853.600000000006</v>
          </cell>
          <cell r="G95">
            <v>43130.8</v>
          </cell>
        </row>
        <row r="106">
          <cell r="C106">
            <v>114251.79000000001</v>
          </cell>
          <cell r="D106">
            <v>116392.73</v>
          </cell>
          <cell r="E106">
            <v>118031.36</v>
          </cell>
          <cell r="F106">
            <v>116209.23000000001</v>
          </cell>
          <cell r="G106">
            <v>119818.21999999999</v>
          </cell>
        </row>
        <row r="127">
          <cell r="C127">
            <v>428997.14000000007</v>
          </cell>
          <cell r="D127">
            <v>435375.15</v>
          </cell>
          <cell r="E127">
            <v>450246.92999999988</v>
          </cell>
          <cell r="F127">
            <v>438699.80000000005</v>
          </cell>
          <cell r="G127">
            <v>443011.83</v>
          </cell>
        </row>
        <row r="146">
          <cell r="C146">
            <v>318498.88</v>
          </cell>
          <cell r="D146">
            <v>331222.84000000003</v>
          </cell>
          <cell r="E146">
            <v>334680.93</v>
          </cell>
          <cell r="F146">
            <v>333531.35999999993</v>
          </cell>
          <cell r="G146">
            <v>337273.59999999998</v>
          </cell>
        </row>
        <row r="153">
          <cell r="C153">
            <v>18528.25</v>
          </cell>
          <cell r="D153">
            <v>18779</v>
          </cell>
          <cell r="E153">
            <v>18413.25</v>
          </cell>
          <cell r="F153">
            <v>18641.25</v>
          </cell>
          <cell r="G153">
            <v>19105.5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8"/>
  <sheetViews>
    <sheetView zoomScale="82" zoomScaleNormal="82" workbookViewId="0">
      <pane xSplit="1" topLeftCell="B1" activePane="topRight" state="frozen"/>
      <selection pane="topRight" activeCell="AD15" sqref="AD15"/>
    </sheetView>
  </sheetViews>
  <sheetFormatPr defaultRowHeight="15" x14ac:dyDescent="0.25"/>
  <cols>
    <col min="2" max="2" width="13.5703125" customWidth="1"/>
    <col min="3" max="3" width="18.5703125" bestFit="1" customWidth="1"/>
    <col min="4" max="4" width="11" bestFit="1" customWidth="1"/>
    <col min="5" max="5" width="10.42578125" bestFit="1" customWidth="1"/>
    <col min="6" max="6" width="11.140625" bestFit="1" customWidth="1"/>
    <col min="7" max="7" width="11.5703125" bestFit="1" customWidth="1"/>
    <col min="8" max="8" width="12.28515625" bestFit="1" customWidth="1"/>
    <col min="9" max="9" width="10.140625" bestFit="1" customWidth="1"/>
    <col min="10" max="10" width="14.85546875" bestFit="1" customWidth="1"/>
    <col min="11" max="11" width="14" bestFit="1" customWidth="1"/>
    <col min="12" max="12" width="13.7109375" bestFit="1" customWidth="1"/>
    <col min="13" max="13" width="15.5703125" bestFit="1" customWidth="1"/>
    <col min="15" max="15" width="15.42578125" bestFit="1" customWidth="1"/>
    <col min="16" max="16" width="11.7109375" bestFit="1" customWidth="1"/>
    <col min="17" max="17" width="14.140625" bestFit="1" customWidth="1"/>
    <col min="18" max="18" width="14.7109375" bestFit="1" customWidth="1"/>
    <col min="19" max="19" width="9.7109375" bestFit="1" customWidth="1"/>
    <col min="20" max="20" width="12.28515625" bestFit="1" customWidth="1"/>
    <col min="21" max="21" width="10.5703125" bestFit="1" customWidth="1"/>
    <col min="22" max="22" width="10.7109375" bestFit="1" customWidth="1"/>
    <col min="23" max="23" width="10.140625" bestFit="1" customWidth="1"/>
    <col min="24" max="24" width="11.140625" bestFit="1" customWidth="1"/>
    <col min="25" max="25" width="12" bestFit="1" customWidth="1"/>
    <col min="26" max="26" width="10.7109375" bestFit="1" customWidth="1"/>
    <col min="27" max="27" width="13.85546875" bestFit="1" customWidth="1"/>
    <col min="29" max="29" width="15.140625" bestFit="1" customWidth="1"/>
    <col min="30" max="30" width="12.28515625" bestFit="1" customWidth="1"/>
    <col min="31" max="31" width="12.7109375" bestFit="1" customWidth="1"/>
    <col min="32" max="32" width="12.85546875" bestFit="1" customWidth="1"/>
    <col min="33" max="33" width="11.28515625" bestFit="1" customWidth="1"/>
    <col min="34" max="34" width="15.85546875" bestFit="1" customWidth="1"/>
    <col min="35" max="35" width="15.28515625" bestFit="1" customWidth="1"/>
    <col min="36" max="36" width="13.42578125" customWidth="1"/>
    <col min="37" max="37" width="9.140625" customWidth="1"/>
  </cols>
  <sheetData>
    <row r="2" spans="1:36" x14ac:dyDescent="0.25">
      <c r="B2" s="109" t="s">
        <v>64</v>
      </c>
      <c r="C2" s="109"/>
      <c r="D2" s="109"/>
      <c r="E2" s="109"/>
      <c r="F2" s="109"/>
      <c r="G2" s="109"/>
      <c r="H2" s="109"/>
      <c r="I2" s="109"/>
      <c r="J2" s="109"/>
      <c r="K2" s="109"/>
      <c r="L2" s="71"/>
      <c r="M2" s="109" t="s">
        <v>64</v>
      </c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71"/>
      <c r="Y2" s="109" t="s">
        <v>64</v>
      </c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</row>
    <row r="3" spans="1:36" x14ac:dyDescent="0.25">
      <c r="A3" s="67" t="s">
        <v>1</v>
      </c>
      <c r="B3" s="52" t="s">
        <v>65</v>
      </c>
      <c r="C3" s="52" t="s">
        <v>168</v>
      </c>
      <c r="D3" s="52" t="s">
        <v>66</v>
      </c>
      <c r="E3" s="52" t="s">
        <v>67</v>
      </c>
      <c r="F3" s="52" t="s">
        <v>68</v>
      </c>
      <c r="G3" s="52" t="s">
        <v>69</v>
      </c>
      <c r="H3" s="52" t="s">
        <v>70</v>
      </c>
      <c r="I3" s="52" t="s">
        <v>71</v>
      </c>
      <c r="J3" s="52" t="s">
        <v>72</v>
      </c>
      <c r="K3" s="52" t="s">
        <v>73</v>
      </c>
      <c r="L3" s="52" t="s">
        <v>74</v>
      </c>
      <c r="M3" s="52" t="s">
        <v>75</v>
      </c>
      <c r="N3" s="52" t="s">
        <v>76</v>
      </c>
      <c r="O3" s="52" t="s">
        <v>77</v>
      </c>
      <c r="P3" s="52" t="s">
        <v>78</v>
      </c>
      <c r="Q3" s="52" t="s">
        <v>79</v>
      </c>
      <c r="R3" s="52" t="s">
        <v>80</v>
      </c>
      <c r="S3" s="52" t="s">
        <v>81</v>
      </c>
      <c r="T3" s="52" t="s">
        <v>82</v>
      </c>
      <c r="U3" s="52" t="s">
        <v>83</v>
      </c>
      <c r="V3" s="52" t="s">
        <v>84</v>
      </c>
      <c r="W3" s="52" t="s">
        <v>85</v>
      </c>
      <c r="X3" s="52" t="s">
        <v>86</v>
      </c>
      <c r="Y3" s="52" t="s">
        <v>87</v>
      </c>
      <c r="Z3" s="52" t="s">
        <v>88</v>
      </c>
      <c r="AA3" s="52" t="s">
        <v>89</v>
      </c>
      <c r="AB3" s="52" t="s">
        <v>90</v>
      </c>
      <c r="AC3" s="52" t="s">
        <v>91</v>
      </c>
      <c r="AD3" s="52" t="s">
        <v>92</v>
      </c>
      <c r="AE3" s="52" t="s">
        <v>93</v>
      </c>
      <c r="AF3" s="52" t="s">
        <v>95</v>
      </c>
      <c r="AG3" s="52" t="s">
        <v>94</v>
      </c>
      <c r="AH3" s="52" t="s">
        <v>96</v>
      </c>
      <c r="AI3" s="52" t="s">
        <v>97</v>
      </c>
      <c r="AJ3" s="52" t="s">
        <v>98</v>
      </c>
    </row>
    <row r="4" spans="1:36" x14ac:dyDescent="0.25">
      <c r="A4" s="52">
        <v>2014</v>
      </c>
      <c r="B4">
        <v>3470410</v>
      </c>
      <c r="C4">
        <v>1609530</v>
      </c>
      <c r="D4">
        <v>3122670</v>
      </c>
      <c r="E4">
        <v>5331140</v>
      </c>
      <c r="F4">
        <v>1162130</v>
      </c>
      <c r="G4">
        <v>2235420</v>
      </c>
      <c r="H4">
        <v>2109590</v>
      </c>
      <c r="I4">
        <v>2526200</v>
      </c>
      <c r="J4">
        <v>1682020</v>
      </c>
      <c r="K4">
        <v>2250130</v>
      </c>
      <c r="L4">
        <v>1049090</v>
      </c>
      <c r="M4">
        <v>1176350</v>
      </c>
      <c r="N4">
        <v>388330</v>
      </c>
      <c r="O4">
        <v>910030</v>
      </c>
      <c r="P4">
        <v>1513100</v>
      </c>
      <c r="Q4">
        <v>2422110</v>
      </c>
      <c r="R4">
        <v>1131530</v>
      </c>
      <c r="S4">
        <v>1728610</v>
      </c>
      <c r="T4">
        <v>2470810</v>
      </c>
      <c r="U4">
        <v>180510</v>
      </c>
      <c r="V4">
        <v>2642540</v>
      </c>
      <c r="W4">
        <v>1030720</v>
      </c>
      <c r="X4">
        <v>579010</v>
      </c>
      <c r="Y4">
        <v>304590</v>
      </c>
      <c r="Z4">
        <v>2033510</v>
      </c>
      <c r="AA4">
        <v>315010</v>
      </c>
      <c r="AB4">
        <v>654790</v>
      </c>
      <c r="AC4">
        <v>1605579</v>
      </c>
      <c r="AD4" s="49">
        <v>1755000</v>
      </c>
      <c r="AE4" s="49">
        <v>1662000</v>
      </c>
      <c r="AF4">
        <v>10075300</v>
      </c>
      <c r="AG4">
        <v>1259305</v>
      </c>
      <c r="AH4">
        <v>3264776</v>
      </c>
      <c r="AI4">
        <v>1999894</v>
      </c>
      <c r="AJ4">
        <v>1492999</v>
      </c>
    </row>
    <row r="5" spans="1:36" x14ac:dyDescent="0.25">
      <c r="A5" s="52">
        <v>2015</v>
      </c>
      <c r="B5">
        <v>3534140</v>
      </c>
      <c r="C5">
        <v>1629430</v>
      </c>
      <c r="D5">
        <v>3246030</v>
      </c>
      <c r="E5">
        <v>5459680</v>
      </c>
      <c r="F5">
        <v>1168690</v>
      </c>
      <c r="G5">
        <v>2243910</v>
      </c>
      <c r="H5">
        <v>2126190</v>
      </c>
      <c r="I5">
        <v>2548740</v>
      </c>
      <c r="J5">
        <v>1691410</v>
      </c>
      <c r="K5">
        <v>2273580</v>
      </c>
      <c r="L5">
        <v>1055410</v>
      </c>
      <c r="M5">
        <v>1182110</v>
      </c>
      <c r="N5">
        <v>390500</v>
      </c>
      <c r="O5">
        <v>921590</v>
      </c>
      <c r="P5">
        <v>1529390</v>
      </c>
      <c r="Q5">
        <v>2434230</v>
      </c>
      <c r="R5">
        <v>1137260</v>
      </c>
      <c r="S5">
        <v>1736010</v>
      </c>
      <c r="T5">
        <v>2481480</v>
      </c>
      <c r="U5">
        <v>181450</v>
      </c>
      <c r="V5">
        <v>2714820</v>
      </c>
      <c r="W5">
        <v>1047920.0000000001</v>
      </c>
      <c r="X5">
        <v>586580</v>
      </c>
      <c r="Y5">
        <v>307500</v>
      </c>
      <c r="Z5">
        <v>2106100</v>
      </c>
      <c r="AA5">
        <v>318130</v>
      </c>
      <c r="AB5">
        <v>657490</v>
      </c>
      <c r="AC5" s="48">
        <v>1620918</v>
      </c>
      <c r="AD5" s="50">
        <v>1781379</v>
      </c>
      <c r="AE5" s="50">
        <v>1694726</v>
      </c>
      <c r="AF5">
        <v>10177900</v>
      </c>
      <c r="AG5">
        <v>1269812</v>
      </c>
      <c r="AH5">
        <v>3370594</v>
      </c>
      <c r="AI5">
        <v>2047105</v>
      </c>
      <c r="AJ5">
        <v>1543209</v>
      </c>
    </row>
    <row r="6" spans="1:36" x14ac:dyDescent="0.25">
      <c r="A6" s="52">
        <v>2016</v>
      </c>
      <c r="B6" s="45">
        <v>3596630</v>
      </c>
      <c r="C6" s="45">
        <v>1648390</v>
      </c>
      <c r="D6" s="45">
        <v>3371700.0000000009</v>
      </c>
      <c r="E6" s="45">
        <v>5587390</v>
      </c>
      <c r="F6" s="45">
        <v>1175400</v>
      </c>
      <c r="G6" s="45">
        <v>2250990.0000000005</v>
      </c>
      <c r="H6" s="45">
        <v>2143009.9999999995</v>
      </c>
      <c r="I6" s="45">
        <v>2569509.9999999995</v>
      </c>
      <c r="J6" s="45">
        <v>1700820.0000000002</v>
      </c>
      <c r="K6" s="45">
        <v>2295810.0000000005</v>
      </c>
      <c r="L6" s="45">
        <v>1061880</v>
      </c>
      <c r="M6" s="45">
        <v>1188019.9999999998</v>
      </c>
      <c r="N6" s="45">
        <v>392840</v>
      </c>
      <c r="O6" s="45">
        <v>932709.99999999988</v>
      </c>
      <c r="P6" s="45">
        <v>1546010.0000000002</v>
      </c>
      <c r="Q6" s="45">
        <v>2444640.0000000005</v>
      </c>
      <c r="R6" s="45">
        <v>1142110</v>
      </c>
      <c r="S6" s="45">
        <v>1742270.0000000005</v>
      </c>
      <c r="T6" s="45">
        <v>2490640.0000000009</v>
      </c>
      <c r="U6" s="45">
        <v>181899.99999999997</v>
      </c>
      <c r="V6" s="45">
        <v>2787200.0000000009</v>
      </c>
      <c r="W6" s="45">
        <v>1064680</v>
      </c>
      <c r="X6" s="45">
        <v>594020</v>
      </c>
      <c r="Y6" s="45">
        <v>310470</v>
      </c>
      <c r="Z6" s="45">
        <v>2179830</v>
      </c>
      <c r="AA6" s="45">
        <v>321110.00000000006</v>
      </c>
      <c r="AB6" s="45">
        <v>659630.00000000012</v>
      </c>
      <c r="AC6" s="48">
        <v>1635909</v>
      </c>
      <c r="AD6" s="50">
        <v>1788880</v>
      </c>
      <c r="AE6" s="50">
        <v>1703390</v>
      </c>
      <c r="AF6">
        <v>10277630</v>
      </c>
      <c r="AG6">
        <v>1279412</v>
      </c>
      <c r="AH6">
        <v>3477495</v>
      </c>
      <c r="AI6">
        <v>2093706</v>
      </c>
      <c r="AJ6">
        <v>1593812</v>
      </c>
    </row>
    <row r="7" spans="1:36" x14ac:dyDescent="0.25">
      <c r="A7" s="52">
        <v>2017</v>
      </c>
      <c r="B7">
        <v>3672080</v>
      </c>
      <c r="C7">
        <v>1718030</v>
      </c>
      <c r="D7">
        <v>3605160</v>
      </c>
      <c r="E7">
        <v>5558710</v>
      </c>
      <c r="F7">
        <v>1220110</v>
      </c>
      <c r="G7">
        <v>2245900</v>
      </c>
      <c r="H7">
        <v>2173340</v>
      </c>
      <c r="I7">
        <v>2568800</v>
      </c>
      <c r="J7">
        <v>1724130</v>
      </c>
      <c r="K7">
        <v>2263480</v>
      </c>
      <c r="L7">
        <v>1078440</v>
      </c>
      <c r="M7">
        <v>1148880</v>
      </c>
      <c r="N7">
        <v>412210</v>
      </c>
      <c r="O7">
        <v>995500</v>
      </c>
      <c r="P7">
        <v>1592830</v>
      </c>
      <c r="Q7">
        <v>2394820</v>
      </c>
      <c r="R7">
        <v>1176720</v>
      </c>
      <c r="S7">
        <v>1780080</v>
      </c>
      <c r="T7">
        <v>2378330</v>
      </c>
      <c r="U7">
        <v>315620</v>
      </c>
      <c r="V7">
        <v>2769450</v>
      </c>
      <c r="W7">
        <v>1055070</v>
      </c>
      <c r="X7">
        <v>590110</v>
      </c>
      <c r="Y7">
        <v>403440</v>
      </c>
      <c r="Z7">
        <v>2164290</v>
      </c>
      <c r="AA7">
        <v>340330</v>
      </c>
      <c r="AB7">
        <v>661280</v>
      </c>
      <c r="AC7" s="48">
        <v>1650625</v>
      </c>
      <c r="AD7" s="50">
        <v>1796004</v>
      </c>
      <c r="AE7" s="50">
        <v>1711627</v>
      </c>
      <c r="AF7">
        <v>10374200</v>
      </c>
      <c r="AG7">
        <v>1288103</v>
      </c>
      <c r="AH7">
        <v>3584770</v>
      </c>
      <c r="AI7">
        <v>2139891</v>
      </c>
      <c r="AJ7">
        <v>1644899</v>
      </c>
    </row>
    <row r="8" spans="1:36" x14ac:dyDescent="0.25">
      <c r="A8" s="52">
        <v>2018</v>
      </c>
      <c r="B8" s="45">
        <v>3747040</v>
      </c>
      <c r="C8" s="45">
        <v>1739399.9999999998</v>
      </c>
      <c r="D8" s="45">
        <v>3736450</v>
      </c>
      <c r="E8" s="45">
        <v>5679610</v>
      </c>
      <c r="F8" s="45">
        <v>1226580.0000000002</v>
      </c>
      <c r="G8" s="45">
        <v>2250529.9999999995</v>
      </c>
      <c r="H8" s="45">
        <v>2189959.9999999995</v>
      </c>
      <c r="I8" s="45">
        <v>2586060.0000000005</v>
      </c>
      <c r="J8" s="45">
        <v>1733780.0000000005</v>
      </c>
      <c r="K8" s="45">
        <v>2282319.9999999995</v>
      </c>
      <c r="L8" s="45">
        <v>1084720</v>
      </c>
      <c r="M8" s="45">
        <v>1154210.0000000002</v>
      </c>
      <c r="N8" s="45">
        <v>414650.00000000006</v>
      </c>
      <c r="O8" s="45">
        <v>1006170.0000000001</v>
      </c>
      <c r="P8" s="45">
        <v>1608740</v>
      </c>
      <c r="Q8" s="45">
        <v>2401770.0000000005</v>
      </c>
      <c r="R8" s="45">
        <v>1180220.0000000002</v>
      </c>
      <c r="S8" s="45">
        <v>1784189.9999999995</v>
      </c>
      <c r="T8" s="45">
        <v>2383679.9999999991</v>
      </c>
      <c r="U8" s="45">
        <v>319860.00000000006</v>
      </c>
      <c r="V8" s="45">
        <v>2838750</v>
      </c>
      <c r="W8" s="45">
        <v>1070370.0000000002</v>
      </c>
      <c r="X8" s="45">
        <v>596640.00000000012</v>
      </c>
      <c r="Y8" s="45">
        <v>409979.99999999994</v>
      </c>
      <c r="Z8" s="45">
        <v>2236500</v>
      </c>
      <c r="AA8" s="45">
        <v>342769.99999999994</v>
      </c>
      <c r="AB8" s="45">
        <v>662480</v>
      </c>
      <c r="AC8" s="48">
        <v>1665025</v>
      </c>
      <c r="AD8" s="51">
        <v>1802829</v>
      </c>
      <c r="AE8" s="51">
        <v>1719504</v>
      </c>
      <c r="AF8">
        <v>10467629</v>
      </c>
      <c r="AG8">
        <v>1295810</v>
      </c>
      <c r="AH8">
        <v>3692693</v>
      </c>
      <c r="AI8">
        <v>2185304</v>
      </c>
      <c r="AJ8">
        <v>1696308</v>
      </c>
    </row>
  </sheetData>
  <mergeCells count="3">
    <mergeCell ref="B2:K2"/>
    <mergeCell ref="M2:W2"/>
    <mergeCell ref="Y2:AJ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workbookViewId="0">
      <selection activeCell="A6" sqref="A6"/>
    </sheetView>
  </sheetViews>
  <sheetFormatPr defaultRowHeight="15" x14ac:dyDescent="0.25"/>
  <cols>
    <col min="1" max="1" width="4.140625" customWidth="1"/>
    <col min="2" max="2" width="15" customWidth="1"/>
    <col min="3" max="3" width="15.28515625" bestFit="1" customWidth="1"/>
    <col min="4" max="4" width="10.42578125" customWidth="1"/>
    <col min="6" max="6" width="4.42578125" customWidth="1"/>
    <col min="7" max="7" width="15.140625" bestFit="1" customWidth="1"/>
    <col min="8" max="8" width="15.28515625" bestFit="1" customWidth="1"/>
    <col min="9" max="9" width="10.140625" customWidth="1"/>
    <col min="11" max="11" width="4.7109375" customWidth="1"/>
    <col min="12" max="12" width="15.140625" bestFit="1" customWidth="1"/>
    <col min="13" max="13" width="15.28515625" bestFit="1" customWidth="1"/>
    <col min="14" max="14" width="11.28515625" customWidth="1"/>
    <col min="16" max="16" width="3.5703125" customWidth="1"/>
    <col min="17" max="17" width="15.140625" bestFit="1" customWidth="1"/>
    <col min="18" max="18" width="15.28515625" bestFit="1" customWidth="1"/>
    <col min="19" max="19" width="9.85546875" customWidth="1"/>
    <col min="21" max="21" width="4.7109375" customWidth="1"/>
    <col min="22" max="22" width="15.140625" bestFit="1" customWidth="1"/>
    <col min="23" max="23" width="15.28515625" bestFit="1" customWidth="1"/>
    <col min="24" max="24" width="10" customWidth="1"/>
    <col min="26" max="26" width="4.42578125" customWidth="1"/>
    <col min="27" max="27" width="15.140625" bestFit="1" customWidth="1"/>
    <col min="28" max="28" width="15.28515625" bestFit="1" customWidth="1"/>
    <col min="29" max="29" width="9.7109375" customWidth="1"/>
  </cols>
  <sheetData>
    <row r="1" spans="1:29" x14ac:dyDescent="0.25">
      <c r="A1" s="113" t="s">
        <v>100</v>
      </c>
      <c r="B1" s="113"/>
      <c r="C1" s="113"/>
      <c r="D1" s="113"/>
      <c r="F1" s="114" t="s">
        <v>101</v>
      </c>
      <c r="G1" s="114"/>
      <c r="H1" s="114"/>
      <c r="I1" s="114"/>
      <c r="K1" s="115" t="s">
        <v>102</v>
      </c>
      <c r="L1" s="115"/>
      <c r="M1" s="115"/>
      <c r="N1" s="115"/>
      <c r="P1" s="116" t="s">
        <v>103</v>
      </c>
      <c r="Q1" s="116"/>
      <c r="R1" s="116"/>
      <c r="S1" s="116"/>
      <c r="U1" s="110" t="s">
        <v>146</v>
      </c>
      <c r="V1" s="110"/>
      <c r="W1" s="110"/>
      <c r="X1" s="110"/>
      <c r="Z1" s="111" t="s">
        <v>147</v>
      </c>
      <c r="AA1" s="111"/>
      <c r="AB1" s="111"/>
      <c r="AC1" s="111"/>
    </row>
    <row r="2" spans="1:29" x14ac:dyDescent="0.25">
      <c r="A2" s="54" t="s">
        <v>0</v>
      </c>
      <c r="B2" s="54" t="s">
        <v>106</v>
      </c>
      <c r="C2" s="54" t="s">
        <v>107</v>
      </c>
      <c r="D2" s="54" t="s">
        <v>169</v>
      </c>
      <c r="E2" s="64"/>
      <c r="F2" s="54" t="s">
        <v>0</v>
      </c>
      <c r="G2" s="54" t="s">
        <v>106</v>
      </c>
      <c r="H2" s="54" t="s">
        <v>107</v>
      </c>
      <c r="I2" s="54" t="s">
        <v>169</v>
      </c>
      <c r="J2" s="64"/>
      <c r="K2" s="54" t="s">
        <v>0</v>
      </c>
      <c r="L2" s="54" t="s">
        <v>106</v>
      </c>
      <c r="M2" s="54" t="s">
        <v>107</v>
      </c>
      <c r="N2" s="54" t="s">
        <v>169</v>
      </c>
      <c r="P2" s="54" t="s">
        <v>0</v>
      </c>
      <c r="Q2" s="54" t="s">
        <v>106</v>
      </c>
      <c r="R2" s="54" t="s">
        <v>107</v>
      </c>
      <c r="S2" s="54" t="s">
        <v>169</v>
      </c>
      <c r="U2" s="55" t="s">
        <v>0</v>
      </c>
      <c r="V2" s="55" t="s">
        <v>106</v>
      </c>
      <c r="W2" s="55" t="s">
        <v>107</v>
      </c>
      <c r="X2" s="54" t="s">
        <v>169</v>
      </c>
      <c r="Z2" s="55" t="s">
        <v>0</v>
      </c>
      <c r="AA2" s="55" t="s">
        <v>106</v>
      </c>
      <c r="AB2" s="55" t="s">
        <v>107</v>
      </c>
      <c r="AC2" s="54" t="s">
        <v>169</v>
      </c>
    </row>
    <row r="3" spans="1:29" x14ac:dyDescent="0.25">
      <c r="A3" s="59">
        <v>1</v>
      </c>
      <c r="B3" s="59" t="s">
        <v>108</v>
      </c>
      <c r="C3" s="60">
        <f>([1]Base!$D$3+[1]Base!$D$4)/'[1]Jawa Barat'!$B$13*100</f>
        <v>9.113549558733125E-2</v>
      </c>
      <c r="D3" s="60">
        <f>C3/100</f>
        <v>9.1135495587331254E-4</v>
      </c>
      <c r="F3" s="59">
        <v>1</v>
      </c>
      <c r="G3" s="59" t="s">
        <v>124</v>
      </c>
      <c r="H3" s="60">
        <f>[1]Base!$D$260/'[1]Jawa Barat'!$B$7*100</f>
        <v>0.40952622304097336</v>
      </c>
      <c r="I3" s="60">
        <f>H3/100</f>
        <v>4.0952622304097335E-3</v>
      </c>
      <c r="K3" s="59">
        <v>1</v>
      </c>
      <c r="L3" s="59" t="s">
        <v>134</v>
      </c>
      <c r="M3" s="60">
        <f>[1]Base!$D$67/'[1]Jawa Barat'!$B$2*100</f>
        <v>7.6426046204614059E-2</v>
      </c>
      <c r="N3" s="60">
        <f>M3/100</f>
        <v>7.6426046204614061E-4</v>
      </c>
      <c r="P3" s="59">
        <v>1</v>
      </c>
      <c r="Q3" s="59" t="s">
        <v>134</v>
      </c>
      <c r="R3" s="60">
        <f>[1]Base!$D$223/'[1]Jawa Barat'!$B$2*100</f>
        <v>18.791782203353726</v>
      </c>
      <c r="S3" s="60">
        <f>R3/100</f>
        <v>0.18791782203353727</v>
      </c>
      <c r="U3" s="59">
        <v>1</v>
      </c>
      <c r="V3" s="59" t="s">
        <v>134</v>
      </c>
      <c r="W3" s="60">
        <f>SUM([1]Base!$D$304:$D$316)/'[1]Jawa Barat'!$B$2*100</f>
        <v>81.024731176332125</v>
      </c>
      <c r="X3" s="60">
        <f>W3/100</f>
        <v>0.81024731176332121</v>
      </c>
      <c r="Z3" s="59">
        <v>1</v>
      </c>
      <c r="AA3" s="59" t="s">
        <v>148</v>
      </c>
      <c r="AB3" s="60">
        <v>100</v>
      </c>
      <c r="AC3" s="60">
        <f>AB3/100</f>
        <v>1</v>
      </c>
    </row>
    <row r="4" spans="1:29" x14ac:dyDescent="0.25">
      <c r="A4" s="59">
        <v>2</v>
      </c>
      <c r="B4" s="59" t="s">
        <v>109</v>
      </c>
      <c r="C4" s="60">
        <f>[1]Base!$D$5/'[1]Jawa Barat'!$B$16*100</f>
        <v>1.6210126301372484E-2</v>
      </c>
      <c r="D4" s="60">
        <f t="shared" ref="D4:D19" si="0">C4/100</f>
        <v>1.6210126301372484E-4</v>
      </c>
      <c r="F4" s="59">
        <v>2</v>
      </c>
      <c r="G4" s="59" t="s">
        <v>125</v>
      </c>
      <c r="H4" s="60">
        <f>[1]Base!$D$261/'[1]Jawa Barat'!$B$9*100</f>
        <v>99.999999976020646</v>
      </c>
      <c r="I4" s="60">
        <f t="shared" ref="I4:I16" si="1">H4/100</f>
        <v>0.99999999976020648</v>
      </c>
      <c r="K4" s="59">
        <v>2</v>
      </c>
      <c r="L4" s="59" t="s">
        <v>135</v>
      </c>
      <c r="M4" s="60">
        <f>[1]Base!$D$68/'[1]Jawa Barat'!$B$6*100</f>
        <v>0.39967814125030643</v>
      </c>
      <c r="N4" s="60">
        <f t="shared" ref="N4:N15" si="2">M4/100</f>
        <v>3.9967814125030643E-3</v>
      </c>
      <c r="P4" s="59">
        <v>2</v>
      </c>
      <c r="Q4" s="59" t="s">
        <v>142</v>
      </c>
      <c r="R4" s="60">
        <f>SUM([1]Base!$D$224:$D$228)/'[1]Jawa Barat'!$B$3*100</f>
        <v>19.846190784379182</v>
      </c>
      <c r="S4" s="60">
        <f t="shared" ref="S4:S14" si="3">R4/100</f>
        <v>0.19846190784379181</v>
      </c>
      <c r="U4" s="59">
        <v>2</v>
      </c>
      <c r="V4" s="59" t="s">
        <v>142</v>
      </c>
      <c r="W4" s="60">
        <v>80</v>
      </c>
      <c r="X4" s="60">
        <f t="shared" ref="X4:X9" si="4">W4/100</f>
        <v>0.8</v>
      </c>
      <c r="Z4" s="59">
        <v>2</v>
      </c>
      <c r="AA4" s="59" t="s">
        <v>127</v>
      </c>
      <c r="AB4" s="60">
        <f>SUM([1]Base!$D$136:$D$139)/'[1]Jawa Barat'!$B$11*100</f>
        <v>10.011267249893812</v>
      </c>
      <c r="AC4" s="60">
        <f t="shared" ref="AC4:AC9" si="5">AB4/100</f>
        <v>0.10011267249893813</v>
      </c>
    </row>
    <row r="5" spans="1:29" x14ac:dyDescent="0.25">
      <c r="A5" s="59">
        <v>3</v>
      </c>
      <c r="B5" s="59" t="s">
        <v>110</v>
      </c>
      <c r="C5" s="60">
        <f>SUM([1]Base!$D$6:$D$9)/'[1]Jawa Barat'!$B$20*100</f>
        <v>99.999999937155337</v>
      </c>
      <c r="D5" s="60">
        <f t="shared" si="0"/>
        <v>0.99999999937155337</v>
      </c>
      <c r="F5" s="59">
        <v>3</v>
      </c>
      <c r="G5" s="59" t="s">
        <v>126</v>
      </c>
      <c r="H5" s="60">
        <f>[1]Base!$D$262/'[1]Jawa Barat'!$B$10*100</f>
        <v>100.00000004707982</v>
      </c>
      <c r="I5" s="60">
        <f t="shared" si="1"/>
        <v>1.0000000004707983</v>
      </c>
      <c r="K5" s="59">
        <v>3</v>
      </c>
      <c r="L5" s="59" t="s">
        <v>124</v>
      </c>
      <c r="M5" s="60">
        <f>[1]Base!$D$69/'[1]Jawa Barat'!$B$7*100</f>
        <v>37.472740236362426</v>
      </c>
      <c r="N5" s="60">
        <f t="shared" si="2"/>
        <v>0.37472740236362428</v>
      </c>
      <c r="P5" s="59">
        <v>3</v>
      </c>
      <c r="Q5" s="59" t="s">
        <v>143</v>
      </c>
      <c r="R5" s="60">
        <f>[1]Base!$D$229/'[1]Jawa Barat'!$B$4*100</f>
        <v>100.00000003805047</v>
      </c>
      <c r="S5" s="60">
        <f t="shared" si="3"/>
        <v>1.0000000003805047</v>
      </c>
      <c r="U5" s="59">
        <v>3</v>
      </c>
      <c r="V5" s="59" t="s">
        <v>144</v>
      </c>
      <c r="W5" s="60">
        <f>[1]Base!$D$339/'[1]Jawa Barat'!$B$5*100</f>
        <v>38.947459272025149</v>
      </c>
      <c r="X5" s="60">
        <f t="shared" si="4"/>
        <v>0.38947459272025148</v>
      </c>
      <c r="Z5" s="59">
        <v>3</v>
      </c>
      <c r="AA5" s="59" t="s">
        <v>108</v>
      </c>
      <c r="AB5" s="60">
        <f>SUM([1]Base!$D$140:$D$190)/'[1]Jawa Barat'!$B$13*100</f>
        <v>99.828913272626778</v>
      </c>
      <c r="AC5" s="60">
        <f t="shared" si="5"/>
        <v>0.99828913272626774</v>
      </c>
    </row>
    <row r="6" spans="1:29" x14ac:dyDescent="0.25">
      <c r="A6" s="59">
        <v>4</v>
      </c>
      <c r="B6" s="59" t="s">
        <v>111</v>
      </c>
      <c r="C6" s="60">
        <v>100</v>
      </c>
      <c r="D6" s="60">
        <f t="shared" si="0"/>
        <v>1</v>
      </c>
      <c r="F6" s="59">
        <v>4</v>
      </c>
      <c r="G6" s="59" t="s">
        <v>127</v>
      </c>
      <c r="H6" s="60">
        <f>SUM([1]Base!$D$263:$D$264)/'[1]Jawa Barat'!$B$11*100</f>
        <v>77.324068241094977</v>
      </c>
      <c r="I6" s="60">
        <f t="shared" si="1"/>
        <v>0.77324068241094979</v>
      </c>
      <c r="K6" s="59">
        <v>4</v>
      </c>
      <c r="L6" s="59" t="s">
        <v>127</v>
      </c>
      <c r="M6" s="60">
        <f>[1]Base!$D$70/'[1]Jawa Barat'!$B$11*100</f>
        <v>1.1527154991019839</v>
      </c>
      <c r="N6" s="60">
        <f t="shared" si="2"/>
        <v>1.1527154991019839E-2</v>
      </c>
      <c r="P6" s="59">
        <v>4</v>
      </c>
      <c r="Q6" s="59" t="s">
        <v>144</v>
      </c>
      <c r="R6" s="60">
        <f>[1]Base!$D$230/'[1]Jawa Barat'!$B$5*100</f>
        <v>61.052540717126959</v>
      </c>
      <c r="S6" s="60">
        <f t="shared" si="3"/>
        <v>0.61052540717126957</v>
      </c>
      <c r="U6" s="59">
        <v>4</v>
      </c>
      <c r="V6" s="59" t="s">
        <v>135</v>
      </c>
      <c r="W6" s="60">
        <f>SUM([1]Base!$D$340:$D$344)/'[1]Jawa Barat'!$B$6*100</f>
        <v>0.10706797379658735</v>
      </c>
      <c r="X6" s="60">
        <f t="shared" si="4"/>
        <v>1.0706797379658735E-3</v>
      </c>
      <c r="Z6" s="59">
        <v>4</v>
      </c>
      <c r="AA6" s="59" t="s">
        <v>128</v>
      </c>
      <c r="AB6" s="60">
        <f>[1]Base!$D$191/'[1]Jawa Barat'!$B$15*100</f>
        <v>1.6811965780196291E-2</v>
      </c>
      <c r="AC6" s="60">
        <f t="shared" si="5"/>
        <v>1.681196578019629E-4</v>
      </c>
    </row>
    <row r="7" spans="1:29" x14ac:dyDescent="0.25">
      <c r="A7" s="59">
        <v>5</v>
      </c>
      <c r="B7" s="59" t="s">
        <v>112</v>
      </c>
      <c r="C7" s="60">
        <f>[1]Base!$A$19/'[1]Jawa Barat'!$B$23*100</f>
        <v>71.282287090988703</v>
      </c>
      <c r="D7" s="60">
        <f t="shared" si="0"/>
        <v>0.71282287090988705</v>
      </c>
      <c r="F7" s="59">
        <v>5</v>
      </c>
      <c r="G7" s="59" t="s">
        <v>108</v>
      </c>
      <c r="H7" s="60">
        <f>[1]Base!$D$265/'[1]Jawa Barat'!$B$13*100</f>
        <v>4.9479013268977537E-2</v>
      </c>
      <c r="I7" s="60">
        <f t="shared" si="1"/>
        <v>4.9479013268977534E-4</v>
      </c>
      <c r="K7" s="59">
        <v>5</v>
      </c>
      <c r="L7" s="59" t="s">
        <v>136</v>
      </c>
      <c r="M7" s="60">
        <f>SUM([1]Base!$D$71:$D$84)/'[1]Jawa Barat'!$B$12*100</f>
        <v>90.297808215608953</v>
      </c>
      <c r="N7" s="60">
        <f t="shared" si="2"/>
        <v>0.90297808215608955</v>
      </c>
      <c r="P7" s="59">
        <v>5</v>
      </c>
      <c r="Q7" s="59" t="s">
        <v>135</v>
      </c>
      <c r="R7" s="60">
        <f>[1]Base!$D$231/'[1]Jawa Barat'!$B$6*100</f>
        <v>99.491730200932579</v>
      </c>
      <c r="S7" s="60">
        <f t="shared" si="3"/>
        <v>0.99491730200932582</v>
      </c>
      <c r="U7" s="59">
        <v>5</v>
      </c>
      <c r="V7" s="59" t="s">
        <v>124</v>
      </c>
      <c r="W7" s="60">
        <v>62</v>
      </c>
      <c r="X7" s="60">
        <f t="shared" si="4"/>
        <v>0.62</v>
      </c>
      <c r="Z7" s="59">
        <v>5</v>
      </c>
      <c r="AA7" s="59" t="s">
        <v>109</v>
      </c>
      <c r="AB7" s="60">
        <f>SUM([1]Base!$D$192:$D$216)/'[1]Jawa Barat'!$B$16*100</f>
        <v>62.543547861972691</v>
      </c>
      <c r="AC7" s="60">
        <f t="shared" si="5"/>
        <v>0.62543547861972693</v>
      </c>
    </row>
    <row r="8" spans="1:29" x14ac:dyDescent="0.25">
      <c r="A8" s="59">
        <v>6</v>
      </c>
      <c r="B8" s="59" t="s">
        <v>113</v>
      </c>
      <c r="C8" s="60">
        <f>SUM([1]Base!$D$20:$D$22)/'[1]Jawa Barat'!$B$26*100</f>
        <v>94.225228573234688</v>
      </c>
      <c r="D8" s="60">
        <f t="shared" si="0"/>
        <v>0.94225228573234687</v>
      </c>
      <c r="F8" s="59">
        <v>6</v>
      </c>
      <c r="G8" s="59" t="s">
        <v>128</v>
      </c>
      <c r="H8" s="60">
        <f>SUM([1]Base!$D$266:$D$269)/'[1]Jawa Barat'!$B$15*100</f>
        <v>99.983188024100556</v>
      </c>
      <c r="I8" s="60">
        <f t="shared" si="1"/>
        <v>0.99983188024100556</v>
      </c>
      <c r="K8" s="59">
        <v>6</v>
      </c>
      <c r="L8" s="59" t="s">
        <v>137</v>
      </c>
      <c r="M8" s="60">
        <f>SUM([1]Base!$D$85:$D$89)/'[1]Jawa Barat'!$B$19*100</f>
        <v>3.6030497248230478</v>
      </c>
      <c r="N8" s="60">
        <f t="shared" si="2"/>
        <v>3.6030497248230479E-2</v>
      </c>
      <c r="P8" s="59">
        <v>6</v>
      </c>
      <c r="Q8" s="59" t="s">
        <v>124</v>
      </c>
      <c r="R8" s="60">
        <f>[1]Base!$D$232/'[1]Jawa Barat'!$B$7*100</f>
        <v>0.58715166251820505</v>
      </c>
      <c r="S8" s="60">
        <f t="shared" si="3"/>
        <v>5.8715166251820505E-3</v>
      </c>
      <c r="U8" s="59">
        <v>6</v>
      </c>
      <c r="V8" s="59" t="s">
        <v>127</v>
      </c>
      <c r="W8" s="60">
        <f>SUM([1]Base!$D$394:$D$395)/'[1]Jawa Barat'!$B$11*100</f>
        <v>11.511949003598415</v>
      </c>
      <c r="X8" s="60">
        <f t="shared" si="4"/>
        <v>0.11511949003598415</v>
      </c>
      <c r="Z8" s="59">
        <v>6</v>
      </c>
      <c r="AA8" s="59" t="s">
        <v>112</v>
      </c>
      <c r="AB8" s="60">
        <f>SUM([1]Base!$D$217:$D$218)/'[1]Jawa Barat'!$B$23*100</f>
        <v>0.45892622343869832</v>
      </c>
      <c r="AC8" s="60">
        <f t="shared" si="5"/>
        <v>4.5892622343869831E-3</v>
      </c>
    </row>
    <row r="9" spans="1:29" x14ac:dyDescent="0.25">
      <c r="A9" s="59">
        <v>7</v>
      </c>
      <c r="B9" s="59" t="s">
        <v>114</v>
      </c>
      <c r="C9" s="60">
        <f>SUM([1]Base!$D$24:$D$25)/'[1]Jawa Barat'!$B$28*100</f>
        <v>65.373347345579731</v>
      </c>
      <c r="D9" s="60">
        <f t="shared" si="0"/>
        <v>0.65373347345579735</v>
      </c>
      <c r="F9" s="59">
        <v>7</v>
      </c>
      <c r="G9" s="59" t="s">
        <v>109</v>
      </c>
      <c r="H9" s="60">
        <f>[1]Base!$D$270/'[1]Jawa Barat'!$B$16*100</f>
        <v>35.059433424099112</v>
      </c>
      <c r="I9" s="60">
        <f t="shared" si="1"/>
        <v>0.35059433424099112</v>
      </c>
      <c r="K9" s="59">
        <v>7</v>
      </c>
      <c r="L9" s="59" t="s">
        <v>129</v>
      </c>
      <c r="M9" s="60">
        <f>SUM([1]Base!$D$90:$D$91)/'[1]Jawa Barat'!$B$17*100</f>
        <v>71.006242379765595</v>
      </c>
      <c r="N9" s="60">
        <f t="shared" si="2"/>
        <v>0.71006242379765594</v>
      </c>
      <c r="P9" s="59">
        <v>7</v>
      </c>
      <c r="Q9" s="59" t="s">
        <v>136</v>
      </c>
      <c r="R9" s="60">
        <f>[1]Base!$D$233/'[1]Jawa Barat'!$B$12*100</f>
        <v>9.7019266582275208</v>
      </c>
      <c r="S9" s="60">
        <f t="shared" si="3"/>
        <v>9.7019266582275207E-2</v>
      </c>
      <c r="U9" s="59">
        <v>7</v>
      </c>
      <c r="V9" s="59" t="s">
        <v>109</v>
      </c>
      <c r="W9" s="60">
        <v>2.5</v>
      </c>
      <c r="X9" s="60">
        <f t="shared" si="4"/>
        <v>2.5000000000000001E-2</v>
      </c>
      <c r="Z9" s="59">
        <v>7</v>
      </c>
      <c r="AA9" s="59" t="s">
        <v>121</v>
      </c>
      <c r="AB9" s="60">
        <f>SUM([1]Base!$D$219:$D$220)/[1]Banten!$B$2*100</f>
        <v>4.089582203287109</v>
      </c>
      <c r="AC9" s="60">
        <f t="shared" si="5"/>
        <v>4.0895822032871093E-2</v>
      </c>
    </row>
    <row r="10" spans="1:29" x14ac:dyDescent="0.25">
      <c r="A10" s="59">
        <v>8</v>
      </c>
      <c r="B10" s="59" t="s">
        <v>115</v>
      </c>
      <c r="C10" s="60">
        <v>100</v>
      </c>
      <c r="D10" s="60">
        <f t="shared" si="0"/>
        <v>1</v>
      </c>
      <c r="E10" s="53">
        <f>AVERAGE(D10:D14)</f>
        <v>0.99059615284903657</v>
      </c>
      <c r="F10" s="59">
        <v>8</v>
      </c>
      <c r="G10" s="59" t="s">
        <v>129</v>
      </c>
      <c r="H10" s="60">
        <f>SUM([1]Base!$D$271:$D$274)/'[1]Jawa Barat'!$B$17*100</f>
        <v>28.993757605576981</v>
      </c>
      <c r="I10" s="60">
        <f t="shared" si="1"/>
        <v>0.28993757605576981</v>
      </c>
      <c r="K10" s="59">
        <v>8</v>
      </c>
      <c r="L10" s="59" t="s">
        <v>138</v>
      </c>
      <c r="M10" s="60">
        <f>SUM([1]Base!$D$92:$D$100)/'[1]Jawa Barat'!$B$18*100</f>
        <v>99.440641974325288</v>
      </c>
      <c r="N10" s="60">
        <f t="shared" si="2"/>
        <v>0.99440641974325283</v>
      </c>
      <c r="P10" s="59">
        <v>8</v>
      </c>
      <c r="Q10" s="59" t="s">
        <v>138</v>
      </c>
      <c r="R10" s="60">
        <f>[1]Base!$D$234/'[1]Jawa Barat'!$B$18*100</f>
        <v>0.55935798442619467</v>
      </c>
      <c r="S10" s="60">
        <f t="shared" si="3"/>
        <v>5.5935798442619464E-3</v>
      </c>
      <c r="W10" t="s">
        <v>8</v>
      </c>
    </row>
    <row r="11" spans="1:29" x14ac:dyDescent="0.25">
      <c r="A11" s="59">
        <v>9</v>
      </c>
      <c r="B11" s="59" t="s">
        <v>116</v>
      </c>
      <c r="C11" s="60">
        <v>100</v>
      </c>
      <c r="D11" s="60">
        <f t="shared" si="0"/>
        <v>1</v>
      </c>
      <c r="F11" s="59">
        <v>9</v>
      </c>
      <c r="G11" s="59" t="s">
        <v>130</v>
      </c>
      <c r="H11" s="60">
        <f>SUM([1]Base!$D$275:$D$277)/'[1]Jawa Barat'!$B$21*100</f>
        <v>100.00000001005959</v>
      </c>
      <c r="I11" s="60">
        <f t="shared" si="1"/>
        <v>1.000000000100596</v>
      </c>
      <c r="K11" s="59">
        <v>9</v>
      </c>
      <c r="L11" s="59" t="s">
        <v>139</v>
      </c>
      <c r="M11" s="60">
        <f>SUM([1]Base!$D$101:$D$119)/'[1]Jawa Barat'!$B$19*100</f>
        <v>99.484184986569517</v>
      </c>
      <c r="N11" s="60">
        <f t="shared" si="2"/>
        <v>0.99484184986569513</v>
      </c>
      <c r="P11" s="59">
        <v>9</v>
      </c>
      <c r="Q11" s="59" t="s">
        <v>140</v>
      </c>
      <c r="R11" s="60">
        <f>SUM([1]Base!$D$235:$D$254)/'[1]Jawa Tengah'!$B$18*100</f>
        <v>74.250184495323936</v>
      </c>
      <c r="S11" s="60">
        <f t="shared" si="3"/>
        <v>0.74250184495323934</v>
      </c>
    </row>
    <row r="12" spans="1:29" x14ac:dyDescent="0.25">
      <c r="A12" s="59">
        <v>10</v>
      </c>
      <c r="B12" s="59" t="s">
        <v>117</v>
      </c>
      <c r="C12" s="60">
        <v>100</v>
      </c>
      <c r="D12" s="60">
        <f t="shared" si="0"/>
        <v>1</v>
      </c>
      <c r="F12" s="59">
        <v>10</v>
      </c>
      <c r="G12" s="59" t="s">
        <v>112</v>
      </c>
      <c r="H12" s="60">
        <f>[1]Base!$D$278/'[1]Jawa Barat'!$B$23*100</f>
        <v>14.668934549812301</v>
      </c>
      <c r="I12" s="60">
        <f t="shared" si="1"/>
        <v>0.14668934549812301</v>
      </c>
      <c r="K12" s="59">
        <v>10</v>
      </c>
      <c r="L12" s="59" t="s">
        <v>131</v>
      </c>
      <c r="M12" s="60">
        <f>SUM([1]Base!$D$120:$D$125)/'[1]Jawa Barat'!$B$24*100</f>
        <v>62.790198011947481</v>
      </c>
      <c r="N12" s="60">
        <f t="shared" si="2"/>
        <v>0.62790198011947485</v>
      </c>
      <c r="P12" s="59">
        <v>10</v>
      </c>
      <c r="Q12" s="59" t="s">
        <v>141</v>
      </c>
      <c r="R12" s="60">
        <f>[1]Base!$D$255/'[1]Jawa Tengah'!$B$31*100</f>
        <v>0.16105519987403485</v>
      </c>
      <c r="S12" s="60">
        <f t="shared" si="3"/>
        <v>1.6105519987403484E-3</v>
      </c>
    </row>
    <row r="13" spans="1:29" x14ac:dyDescent="0.25">
      <c r="A13" s="59">
        <v>11</v>
      </c>
      <c r="B13" s="59" t="s">
        <v>118</v>
      </c>
      <c r="C13" s="60">
        <v>100</v>
      </c>
      <c r="D13" s="60">
        <f t="shared" si="0"/>
        <v>1</v>
      </c>
      <c r="F13" s="59">
        <v>11</v>
      </c>
      <c r="G13" s="59" t="s">
        <v>131</v>
      </c>
      <c r="H13" s="60">
        <f>SUM([1]Base!$D$279:$D$284)/'[1]Jawa Barat'!$B$24*100</f>
        <v>36.723080260774339</v>
      </c>
      <c r="I13" s="60">
        <f t="shared" si="1"/>
        <v>0.36723080260774338</v>
      </c>
      <c r="K13" s="59">
        <v>11</v>
      </c>
      <c r="L13" s="59" t="s">
        <v>132</v>
      </c>
      <c r="M13" s="60">
        <f>[1]Base!$D$126/'[1]Jawa Barat'!$B$25*100</f>
        <v>1.3029804642149673E-3</v>
      </c>
      <c r="N13" s="60">
        <f t="shared" si="2"/>
        <v>1.3029804642149673E-5</v>
      </c>
      <c r="P13" s="59">
        <v>11</v>
      </c>
      <c r="Q13" s="59" t="s">
        <v>145</v>
      </c>
      <c r="R13" s="60">
        <f>SUM([1]Base!$D$256:$D$257)/'[1]Jawa Tengah'!$B$13*100</f>
        <v>4.0380967740506311</v>
      </c>
      <c r="S13" s="60">
        <f t="shared" si="3"/>
        <v>4.0380967740506313E-2</v>
      </c>
    </row>
    <row r="14" spans="1:29" x14ac:dyDescent="0.25">
      <c r="A14" s="59">
        <v>12</v>
      </c>
      <c r="B14" s="59" t="s">
        <v>119</v>
      </c>
      <c r="C14" s="60">
        <f>SUM([1]Base!$D$40:$D$46)/'[1]DKI Jakarta'!$B$6*100</f>
        <v>95.298076424518257</v>
      </c>
      <c r="D14" s="60">
        <f t="shared" si="0"/>
        <v>0.95298076424518252</v>
      </c>
      <c r="F14" s="59">
        <v>12</v>
      </c>
      <c r="G14" s="59" t="s">
        <v>132</v>
      </c>
      <c r="H14" s="60">
        <f>SUM([1]Base!$D$285:$D$294)/'[1]Jawa Barat'!$B$25*100</f>
        <v>99.568355323861041</v>
      </c>
      <c r="I14" s="60">
        <f t="shared" si="1"/>
        <v>0.99568355323861046</v>
      </c>
      <c r="K14" s="59">
        <v>12</v>
      </c>
      <c r="L14" s="59" t="s">
        <v>140</v>
      </c>
      <c r="M14" s="60">
        <f>[1]Base!$D$127/'[1]Jawa Tengah'!$B$18*100</f>
        <v>2.7266845991229575E-2</v>
      </c>
      <c r="N14" s="60">
        <f t="shared" si="2"/>
        <v>2.7266845991229575E-4</v>
      </c>
      <c r="P14" s="59">
        <v>12</v>
      </c>
      <c r="Q14" s="59" t="s">
        <v>142</v>
      </c>
      <c r="R14" s="60">
        <f>SUM([1]Base!$D$258:$D$259)/'[1]Jawa Barat'!$B$3*100</f>
        <v>1.936089447611419E-2</v>
      </c>
      <c r="S14" s="60">
        <f t="shared" si="3"/>
        <v>1.9360894476114188E-4</v>
      </c>
    </row>
    <row r="15" spans="1:29" x14ac:dyDescent="0.25">
      <c r="A15" s="59">
        <v>13</v>
      </c>
      <c r="B15" s="59" t="s">
        <v>120</v>
      </c>
      <c r="C15" s="60">
        <f>SUM([1]Base!$D$47/'[1]DKI Jakarta'!$B$7*100)</f>
        <v>2.2357989859214511</v>
      </c>
      <c r="D15" s="60">
        <f t="shared" si="0"/>
        <v>2.235798985921451E-2</v>
      </c>
      <c r="F15" s="59">
        <v>13</v>
      </c>
      <c r="G15" s="59" t="s">
        <v>133</v>
      </c>
      <c r="H15" s="60">
        <f>SUM([1]Base!$D$295:$D$302)/'[1]Jawa Barat'!$B$27*100</f>
        <v>99.776364844570878</v>
      </c>
      <c r="I15" s="60">
        <f t="shared" si="1"/>
        <v>0.99776364844570875</v>
      </c>
      <c r="K15" s="59">
        <v>13</v>
      </c>
      <c r="L15" s="59" t="s">
        <v>141</v>
      </c>
      <c r="M15" s="60">
        <f>SUM([1]Base!$D$128:$D$132)/'[1]Jawa Tengah'!$B$31*100</f>
        <v>31.890468469941457</v>
      </c>
      <c r="N15" s="60">
        <f t="shared" si="2"/>
        <v>0.31890468469941458</v>
      </c>
      <c r="R15" t="s">
        <v>8</v>
      </c>
    </row>
    <row r="16" spans="1:29" x14ac:dyDescent="0.25">
      <c r="A16" s="59">
        <v>14</v>
      </c>
      <c r="B16" s="59" t="s">
        <v>121</v>
      </c>
      <c r="C16" s="60">
        <f>[1]Base!$D$48/[1]Banten!$B$2*100</f>
        <v>4.0231077060614408E-3</v>
      </c>
      <c r="D16" s="60">
        <f t="shared" si="0"/>
        <v>4.0231077060614408E-5</v>
      </c>
      <c r="F16" s="59">
        <v>14</v>
      </c>
      <c r="G16" s="59" t="s">
        <v>114</v>
      </c>
      <c r="H16" s="60">
        <f>[1]Base!$D$303/'[1]Jawa Barat'!$B$28*100</f>
        <v>34.301233218615515</v>
      </c>
      <c r="I16" s="60">
        <f t="shared" si="1"/>
        <v>0.34301233218615512</v>
      </c>
    </row>
    <row r="17" spans="1:13" x14ac:dyDescent="0.25">
      <c r="A17" s="59">
        <v>15</v>
      </c>
      <c r="B17" s="59" t="s">
        <v>98</v>
      </c>
      <c r="C17" s="60">
        <f>SUM([1]Base!$D$49:$D$50)/[1]Banten!$B$3*100</f>
        <v>99.999999884759973</v>
      </c>
      <c r="D17" s="60">
        <f t="shared" si="0"/>
        <v>0.99999999884759971</v>
      </c>
      <c r="H17" t="s">
        <v>8</v>
      </c>
      <c r="M17" t="s">
        <v>8</v>
      </c>
    </row>
    <row r="18" spans="1:13" x14ac:dyDescent="0.25">
      <c r="A18" s="59">
        <v>16</v>
      </c>
      <c r="B18" s="59" t="s">
        <v>122</v>
      </c>
      <c r="C18" s="60">
        <f>SUM([1]Base!$D$51:$D$55)/[1]Banten!$B$6*100</f>
        <v>99.999999007582915</v>
      </c>
      <c r="D18" s="60">
        <f t="shared" si="0"/>
        <v>0.99999999007582918</v>
      </c>
    </row>
    <row r="19" spans="1:13" x14ac:dyDescent="0.25">
      <c r="A19" s="59">
        <v>17</v>
      </c>
      <c r="B19" s="59" t="s">
        <v>123</v>
      </c>
      <c r="C19" s="60">
        <f>SUM([1]Base!$D$56:$D$66)/[1]Banten!$B$8*100</f>
        <v>77.52688718791002</v>
      </c>
      <c r="D19" s="60">
        <f t="shared" si="0"/>
        <v>0.77526887187910021</v>
      </c>
    </row>
    <row r="20" spans="1:13" x14ac:dyDescent="0.25">
      <c r="C20" t="s">
        <v>8</v>
      </c>
    </row>
    <row r="22" spans="1:13" x14ac:dyDescent="0.25">
      <c r="A22" s="112"/>
      <c r="B22" s="112"/>
      <c r="C22" s="112"/>
      <c r="D22" s="112"/>
    </row>
  </sheetData>
  <mergeCells count="7">
    <mergeCell ref="U1:X1"/>
    <mergeCell ref="Z1:AC1"/>
    <mergeCell ref="A22:D22"/>
    <mergeCell ref="A1:D1"/>
    <mergeCell ref="F1:I1"/>
    <mergeCell ref="K1:N1"/>
    <mergeCell ref="P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workbookViewId="0">
      <selection activeCell="D59" sqref="D59"/>
    </sheetView>
  </sheetViews>
  <sheetFormatPr defaultRowHeight="15" x14ac:dyDescent="0.25"/>
  <cols>
    <col min="1" max="1" width="4.42578125" customWidth="1"/>
    <col min="2" max="2" width="16.85546875" customWidth="1"/>
    <col min="3" max="19" width="14.7109375" customWidth="1"/>
  </cols>
  <sheetData>
    <row r="1" spans="1:20" x14ac:dyDescent="0.25">
      <c r="A1" s="123" t="str">
        <f>'Luas KabKota Berdasarkan WS'!A1:D1</f>
        <v>Wilayah Sungai Ciliwung Cisadane</v>
      </c>
      <c r="B1" s="123"/>
      <c r="C1" s="123"/>
      <c r="D1" s="123"/>
    </row>
    <row r="2" spans="1:20" x14ac:dyDescent="0.25">
      <c r="A2" s="46"/>
      <c r="B2" s="46"/>
      <c r="C2" s="46"/>
      <c r="D2" s="46"/>
      <c r="J2" s="112" t="s">
        <v>151</v>
      </c>
      <c r="K2" s="112"/>
      <c r="L2" s="112"/>
      <c r="M2" s="112"/>
      <c r="N2" s="112"/>
      <c r="O2" s="112"/>
    </row>
    <row r="3" spans="1:20" x14ac:dyDescent="0.25">
      <c r="A3" s="54"/>
      <c r="B3" s="54" t="s">
        <v>149</v>
      </c>
      <c r="C3" s="55" t="s">
        <v>108</v>
      </c>
      <c r="D3" s="55" t="s">
        <v>109</v>
      </c>
      <c r="E3" s="55" t="s">
        <v>110</v>
      </c>
      <c r="F3" s="55" t="s">
        <v>111</v>
      </c>
      <c r="G3" s="55" t="s">
        <v>112</v>
      </c>
      <c r="H3" s="55" t="s">
        <v>113</v>
      </c>
      <c r="I3" s="55" t="s">
        <v>114</v>
      </c>
      <c r="J3" s="56" t="s">
        <v>115</v>
      </c>
      <c r="K3" s="56" t="s">
        <v>116</v>
      </c>
      <c r="L3" s="56" t="s">
        <v>117</v>
      </c>
      <c r="M3" s="56" t="s">
        <v>118</v>
      </c>
      <c r="N3" s="56" t="s">
        <v>119</v>
      </c>
      <c r="O3" s="56" t="s">
        <v>152</v>
      </c>
      <c r="P3" s="55" t="s">
        <v>121</v>
      </c>
      <c r="Q3" s="55" t="s">
        <v>98</v>
      </c>
      <c r="R3" s="55" t="s">
        <v>122</v>
      </c>
      <c r="S3" s="55" t="s">
        <v>123</v>
      </c>
      <c r="T3" s="55" t="s">
        <v>8</v>
      </c>
    </row>
    <row r="4" spans="1:20" x14ac:dyDescent="0.25">
      <c r="A4" s="55" t="s">
        <v>0</v>
      </c>
      <c r="B4" s="55" t="s">
        <v>150</v>
      </c>
      <c r="C4" s="57">
        <f>'Luas KabKota Berdasarkan WS'!D3</f>
        <v>9.1135495587331254E-4</v>
      </c>
      <c r="D4" s="57">
        <f>'Luas KabKota Berdasarkan WS'!D4</f>
        <v>1.6210126301372484E-4</v>
      </c>
      <c r="E4" s="57">
        <v>1</v>
      </c>
      <c r="F4" s="57">
        <v>1</v>
      </c>
      <c r="G4" s="57">
        <f>'Luas KabKota Berdasarkan WS'!D7</f>
        <v>0.71282287090988705</v>
      </c>
      <c r="H4" s="57">
        <f>'Luas KabKota Berdasarkan WS'!D8</f>
        <v>0.94225228573234687</v>
      </c>
      <c r="I4" s="57">
        <f>'Luas KabKota Berdasarkan WS'!D9</f>
        <v>0.65373347345579735</v>
      </c>
      <c r="J4" s="58">
        <v>100</v>
      </c>
      <c r="K4" s="58">
        <v>100</v>
      </c>
      <c r="L4" s="58">
        <v>100</v>
      </c>
      <c r="M4" s="58">
        <v>100</v>
      </c>
      <c r="N4" s="58">
        <f>SUM([1]Base!$D$40:$D$46)/'[1]DKI Jakarta'!$B$6*100</f>
        <v>95.298076424518257</v>
      </c>
      <c r="O4" s="58">
        <v>0.99</v>
      </c>
      <c r="P4" s="57">
        <f>'Luas KabKota Berdasarkan WS'!D16</f>
        <v>4.0231077060614408E-5</v>
      </c>
      <c r="Q4" s="57">
        <f>'Luas KabKota Berdasarkan WS'!D17</f>
        <v>0.99999999884759971</v>
      </c>
      <c r="R4" s="57">
        <f>'Luas KabKota Berdasarkan WS'!D18</f>
        <v>0.99999999007582918</v>
      </c>
      <c r="S4" s="57">
        <f>'Luas KabKota Berdasarkan WS'!D19</f>
        <v>0.77526887187910021</v>
      </c>
      <c r="T4" s="55"/>
    </row>
    <row r="5" spans="1:20" x14ac:dyDescent="0.25">
      <c r="A5" s="59">
        <v>1</v>
      </c>
      <c r="B5" s="59">
        <v>2014</v>
      </c>
      <c r="C5" s="59">
        <f>$C$4*'Base Data Penduduk'!Q4</f>
        <v>2207.401952170309</v>
      </c>
      <c r="D5" s="59">
        <f>$D$4*'Base Data Penduduk'!G4</f>
        <v>362.36440536614077</v>
      </c>
      <c r="E5" s="59">
        <f>'Base Data Penduduk'!W4</f>
        <v>1030720</v>
      </c>
      <c r="F5" s="59">
        <f>'Base Data Penduduk'!Z4</f>
        <v>2033510</v>
      </c>
      <c r="G5" s="59">
        <f>$G$4*'Base Data Penduduk'!E4</f>
        <v>3800158.5200225352</v>
      </c>
      <c r="H5" s="60">
        <f>$H$4*'Base Data Penduduk'!V4</f>
        <v>2489939.3551391559</v>
      </c>
      <c r="I5" s="59">
        <f>$I$4*'Base Data Penduduk'!D4</f>
        <v>2041393.9055562147</v>
      </c>
      <c r="J5" s="122">
        <f>$O$4*'Base Data Penduduk'!AF4</f>
        <v>9974547</v>
      </c>
      <c r="K5" s="122"/>
      <c r="L5" s="122"/>
      <c r="M5" s="122"/>
      <c r="N5" s="122"/>
      <c r="O5" s="122"/>
      <c r="P5" s="59">
        <f>$P$4*'Base Data Penduduk'!AG4</f>
        <v>50.663196497817026</v>
      </c>
      <c r="Q5" s="59">
        <f>'Base Data Penduduk'!AJ4</f>
        <v>1492999</v>
      </c>
      <c r="R5" s="59">
        <f>'Base Data Penduduk'!AI4</f>
        <v>1999894</v>
      </c>
      <c r="S5" s="59">
        <f>$S$4*'Base Data Penduduk'!AH4</f>
        <v>2531079.2064579614</v>
      </c>
      <c r="T5" s="59">
        <f>SUM(C5:S5)</f>
        <v>27396861.416729901</v>
      </c>
    </row>
    <row r="6" spans="1:20" x14ac:dyDescent="0.25">
      <c r="A6" s="59">
        <v>2</v>
      </c>
      <c r="B6" s="59">
        <v>2015</v>
      </c>
      <c r="C6" s="59">
        <f>$C$4*'Base Data Penduduk'!Q5</f>
        <v>2218.4475742354934</v>
      </c>
      <c r="D6" s="59">
        <f>$D$4*'Base Data Penduduk'!G5</f>
        <v>363.74064508912733</v>
      </c>
      <c r="E6" s="59">
        <f>'Base Data Penduduk'!W5</f>
        <v>1047920.0000000001</v>
      </c>
      <c r="F6" s="59">
        <f>'Base Data Penduduk'!Z5</f>
        <v>2106100</v>
      </c>
      <c r="G6" s="59">
        <f>$G$4*'Base Data Penduduk'!E5</f>
        <v>3891784.7718492923</v>
      </c>
      <c r="H6" s="60">
        <f>$H$4*'Base Data Penduduk'!V5</f>
        <v>2558045.3503518901</v>
      </c>
      <c r="I6" s="59">
        <f>$I$4*'Base Data Penduduk'!D5</f>
        <v>2122038.4668417219</v>
      </c>
      <c r="J6" s="122">
        <f>$O$4*'Base Data Penduduk'!AF5</f>
        <v>10076121</v>
      </c>
      <c r="K6" s="122"/>
      <c r="L6" s="122"/>
      <c r="M6" s="122"/>
      <c r="N6" s="122"/>
      <c r="O6" s="122"/>
      <c r="P6" s="59">
        <f>$P$4*'Base Data Penduduk'!AG5</f>
        <v>51.085904424492902</v>
      </c>
      <c r="Q6" s="59">
        <f>'Base Data Penduduk'!AJ5</f>
        <v>1543209</v>
      </c>
      <c r="R6" s="59">
        <f>'Base Data Penduduk'!AI5</f>
        <v>2047105</v>
      </c>
      <c r="S6" s="59">
        <f>$S$4*'Base Data Penduduk'!AH5</f>
        <v>2613116.6079424638</v>
      </c>
      <c r="T6" s="59">
        <f>SUM(C6:S6)</f>
        <v>28008073.471109115</v>
      </c>
    </row>
    <row r="7" spans="1:20" x14ac:dyDescent="0.25">
      <c r="A7" s="59">
        <v>3</v>
      </c>
      <c r="B7" s="59">
        <v>2016</v>
      </c>
      <c r="C7" s="59">
        <f>$C$4*'Base Data Penduduk'!Q6</f>
        <v>2227.9347793261354</v>
      </c>
      <c r="D7" s="59">
        <f>$D$4*'Base Data Penduduk'!G6</f>
        <v>364.88832203126452</v>
      </c>
      <c r="E7" s="59">
        <f>'Base Data Penduduk'!W6</f>
        <v>1064680</v>
      </c>
      <c r="F7" s="59">
        <f>'Base Data Penduduk'!Z6</f>
        <v>2179830</v>
      </c>
      <c r="G7" s="59">
        <f>$G$4*'Base Data Penduduk'!E6</f>
        <v>3982819.380693194</v>
      </c>
      <c r="H7" s="60">
        <f>$H$4*'Base Data Penduduk'!V6</f>
        <v>2626245.570793198</v>
      </c>
      <c r="I7" s="59">
        <f>$I$4*'Base Data Penduduk'!D6</f>
        <v>2204193.1524509126</v>
      </c>
      <c r="J7" s="122">
        <f>$O$4*'Base Data Penduduk'!AF6</f>
        <v>10174853.699999999</v>
      </c>
      <c r="K7" s="122"/>
      <c r="L7" s="122"/>
      <c r="M7" s="122"/>
      <c r="N7" s="122"/>
      <c r="O7" s="122"/>
      <c r="P7" s="59">
        <f>$P$4*'Base Data Penduduk'!AG6</f>
        <v>51.4721227642748</v>
      </c>
      <c r="Q7" s="59">
        <f>'Base Data Penduduk'!AJ6</f>
        <v>1593812</v>
      </c>
      <c r="R7" s="59">
        <f>'Base Data Penduduk'!AI6</f>
        <v>2093706</v>
      </c>
      <c r="S7" s="59">
        <f>$S$4*'Base Data Penduduk'!AH6</f>
        <v>2695993.6256152117</v>
      </c>
      <c r="T7" s="59">
        <f>SUM(C7:S7)</f>
        <v>28618777.724776641</v>
      </c>
    </row>
    <row r="8" spans="1:20" x14ac:dyDescent="0.25">
      <c r="A8" s="59">
        <v>4</v>
      </c>
      <c r="B8" s="59">
        <v>2017</v>
      </c>
      <c r="C8" s="59">
        <f>$C$4*'Base Data Penduduk'!Q7</f>
        <v>2182.5310754245265</v>
      </c>
      <c r="D8" s="59">
        <f>$D$4*'Base Data Penduduk'!G7</f>
        <v>364.06322660252459</v>
      </c>
      <c r="E8" s="59">
        <f>'Base Data Penduduk'!W7</f>
        <v>1055070</v>
      </c>
      <c r="F8" s="59">
        <f>'Base Data Penduduk'!Z7</f>
        <v>2164290</v>
      </c>
      <c r="G8" s="59">
        <f>$G$4*'Base Data Penduduk'!E7</f>
        <v>3962375.6207554983</v>
      </c>
      <c r="H8" s="60">
        <f>$H$4*'Base Data Penduduk'!V7</f>
        <v>2609520.5927214478</v>
      </c>
      <c r="I8" s="59">
        <f>$I$4*'Base Data Penduduk'!D7</f>
        <v>2356813.7691639024</v>
      </c>
      <c r="J8" s="122">
        <f>$O$4*'Base Data Penduduk'!AF7</f>
        <v>10270458</v>
      </c>
      <c r="K8" s="122"/>
      <c r="L8" s="122"/>
      <c r="M8" s="122"/>
      <c r="N8" s="122"/>
      <c r="O8" s="122"/>
      <c r="P8" s="59">
        <f>$P$4*'Base Data Penduduk'!AG7</f>
        <v>51.821771055008604</v>
      </c>
      <c r="Q8" s="59">
        <f>'Base Data Penduduk'!AJ7</f>
        <v>1644899</v>
      </c>
      <c r="R8" s="59">
        <f>'Base Data Penduduk'!AI7</f>
        <v>2139891</v>
      </c>
      <c r="S8" s="59">
        <f>$S$4*'Base Data Penduduk'!AH7</f>
        <v>2779160.5938460422</v>
      </c>
      <c r="T8" s="59">
        <f>SUM(C8:S8)</f>
        <v>28985076.992559973</v>
      </c>
    </row>
    <row r="9" spans="1:20" x14ac:dyDescent="0.25">
      <c r="A9" s="59">
        <v>5</v>
      </c>
      <c r="B9" s="59">
        <v>2018</v>
      </c>
      <c r="C9" s="59">
        <f>$C$4*'Base Data Penduduk'!Q8</f>
        <v>2188.8649923678463</v>
      </c>
      <c r="D9" s="59">
        <f>$D$4*'Base Data Penduduk'!G8</f>
        <v>364.81375545027811</v>
      </c>
      <c r="E9" s="59">
        <f>'Base Data Penduduk'!W8</f>
        <v>1070370.0000000002</v>
      </c>
      <c r="F9" s="59">
        <f>'Base Data Penduduk'!Z8</f>
        <v>2236500</v>
      </c>
      <c r="G9" s="59">
        <f>$G$4*'Base Data Penduduk'!E8</f>
        <v>4048555.9058485036</v>
      </c>
      <c r="H9" s="60">
        <f>$H$4*'Base Data Penduduk'!V8</f>
        <v>2674818.6761226999</v>
      </c>
      <c r="I9" s="59">
        <f>$I$4*'Base Data Penduduk'!D8</f>
        <v>2442642.4368939139</v>
      </c>
      <c r="J9" s="122">
        <f>$O$4*'Base Data Penduduk'!AF8</f>
        <v>10362952.709999999</v>
      </c>
      <c r="K9" s="122"/>
      <c r="L9" s="122"/>
      <c r="M9" s="122"/>
      <c r="N9" s="122"/>
      <c r="O9" s="122"/>
      <c r="P9" s="59">
        <f>$P$4*'Base Data Penduduk'!AG8</f>
        <v>52.131831965914756</v>
      </c>
      <c r="Q9" s="59">
        <f>'Base Data Penduduk'!AJ8</f>
        <v>1696308</v>
      </c>
      <c r="R9" s="59">
        <f>'Base Data Penduduk'!AI8</f>
        <v>2185304</v>
      </c>
      <c r="S9" s="59">
        <f>$S$4*'Base Data Penduduk'!AH8</f>
        <v>2862829.9363058503</v>
      </c>
      <c r="T9" s="59">
        <f>SUM(C9:S9)</f>
        <v>29582887.475750752</v>
      </c>
    </row>
    <row r="11" spans="1:20" x14ac:dyDescent="0.25">
      <c r="A11" s="117" t="s">
        <v>101</v>
      </c>
      <c r="B11" s="117"/>
      <c r="C11" s="117"/>
      <c r="D11" s="117"/>
    </row>
    <row r="12" spans="1:20" x14ac:dyDescent="0.25">
      <c r="A12" s="46"/>
      <c r="B12" s="46"/>
      <c r="C12" s="46"/>
      <c r="D12" s="46"/>
    </row>
    <row r="13" spans="1:20" x14ac:dyDescent="0.25">
      <c r="A13" s="54"/>
      <c r="B13" s="54" t="s">
        <v>149</v>
      </c>
      <c r="C13" s="55" t="s">
        <v>124</v>
      </c>
      <c r="D13" s="55" t="s">
        <v>125</v>
      </c>
      <c r="E13" s="55" t="s">
        <v>126</v>
      </c>
      <c r="F13" s="55" t="s">
        <v>127</v>
      </c>
      <c r="G13" s="55" t="s">
        <v>108</v>
      </c>
      <c r="H13" s="55" t="s">
        <v>128</v>
      </c>
      <c r="I13" s="55" t="s">
        <v>109</v>
      </c>
      <c r="J13" s="55" t="s">
        <v>129</v>
      </c>
      <c r="K13" s="55" t="s">
        <v>130</v>
      </c>
      <c r="L13" s="55" t="s">
        <v>112</v>
      </c>
      <c r="M13" s="55" t="s">
        <v>131</v>
      </c>
      <c r="N13" s="55" t="s">
        <v>132</v>
      </c>
      <c r="O13" s="55" t="s">
        <v>133</v>
      </c>
      <c r="P13" s="55" t="s">
        <v>114</v>
      </c>
      <c r="Q13" s="55" t="s">
        <v>8</v>
      </c>
    </row>
    <row r="14" spans="1:20" x14ac:dyDescent="0.25">
      <c r="A14" s="55" t="s">
        <v>0</v>
      </c>
      <c r="B14" s="55" t="s">
        <v>150</v>
      </c>
      <c r="C14" s="57">
        <f>'Luas KabKota Berdasarkan WS'!I3</f>
        <v>4.0952622304097335E-3</v>
      </c>
      <c r="D14" s="57">
        <f>'Luas KabKota Berdasarkan WS'!I4</f>
        <v>0.99999999976020648</v>
      </c>
      <c r="E14" s="57">
        <f>'Luas KabKota Berdasarkan WS'!I5</f>
        <v>1.0000000004707983</v>
      </c>
      <c r="F14" s="57">
        <f>'Luas KabKota Berdasarkan WS'!I6</f>
        <v>0.77324068241094979</v>
      </c>
      <c r="G14" s="57">
        <f>'Luas KabKota Berdasarkan WS'!I7</f>
        <v>4.9479013268977534E-4</v>
      </c>
      <c r="H14" s="57">
        <f>'Luas KabKota Berdasarkan WS'!I8</f>
        <v>0.99983188024100556</v>
      </c>
      <c r="I14" s="57">
        <f>'Luas KabKota Berdasarkan WS'!I9</f>
        <v>0.35059433424099112</v>
      </c>
      <c r="J14" s="57">
        <f>'Luas KabKota Berdasarkan WS'!I10</f>
        <v>0.28993757605576981</v>
      </c>
      <c r="K14" s="57">
        <f>'Luas KabKota Berdasarkan WS'!I11</f>
        <v>1.000000000100596</v>
      </c>
      <c r="L14" s="57">
        <f>'Luas KabKota Berdasarkan WS'!I12</f>
        <v>0.14668934549812301</v>
      </c>
      <c r="M14" s="57">
        <f>'Luas KabKota Berdasarkan WS'!I13</f>
        <v>0.36723080260774338</v>
      </c>
      <c r="N14" s="57">
        <f>'Luas KabKota Berdasarkan WS'!I14</f>
        <v>0.99568355323861046</v>
      </c>
      <c r="O14" s="57">
        <f>'Luas KabKota Berdasarkan WS'!I15</f>
        <v>0.99776364844570875</v>
      </c>
      <c r="P14" s="57">
        <f>'Luas KabKota Berdasarkan WS'!I16</f>
        <v>0.34301233218615512</v>
      </c>
      <c r="Q14" s="55"/>
    </row>
    <row r="15" spans="1:20" x14ac:dyDescent="0.25">
      <c r="A15" s="59">
        <v>1</v>
      </c>
      <c r="B15" s="59">
        <v>2014</v>
      </c>
      <c r="C15" s="59">
        <f>$C$14*'Base Data Penduduk'!I4</f>
        <v>10345.451446461069</v>
      </c>
      <c r="D15" s="59">
        <f>'Base Data Penduduk'!T4</f>
        <v>2470810</v>
      </c>
      <c r="E15" s="59">
        <f>'Base Data Penduduk'!X4</f>
        <v>579010</v>
      </c>
      <c r="F15" s="59">
        <f>$F$14*'Base Data Penduduk'!B4</f>
        <v>2683462.1966457842</v>
      </c>
      <c r="G15" s="59">
        <f>$G$14*'Base Data Penduduk'!Q4</f>
        <v>1198.4361282892316</v>
      </c>
      <c r="H15" s="59">
        <f>$H$14*'Base Data Penduduk'!C4</f>
        <v>1609259.4062043056</v>
      </c>
      <c r="I15" s="59">
        <f>$I$14*'Base Data Penduduk'!G4</f>
        <v>783725.58664899634</v>
      </c>
      <c r="J15" s="59">
        <f>$J$14*'Base Data Penduduk'!R4</f>
        <v>328073.06543438521</v>
      </c>
      <c r="K15" s="59">
        <f>'Base Data Penduduk'!O4</f>
        <v>910030</v>
      </c>
      <c r="L15" s="59">
        <f>$L$14*'Base Data Penduduk'!E4</f>
        <v>782021.43735886354</v>
      </c>
      <c r="M15" s="59">
        <f>$M$14*'Base Data Penduduk'!J4</f>
        <v>617689.55460227653</v>
      </c>
      <c r="N15" s="59">
        <f>$N$14*'Base Data Penduduk'!P4</f>
        <v>1506568.7844053416</v>
      </c>
      <c r="O15" s="59">
        <f>$O$14*'Base Data Penduduk'!K4</f>
        <v>2245097.9182771426</v>
      </c>
      <c r="P15" s="59">
        <f>$P$14*'Base Data Penduduk'!D4</f>
        <v>1071114.3193477411</v>
      </c>
      <c r="Q15" s="59">
        <f>SUM(C15:P15)</f>
        <v>15598406.156499587</v>
      </c>
    </row>
    <row r="16" spans="1:20" x14ac:dyDescent="0.25">
      <c r="A16" s="59">
        <v>2</v>
      </c>
      <c r="B16" s="59">
        <v>2015</v>
      </c>
      <c r="C16" s="59">
        <f>$C$14*'Base Data Penduduk'!I5</f>
        <v>10437.758657134504</v>
      </c>
      <c r="D16" s="59">
        <f>'Base Data Penduduk'!T5</f>
        <v>2481480</v>
      </c>
      <c r="E16" s="59">
        <f>'Base Data Penduduk'!X5</f>
        <v>586580</v>
      </c>
      <c r="F16" s="59">
        <f>$F$14*'Base Data Penduduk'!B5</f>
        <v>2732740.8253358342</v>
      </c>
      <c r="G16" s="59">
        <f>$G$14*'Base Data Penduduk'!Q5</f>
        <v>1204.4329846974317</v>
      </c>
      <c r="H16" s="59">
        <f>$H$14*'Base Data Penduduk'!C5</f>
        <v>1629156.0606211016</v>
      </c>
      <c r="I16" s="59">
        <f>$I$14*'Base Data Penduduk'!G5</f>
        <v>786702.1325467024</v>
      </c>
      <c r="J16" s="59">
        <f>$J$14*'Base Data Penduduk'!R5</f>
        <v>329734.40774518478</v>
      </c>
      <c r="K16" s="59">
        <f>'Base Data Penduduk'!O5</f>
        <v>921590</v>
      </c>
      <c r="L16" s="59">
        <f>$L$14*'Base Data Penduduk'!E5</f>
        <v>800876.88582919224</v>
      </c>
      <c r="M16" s="59">
        <f>$M$14*'Base Data Penduduk'!J5</f>
        <v>621137.85183876322</v>
      </c>
      <c r="N16" s="59">
        <f>$N$14*'Base Data Penduduk'!P5</f>
        <v>1522788.4694875984</v>
      </c>
      <c r="O16" s="59">
        <f>$O$14*'Base Data Penduduk'!K5</f>
        <v>2268495.4758331943</v>
      </c>
      <c r="P16" s="59">
        <f>$P$14*'Base Data Penduduk'!D5</f>
        <v>1113428.320646225</v>
      </c>
      <c r="Q16" s="59">
        <f t="shared" ref="Q16:Q19" si="0">SUM(C16:P16)</f>
        <v>15806352.621525628</v>
      </c>
    </row>
    <row r="17" spans="1:17" x14ac:dyDescent="0.25">
      <c r="A17" s="59">
        <v>3</v>
      </c>
      <c r="B17" s="59">
        <v>2016</v>
      </c>
      <c r="C17" s="59">
        <f>$C$14*'Base Data Penduduk'!I6</f>
        <v>10522.817253660112</v>
      </c>
      <c r="D17" s="59">
        <f>'Base Data Penduduk'!T6</f>
        <v>2490640.0000000009</v>
      </c>
      <c r="E17" s="59">
        <f>'Base Data Penduduk'!X6</f>
        <v>594020</v>
      </c>
      <c r="F17" s="59">
        <f>$F$14*'Base Data Penduduk'!B6</f>
        <v>2781060.6355796945</v>
      </c>
      <c r="G17" s="59">
        <f>$G$14*'Base Data Penduduk'!Q6</f>
        <v>1209.5837499787326</v>
      </c>
      <c r="H17" s="59">
        <f>$H$14*'Base Data Penduduk'!C6</f>
        <v>1648112.8730704712</v>
      </c>
      <c r="I17" s="59">
        <f>$I$14*'Base Data Penduduk'!G6</f>
        <v>789184.34043312876</v>
      </c>
      <c r="J17" s="59">
        <f>$J$14*'Base Data Penduduk'!R6</f>
        <v>331140.60498905525</v>
      </c>
      <c r="K17" s="59">
        <f>'Base Data Penduduk'!O6</f>
        <v>932709.99999999988</v>
      </c>
      <c r="L17" s="59">
        <f>$L$14*'Base Data Penduduk'!E6</f>
        <v>819610.5821427576</v>
      </c>
      <c r="M17" s="59">
        <f>$M$14*'Base Data Penduduk'!J6</f>
        <v>624593.49369130214</v>
      </c>
      <c r="N17" s="59">
        <f>$N$14*'Base Data Penduduk'!P6</f>
        <v>1539336.7301424243</v>
      </c>
      <c r="O17" s="59">
        <f>$O$14*'Base Data Penduduk'!K6</f>
        <v>2290675.7617381429</v>
      </c>
      <c r="P17" s="59">
        <f>$P$14*'Base Data Penduduk'!D6</f>
        <v>1156534.6804320596</v>
      </c>
      <c r="Q17" s="59">
        <f t="shared" si="0"/>
        <v>16009352.103222676</v>
      </c>
    </row>
    <row r="18" spans="1:17" x14ac:dyDescent="0.25">
      <c r="A18" s="59">
        <v>4</v>
      </c>
      <c r="B18" s="59">
        <v>2017</v>
      </c>
      <c r="C18" s="59">
        <f>$C$14*'Base Data Penduduk'!I7</f>
        <v>10519.909617476524</v>
      </c>
      <c r="D18" s="59">
        <f>'Base Data Penduduk'!T7</f>
        <v>2378330</v>
      </c>
      <c r="E18" s="59">
        <f>'Base Data Penduduk'!X7</f>
        <v>590110</v>
      </c>
      <c r="F18" s="59">
        <f>$F$14*'Base Data Penduduk'!B7</f>
        <v>2839401.6450676005</v>
      </c>
      <c r="G18" s="59">
        <f>$G$14*'Base Data Penduduk'!Q7</f>
        <v>1184.9333055681277</v>
      </c>
      <c r="H18" s="59">
        <f>$H$14*'Base Data Penduduk'!C7</f>
        <v>1717741.1652104547</v>
      </c>
      <c r="I18" s="59">
        <f>$I$14*'Base Data Penduduk'!G7</f>
        <v>787399.81527184194</v>
      </c>
      <c r="J18" s="59">
        <f>$J$14*'Base Data Penduduk'!R7</f>
        <v>341175.34449634544</v>
      </c>
      <c r="K18" s="59">
        <f>'Base Data Penduduk'!O7</f>
        <v>995500</v>
      </c>
      <c r="L18" s="59">
        <f>$L$14*'Base Data Penduduk'!E7</f>
        <v>815403.5317138714</v>
      </c>
      <c r="M18" s="59">
        <f>$M$14*'Base Data Penduduk'!J7</f>
        <v>633153.64370008861</v>
      </c>
      <c r="N18" s="59">
        <f>$N$14*'Base Data Penduduk'!P7</f>
        <v>1585954.6341050558</v>
      </c>
      <c r="O18" s="59">
        <f>$O$14*'Base Data Penduduk'!K7</f>
        <v>2258418.0629838929</v>
      </c>
      <c r="P18" s="59">
        <f>$P$14*'Base Data Penduduk'!D7</f>
        <v>1236614.3395042389</v>
      </c>
      <c r="Q18" s="59">
        <f t="shared" si="0"/>
        <v>16190907.024976436</v>
      </c>
    </row>
    <row r="19" spans="1:17" x14ac:dyDescent="0.25">
      <c r="A19" s="59">
        <v>5</v>
      </c>
      <c r="B19" s="59">
        <v>2018</v>
      </c>
      <c r="C19" s="59">
        <f>$C$14*'Base Data Penduduk'!I8</f>
        <v>10590.593843573397</v>
      </c>
      <c r="D19" s="59">
        <f>'Base Data Penduduk'!T8</f>
        <v>2383679.9999999991</v>
      </c>
      <c r="E19" s="59">
        <f>'Base Data Penduduk'!X8</f>
        <v>596640.00000000012</v>
      </c>
      <c r="F19" s="59">
        <f>$F$14*'Base Data Penduduk'!B8</f>
        <v>2897363.7666211254</v>
      </c>
      <c r="G19" s="59">
        <f>$G$14*'Base Data Penduduk'!Q8</f>
        <v>1188.372096990322</v>
      </c>
      <c r="H19" s="59">
        <f>$H$14*'Base Data Penduduk'!C8</f>
        <v>1739107.5724912048</v>
      </c>
      <c r="I19" s="59">
        <f>$I$14*'Base Data Penduduk'!G8</f>
        <v>789023.06703937764</v>
      </c>
      <c r="J19" s="59">
        <f>$J$14*'Base Data Penduduk'!R8</f>
        <v>342190.12601254071</v>
      </c>
      <c r="K19" s="59">
        <f>'Base Data Penduduk'!O8</f>
        <v>1006170.0000000001</v>
      </c>
      <c r="L19" s="59">
        <f>$L$14*'Base Data Penduduk'!E8</f>
        <v>833138.27358459448</v>
      </c>
      <c r="M19" s="59">
        <f>$M$14*'Base Data Penduduk'!J8</f>
        <v>636697.42094525346</v>
      </c>
      <c r="N19" s="59">
        <f>$N$14*'Base Data Penduduk'!P8</f>
        <v>1601795.9594370823</v>
      </c>
      <c r="O19" s="59">
        <f>$O$14*'Base Data Penduduk'!K8</f>
        <v>2277215.9301206097</v>
      </c>
      <c r="P19" s="59">
        <f>$P$14*'Base Data Penduduk'!D8</f>
        <v>1281648.4285969592</v>
      </c>
      <c r="Q19" s="59">
        <f t="shared" si="0"/>
        <v>16396449.510789311</v>
      </c>
    </row>
    <row r="21" spans="1:17" x14ac:dyDescent="0.25">
      <c r="A21" s="118" t="s">
        <v>102</v>
      </c>
      <c r="B21" s="118"/>
      <c r="C21" s="118"/>
      <c r="D21" s="118"/>
    </row>
    <row r="22" spans="1:17" x14ac:dyDescent="0.25">
      <c r="A22" s="46"/>
      <c r="B22" s="46"/>
      <c r="C22" s="46"/>
      <c r="D22" s="46"/>
    </row>
    <row r="23" spans="1:17" x14ac:dyDescent="0.25">
      <c r="A23" s="54"/>
      <c r="B23" s="54" t="s">
        <v>149</v>
      </c>
      <c r="C23" s="55" t="s">
        <v>134</v>
      </c>
      <c r="D23" s="55" t="s">
        <v>135</v>
      </c>
      <c r="E23" s="55" t="s">
        <v>124</v>
      </c>
      <c r="F23" s="55" t="s">
        <v>127</v>
      </c>
      <c r="G23" s="55" t="s">
        <v>136</v>
      </c>
      <c r="H23" s="55" t="s">
        <v>137</v>
      </c>
      <c r="I23" s="55" t="s">
        <v>129</v>
      </c>
      <c r="J23" s="55" t="s">
        <v>138</v>
      </c>
      <c r="K23" s="55" t="s">
        <v>139</v>
      </c>
      <c r="L23" s="55" t="s">
        <v>131</v>
      </c>
      <c r="M23" s="55" t="s">
        <v>132</v>
      </c>
      <c r="N23" s="55" t="s">
        <v>140</v>
      </c>
      <c r="O23" s="55" t="s">
        <v>141</v>
      </c>
      <c r="P23" s="55" t="s">
        <v>8</v>
      </c>
    </row>
    <row r="24" spans="1:17" x14ac:dyDescent="0.25">
      <c r="A24" s="55" t="s">
        <v>0</v>
      </c>
      <c r="B24" s="55" t="s">
        <v>150</v>
      </c>
      <c r="C24" s="57">
        <f>'Luas KabKota Berdasarkan WS'!N3</f>
        <v>7.6426046204614061E-4</v>
      </c>
      <c r="D24" s="57">
        <f>'Luas KabKota Berdasarkan WS'!N4</f>
        <v>3.9967814125030643E-3</v>
      </c>
      <c r="E24" s="57">
        <f>'Luas KabKota Berdasarkan WS'!N5</f>
        <v>0.37472740236362428</v>
      </c>
      <c r="F24" s="57">
        <f>'Luas KabKota Berdasarkan WS'!N6</f>
        <v>1.1527154991019839E-2</v>
      </c>
      <c r="G24" s="57">
        <f>'Luas KabKota Berdasarkan WS'!N7</f>
        <v>0.90297808215608955</v>
      </c>
      <c r="H24" s="57">
        <f>'Luas KabKota Berdasarkan WS'!N8</f>
        <v>3.6030497248230479E-2</v>
      </c>
      <c r="I24" s="57">
        <f>'Luas KabKota Berdasarkan WS'!N9</f>
        <v>0.71006242379765594</v>
      </c>
      <c r="J24" s="57">
        <f>'Luas KabKota Berdasarkan WS'!N10</f>
        <v>0.99440641974325283</v>
      </c>
      <c r="K24" s="57">
        <f>'Luas KabKota Berdasarkan WS'!N11</f>
        <v>0.99484184986569513</v>
      </c>
      <c r="L24" s="57">
        <f>'Luas KabKota Berdasarkan WS'!N12</f>
        <v>0.62790198011947485</v>
      </c>
      <c r="M24" s="57">
        <f>'Luas KabKota Berdasarkan WS'!N13</f>
        <v>1.3029804642149673E-5</v>
      </c>
      <c r="N24" s="57">
        <f>'Luas KabKota Berdasarkan WS'!N14</f>
        <v>2.7266845991229575E-4</v>
      </c>
      <c r="O24" s="57">
        <f>'Luas KabKota Berdasarkan WS'!N15</f>
        <v>0.31890468469941458</v>
      </c>
      <c r="P24" s="55"/>
    </row>
    <row r="25" spans="1:17" x14ac:dyDescent="0.25">
      <c r="A25" s="59">
        <v>1</v>
      </c>
      <c r="B25" s="59">
        <v>2014</v>
      </c>
      <c r="C25" s="59">
        <f>$C$24*'Base Data Penduduk'!S4</f>
        <v>1321.1082772975792</v>
      </c>
      <c r="D25" s="59">
        <f>$D$24*'Base Data Penduduk'!F4</f>
        <v>4644.779582912186</v>
      </c>
      <c r="E25" s="59">
        <f>$E$24*'Base Data Penduduk'!I4</f>
        <v>946636.36385098763</v>
      </c>
      <c r="F25" s="59">
        <f>$F$24*'Base Data Penduduk'!B4</f>
        <v>40003.953952385156</v>
      </c>
      <c r="G25" s="59">
        <f>$G$24*'Base Data Penduduk'!L4</f>
        <v>947305.27620913193</v>
      </c>
      <c r="H25" s="59">
        <f>$H$24*'Base Data Penduduk'!Y4</f>
        <v>10974.529156838522</v>
      </c>
      <c r="I25" s="59">
        <f>$I$24*'Base Data Penduduk'!R4</f>
        <v>803456.93439976161</v>
      </c>
      <c r="J25" s="59">
        <f>$J$24*'Base Data Penduduk'!M4</f>
        <v>1169769.9918649755</v>
      </c>
      <c r="K25" s="59">
        <f>$K$24*'Base Data Penduduk'!H4</f>
        <v>2098708.4180581719</v>
      </c>
      <c r="L25" s="59">
        <f>$L$24*'Base Data Penduduk'!J4</f>
        <v>1056143.688600559</v>
      </c>
      <c r="M25" s="59">
        <f>$M$24*'Base Data Penduduk'!P4</f>
        <v>19.715397404036672</v>
      </c>
      <c r="N25" s="59">
        <f>$N$24*'Base Data Penduduk'!AE4</f>
        <v>453.17498037423553</v>
      </c>
      <c r="O25" s="59">
        <f>$O$24*'Base Data Penduduk'!AD4</f>
        <v>559677.72164747259</v>
      </c>
      <c r="P25" s="59">
        <f>SUM(C25:O25)</f>
        <v>7639115.6559782717</v>
      </c>
    </row>
    <row r="26" spans="1:17" x14ac:dyDescent="0.25">
      <c r="A26" s="59">
        <v>2</v>
      </c>
      <c r="B26" s="59">
        <v>2015</v>
      </c>
      <c r="C26" s="59">
        <f>$C$24*'Base Data Penduduk'!S5</f>
        <v>1326.7638047167206</v>
      </c>
      <c r="D26" s="59">
        <f>$D$24*'Base Data Penduduk'!F5</f>
        <v>4670.9984689782059</v>
      </c>
      <c r="E26" s="59">
        <f>$E$24*'Base Data Penduduk'!I5</f>
        <v>955082.7195002638</v>
      </c>
      <c r="F26" s="59">
        <f>$F$24*'Base Data Penduduk'!B5</f>
        <v>40738.579539962855</v>
      </c>
      <c r="G26" s="59">
        <f>$G$24*'Base Data Penduduk'!L5</f>
        <v>953012.09768835851</v>
      </c>
      <c r="H26" s="59">
        <f>$H$24*'Base Data Penduduk'!Y5</f>
        <v>11079.377903830873</v>
      </c>
      <c r="I26" s="59">
        <f>$I$24*'Base Data Penduduk'!R5</f>
        <v>807525.59208812215</v>
      </c>
      <c r="J26" s="59">
        <f>$J$24*'Base Data Penduduk'!M5</f>
        <v>1175497.7728426966</v>
      </c>
      <c r="K26" s="59">
        <f>$K$24*'Base Data Penduduk'!H5</f>
        <v>2115222.7927659424</v>
      </c>
      <c r="L26" s="59">
        <f>$L$24*'Base Data Penduduk'!J5</f>
        <v>1062039.688193881</v>
      </c>
      <c r="M26" s="59">
        <f>$M$24*'Base Data Penduduk'!P5</f>
        <v>19.927652921657288</v>
      </c>
      <c r="N26" s="59">
        <f>$N$24*'Base Data Penduduk'!AE5</f>
        <v>462.09832839332535</v>
      </c>
      <c r="O26" s="59">
        <f>$O$24*'Base Data Penduduk'!AD5</f>
        <v>568090.10832515848</v>
      </c>
      <c r="P26" s="59">
        <f t="shared" ref="P26:P29" si="1">SUM(C26:O26)</f>
        <v>7694768.5171032259</v>
      </c>
    </row>
    <row r="27" spans="1:17" x14ac:dyDescent="0.25">
      <c r="A27" s="59">
        <v>3</v>
      </c>
      <c r="B27" s="59">
        <v>2016</v>
      </c>
      <c r="C27" s="59">
        <f>$C$24*'Base Data Penduduk'!S6</f>
        <v>1331.5480752091298</v>
      </c>
      <c r="D27" s="59">
        <f>$D$24*'Base Data Penduduk'!F6</f>
        <v>4697.8168722561022</v>
      </c>
      <c r="E27" s="59">
        <f>$E$24*'Base Data Penduduk'!I6</f>
        <v>962865.80764735606</v>
      </c>
      <c r="F27" s="59">
        <f>$F$24*'Base Data Penduduk'!B6</f>
        <v>41458.911455351685</v>
      </c>
      <c r="G27" s="59">
        <f>$G$24*'Base Data Penduduk'!L6</f>
        <v>958854.36587990832</v>
      </c>
      <c r="H27" s="59">
        <f>$H$24*'Base Data Penduduk'!Y6</f>
        <v>11186.388480658117</v>
      </c>
      <c r="I27" s="59">
        <f>$I$24*'Base Data Penduduk'!R6</f>
        <v>810969.39484354085</v>
      </c>
      <c r="J27" s="59">
        <f>$J$24*'Base Data Penduduk'!M6</f>
        <v>1181374.7147833791</v>
      </c>
      <c r="K27" s="59">
        <f>$K$24*'Base Data Penduduk'!H6</f>
        <v>2131956.0326806828</v>
      </c>
      <c r="L27" s="59">
        <f>$L$24*'Base Data Penduduk'!J6</f>
        <v>1067948.2458268052</v>
      </c>
      <c r="M27" s="59">
        <f>$M$24*'Base Data Penduduk'!P6</f>
        <v>20.14420827480982</v>
      </c>
      <c r="N27" s="59">
        <f>$N$24*'Base Data Penduduk'!AE6</f>
        <v>464.46072793000548</v>
      </c>
      <c r="O27" s="59">
        <f>$O$24*'Base Data Penduduk'!AD6</f>
        <v>570482.21236508875</v>
      </c>
      <c r="P27" s="59">
        <f t="shared" si="1"/>
        <v>7743610.0438464405</v>
      </c>
    </row>
    <row r="28" spans="1:17" x14ac:dyDescent="0.25">
      <c r="A28" s="59">
        <v>4</v>
      </c>
      <c r="B28" s="59">
        <v>2017</v>
      </c>
      <c r="C28" s="59">
        <f>$C$24*'Base Data Penduduk'!S7</f>
        <v>1360.4447632790939</v>
      </c>
      <c r="D28" s="59">
        <f>$D$24*'Base Data Penduduk'!F7</f>
        <v>4876.5129692091141</v>
      </c>
      <c r="E28" s="59">
        <f>$E$24*'Base Data Penduduk'!I7</f>
        <v>962599.75119167811</v>
      </c>
      <c r="F28" s="59">
        <f>$F$24*'Base Data Penduduk'!B7</f>
        <v>42328.635299424132</v>
      </c>
      <c r="G28" s="59">
        <f>$G$24*'Base Data Penduduk'!L7</f>
        <v>973807.68292041321</v>
      </c>
      <c r="H28" s="59">
        <f>$H$24*'Base Data Penduduk'!Y7</f>
        <v>14536.143809826104</v>
      </c>
      <c r="I28" s="59">
        <f>$I$24*'Base Data Penduduk'!R7</f>
        <v>835544.65533117775</v>
      </c>
      <c r="J28" s="59">
        <f>$J$24*'Base Data Penduduk'!M7</f>
        <v>1142453.6475146282</v>
      </c>
      <c r="K28" s="59">
        <f>$K$24*'Base Data Penduduk'!H7</f>
        <v>2162129.5859871097</v>
      </c>
      <c r="L28" s="59">
        <f>$L$24*'Base Data Penduduk'!J7</f>
        <v>1082584.6409833902</v>
      </c>
      <c r="M28" s="59">
        <f>$M$24*'Base Data Penduduk'!P7</f>
        <v>20.754263728155262</v>
      </c>
      <c r="N28" s="59">
        <f>$N$24*'Base Data Penduduk'!AE7</f>
        <v>466.70669803430303</v>
      </c>
      <c r="O28" s="59">
        <f>$O$24*'Base Data Penduduk'!AD7</f>
        <v>572754.08933888737</v>
      </c>
      <c r="P28" s="59">
        <f t="shared" si="1"/>
        <v>7795463.2510707853</v>
      </c>
    </row>
    <row r="29" spans="1:17" x14ac:dyDescent="0.25">
      <c r="A29" s="59">
        <v>5</v>
      </c>
      <c r="B29" s="59">
        <v>2018</v>
      </c>
      <c r="C29" s="59">
        <f>$C$24*'Base Data Penduduk'!S8</f>
        <v>1363.5858737781032</v>
      </c>
      <c r="D29" s="59">
        <f>$D$24*'Base Data Penduduk'!F8</f>
        <v>4902.3721449480099</v>
      </c>
      <c r="E29" s="59">
        <f>$E$24*'Base Data Penduduk'!I8</f>
        <v>969067.54615647439</v>
      </c>
      <c r="F29" s="59">
        <f>$F$24*'Base Data Penduduk'!B8</f>
        <v>43192.710837550978</v>
      </c>
      <c r="G29" s="59">
        <f>$G$24*'Base Data Penduduk'!L8</f>
        <v>979478.38527635345</v>
      </c>
      <c r="H29" s="59">
        <f>$H$24*'Base Data Penduduk'!Y8</f>
        <v>14771.783261829531</v>
      </c>
      <c r="I29" s="59">
        <f>$I$24*'Base Data Penduduk'!R8</f>
        <v>838029.87381446967</v>
      </c>
      <c r="J29" s="59">
        <f>$J$24*'Base Data Penduduk'!M8</f>
        <v>1147753.8337318602</v>
      </c>
      <c r="K29" s="59">
        <f>$K$24*'Base Data Penduduk'!H8</f>
        <v>2178663.8575318772</v>
      </c>
      <c r="L29" s="59">
        <f>$L$24*'Base Data Penduduk'!J8</f>
        <v>1088643.8950915434</v>
      </c>
      <c r="M29" s="59">
        <f>$M$24*'Base Data Penduduk'!P8</f>
        <v>20.961567920011866</v>
      </c>
      <c r="N29" s="59">
        <f>$N$24*'Base Data Penduduk'!AE8</f>
        <v>468.8545074930322</v>
      </c>
      <c r="O29" s="59">
        <f>$O$24*'Base Data Penduduk'!AD8</f>
        <v>574930.61381196091</v>
      </c>
      <c r="P29" s="59">
        <f t="shared" si="1"/>
        <v>7841288.2736080587</v>
      </c>
    </row>
    <row r="31" spans="1:17" x14ac:dyDescent="0.25">
      <c r="A31" s="119" t="s">
        <v>103</v>
      </c>
      <c r="B31" s="119"/>
      <c r="C31" s="119"/>
      <c r="D31" s="119"/>
    </row>
    <row r="32" spans="1:17" x14ac:dyDescent="0.25">
      <c r="A32" s="46"/>
      <c r="B32" s="46"/>
      <c r="C32" s="46"/>
      <c r="D32" s="46"/>
    </row>
    <row r="33" spans="1:15" x14ac:dyDescent="0.25">
      <c r="A33" s="54"/>
      <c r="B33" s="54" t="s">
        <v>149</v>
      </c>
      <c r="C33" s="55" t="s">
        <v>134</v>
      </c>
      <c r="D33" s="55" t="s">
        <v>142</v>
      </c>
      <c r="E33" s="55" t="s">
        <v>143</v>
      </c>
      <c r="F33" s="55" t="s">
        <v>144</v>
      </c>
      <c r="G33" s="55" t="s">
        <v>135</v>
      </c>
      <c r="H33" s="55" t="s">
        <v>124</v>
      </c>
      <c r="I33" s="55" t="s">
        <v>136</v>
      </c>
      <c r="J33" s="55" t="s">
        <v>138</v>
      </c>
      <c r="K33" s="55" t="s">
        <v>140</v>
      </c>
      <c r="L33" s="55" t="s">
        <v>141</v>
      </c>
      <c r="M33" s="55" t="s">
        <v>145</v>
      </c>
      <c r="N33" s="55" t="s">
        <v>142</v>
      </c>
      <c r="O33" s="55" t="s">
        <v>8</v>
      </c>
    </row>
    <row r="34" spans="1:15" x14ac:dyDescent="0.25">
      <c r="A34" s="55" t="s">
        <v>0</v>
      </c>
      <c r="B34" s="55" t="s">
        <v>150</v>
      </c>
      <c r="C34" s="57">
        <f>'Luas KabKota Berdasarkan WS'!S3</f>
        <v>0.18791782203353727</v>
      </c>
      <c r="D34" s="57">
        <f>'Luas KabKota Berdasarkan WS'!S4</f>
        <v>0.19846190784379181</v>
      </c>
      <c r="E34" s="57">
        <f>'Luas KabKota Berdasarkan WS'!S5</f>
        <v>1.0000000003805047</v>
      </c>
      <c r="F34" s="57">
        <f>'Luas KabKota Berdasarkan WS'!S6</f>
        <v>0.61052540717126957</v>
      </c>
      <c r="G34" s="57">
        <f>'Luas KabKota Berdasarkan WS'!S7</f>
        <v>0.99491730200932582</v>
      </c>
      <c r="H34" s="57">
        <f>'Luas KabKota Berdasarkan WS'!S8</f>
        <v>5.8715166251820505E-3</v>
      </c>
      <c r="I34" s="57">
        <f>'Luas KabKota Berdasarkan WS'!S9</f>
        <v>9.7019266582275207E-2</v>
      </c>
      <c r="J34" s="57">
        <f>'Luas KabKota Berdasarkan WS'!S10</f>
        <v>5.5935798442619464E-3</v>
      </c>
      <c r="K34" s="57">
        <f>'Luas KabKota Berdasarkan WS'!S11</f>
        <v>0.74250184495323934</v>
      </c>
      <c r="L34" s="57">
        <f>'Luas KabKota Berdasarkan WS'!S12</f>
        <v>1.6105519987403484E-3</v>
      </c>
      <c r="M34" s="57">
        <f>'Luas KabKota Berdasarkan WS'!S13</f>
        <v>4.0380967740506313E-2</v>
      </c>
      <c r="N34" s="57">
        <f>'Luas KabKota Berdasarkan WS'!S14</f>
        <v>1.9360894476114188E-4</v>
      </c>
      <c r="O34" s="55"/>
    </row>
    <row r="35" spans="1:15" x14ac:dyDescent="0.25">
      <c r="A35" s="59">
        <v>1</v>
      </c>
      <c r="B35" s="59">
        <v>2014</v>
      </c>
      <c r="C35" s="59">
        <f>$C$34*'Base Data Penduduk'!S4</f>
        <v>324836.62634539284</v>
      </c>
      <c r="D35" s="59">
        <f>$D$34*'Base Data Penduduk'!N4</f>
        <v>77068.712672979673</v>
      </c>
      <c r="E35" s="59">
        <f>'Base Data Penduduk'!U4</f>
        <v>180510</v>
      </c>
      <c r="F35" s="59">
        <f>$F$34*'Base Data Penduduk'!AB4</f>
        <v>399765.93136167561</v>
      </c>
      <c r="G35" s="59">
        <f>$G$34*'Base Data Penduduk'!F4</f>
        <v>1156223.2441840977</v>
      </c>
      <c r="H35" s="59">
        <f>$H$34*'Base Data Penduduk'!I4</f>
        <v>14832.625298534897</v>
      </c>
      <c r="I35" s="59">
        <f>$I$34*'Base Data Penduduk'!L4</f>
        <v>101781.9423787991</v>
      </c>
      <c r="J35" s="59">
        <f>$J$34*'Base Data Penduduk'!M4</f>
        <v>6580.0076497975406</v>
      </c>
      <c r="K35" s="59">
        <f>$K$34*'Base Data Penduduk'!AE4</f>
        <v>1234038.0663122837</v>
      </c>
      <c r="L35" s="59">
        <f>$L$34*'Base Data Penduduk'!AD4</f>
        <v>2826.5187577893116</v>
      </c>
      <c r="M35" s="59">
        <f>$M$34*'Base Data Penduduk'!AC4</f>
        <v>64834.833803834386</v>
      </c>
      <c r="N35" s="59">
        <f>$N$34*'Base Data Penduduk'!N4</f>
        <v>75.184161519094232</v>
      </c>
      <c r="O35" s="59">
        <f>SUM(D35:N35)</f>
        <v>3238537.0665813112</v>
      </c>
    </row>
    <row r="36" spans="1:15" x14ac:dyDescent="0.25">
      <c r="A36" s="59">
        <v>2</v>
      </c>
      <c r="B36" s="59">
        <v>2015</v>
      </c>
      <c r="C36" s="59">
        <f>$C$34*'Base Data Penduduk'!S5</f>
        <v>326227.21822844102</v>
      </c>
      <c r="D36" s="59">
        <f>$D$34*'Base Data Penduduk'!N5</f>
        <v>77499.375013000696</v>
      </c>
      <c r="E36" s="59">
        <f>'Base Data Penduduk'!U5</f>
        <v>181450</v>
      </c>
      <c r="F36" s="59">
        <f>$F$34*'Base Data Penduduk'!AB5</f>
        <v>401414.34996103804</v>
      </c>
      <c r="G36" s="59">
        <f>$G$34*'Base Data Penduduk'!F5</f>
        <v>1162749.9016852791</v>
      </c>
      <c r="H36" s="59">
        <f>$H$34*'Base Data Penduduk'!I5</f>
        <v>14964.969283266499</v>
      </c>
      <c r="I36" s="59">
        <f>$I$34*'Base Data Penduduk'!L5</f>
        <v>102395.10414359908</v>
      </c>
      <c r="J36" s="59">
        <f>$J$34*'Base Data Penduduk'!M5</f>
        <v>6612.2266697004898</v>
      </c>
      <c r="K36" s="59">
        <f>$K$34*'Base Data Penduduk'!AE5</f>
        <v>1258337.1816902235</v>
      </c>
      <c r="L36" s="59">
        <f>$L$34*'Base Data Penduduk'!AD5</f>
        <v>2869.0035089640833</v>
      </c>
      <c r="M36" s="59">
        <f>$M$34*'Base Data Penduduk'!AC5</f>
        <v>65454.237468006009</v>
      </c>
      <c r="N36" s="59">
        <f>$N$34*'Base Data Penduduk'!N5</f>
        <v>75.604292929225906</v>
      </c>
      <c r="O36" s="59">
        <f t="shared" ref="O36:O39" si="2">SUM(D36:N36)</f>
        <v>3273821.9537160066</v>
      </c>
    </row>
    <row r="37" spans="1:15" x14ac:dyDescent="0.25">
      <c r="A37" s="59">
        <v>3</v>
      </c>
      <c r="B37" s="59">
        <v>2016</v>
      </c>
      <c r="C37" s="59">
        <f>$C$34*'Base Data Penduduk'!S6</f>
        <v>327403.58379437105</v>
      </c>
      <c r="D37" s="59">
        <f>$D$34*'Base Data Penduduk'!N6</f>
        <v>77963.775877355176</v>
      </c>
      <c r="E37" s="59">
        <f>'Base Data Penduduk'!U6</f>
        <v>181899.99999999997</v>
      </c>
      <c r="F37" s="59">
        <f>$F$34*'Base Data Penduduk'!AB6</f>
        <v>402720.87433238461</v>
      </c>
      <c r="G37" s="59">
        <f>$G$34*'Base Data Penduduk'!F6</f>
        <v>1169425.7967817616</v>
      </c>
      <c r="H37" s="59">
        <f>$H$34*'Base Data Penduduk'!I6</f>
        <v>15086.920683571529</v>
      </c>
      <c r="I37" s="59">
        <f>$I$34*'Base Data Penduduk'!L6</f>
        <v>103022.81879838639</v>
      </c>
      <c r="J37" s="59">
        <f>$J$34*'Base Data Penduduk'!M6</f>
        <v>6645.2847265800765</v>
      </c>
      <c r="K37" s="59">
        <f>$K$34*'Base Data Penduduk'!AE6</f>
        <v>1264770.2176748984</v>
      </c>
      <c r="L37" s="59">
        <f>$L$34*'Base Data Penduduk'!AD6</f>
        <v>2881.0842595066347</v>
      </c>
      <c r="M37" s="59">
        <f>$M$34*'Base Data Penduduk'!AC6</f>
        <v>66059.588555403941</v>
      </c>
      <c r="N37" s="59">
        <f>$N$34*'Base Data Penduduk'!N6</f>
        <v>76.057337859966978</v>
      </c>
      <c r="O37" s="59">
        <f t="shared" si="2"/>
        <v>3290552.4190277089</v>
      </c>
    </row>
    <row r="38" spans="1:15" x14ac:dyDescent="0.25">
      <c r="A38" s="59">
        <v>4</v>
      </c>
      <c r="B38" s="59">
        <v>2017</v>
      </c>
      <c r="C38" s="59">
        <f>$C$34*'Base Data Penduduk'!S7</f>
        <v>334508.75664545904</v>
      </c>
      <c r="D38" s="59">
        <f>$D$34*'Base Data Penduduk'!N7</f>
        <v>81807.983032289427</v>
      </c>
      <c r="E38" s="59">
        <f>'Base Data Penduduk'!U7</f>
        <v>315620</v>
      </c>
      <c r="F38" s="59">
        <f>$F$34*'Base Data Penduduk'!AB7</f>
        <v>403728.24125421717</v>
      </c>
      <c r="G38" s="59">
        <f>$G$34*'Base Data Penduduk'!F7</f>
        <v>1213908.5493545986</v>
      </c>
      <c r="H38" s="59">
        <f>$H$34*'Base Data Penduduk'!I7</f>
        <v>15082.751906767651</v>
      </c>
      <c r="I38" s="59">
        <f>$I$34*'Base Data Penduduk'!L7</f>
        <v>104629.45785298887</v>
      </c>
      <c r="J38" s="59">
        <f>$J$34*'Base Data Penduduk'!M7</f>
        <v>6426.3520114756648</v>
      </c>
      <c r="K38" s="59">
        <f>$K$34*'Base Data Penduduk'!AE7</f>
        <v>1270886.2053717782</v>
      </c>
      <c r="L38" s="59">
        <f>$L$34*'Base Data Penduduk'!AD7</f>
        <v>2892.5578319456608</v>
      </c>
      <c r="M38" s="59">
        <f>$M$34*'Base Data Penduduk'!AC7</f>
        <v>66653.834876673238</v>
      </c>
      <c r="N38" s="59">
        <f>$N$34*'Base Data Penduduk'!N7</f>
        <v>79.807543119990299</v>
      </c>
      <c r="O38" s="59">
        <f t="shared" si="2"/>
        <v>3481715.7410358549</v>
      </c>
    </row>
    <row r="39" spans="1:15" x14ac:dyDescent="0.25">
      <c r="A39" s="59">
        <v>5</v>
      </c>
      <c r="B39" s="59">
        <v>2018</v>
      </c>
      <c r="C39" s="59">
        <f>$C$34*'Base Data Penduduk'!S8</f>
        <v>335281.09889401676</v>
      </c>
      <c r="D39" s="59">
        <f>$D$34*'Base Data Penduduk'!N8</f>
        <v>82292.230087428281</v>
      </c>
      <c r="E39" s="59">
        <f>'Base Data Penduduk'!U8</f>
        <v>319860.00000000006</v>
      </c>
      <c r="F39" s="59">
        <f>$F$34*'Base Data Penduduk'!AB8</f>
        <v>404460.8717428227</v>
      </c>
      <c r="G39" s="59">
        <f>$G$34*'Base Data Penduduk'!F8</f>
        <v>1220345.6642985991</v>
      </c>
      <c r="H39" s="59">
        <f>$H$34*'Base Data Penduduk'!I8</f>
        <v>15184.094283718296</v>
      </c>
      <c r="I39" s="59">
        <f>$I$34*'Base Data Penduduk'!L8</f>
        <v>105238.73884712557</v>
      </c>
      <c r="J39" s="59">
        <f>$J$34*'Base Data Penduduk'!M8</f>
        <v>6456.1657920455827</v>
      </c>
      <c r="K39" s="59">
        <f>$K$34*'Base Data Penduduk'!AE8</f>
        <v>1276734.8924044748</v>
      </c>
      <c r="L39" s="59">
        <f>$L$34*'Base Data Penduduk'!AD8</f>
        <v>2903.5498493370637</v>
      </c>
      <c r="M39" s="59">
        <f>$M$34*'Base Data Penduduk'!AC8</f>
        <v>67235.320812136517</v>
      </c>
      <c r="N39" s="59">
        <f>$N$34*'Base Data Penduduk'!N8</f>
        <v>80.279948945207494</v>
      </c>
      <c r="O39" s="59">
        <f t="shared" si="2"/>
        <v>3500791.8080666331</v>
      </c>
    </row>
    <row r="41" spans="1:15" x14ac:dyDescent="0.25">
      <c r="A41" s="120" t="s">
        <v>104</v>
      </c>
      <c r="B41" s="120"/>
      <c r="C41" s="120"/>
      <c r="D41" s="120"/>
    </row>
    <row r="42" spans="1:15" x14ac:dyDescent="0.25">
      <c r="A42" s="46"/>
      <c r="B42" s="46"/>
      <c r="C42" s="46"/>
      <c r="D42" s="46"/>
    </row>
    <row r="43" spans="1:15" x14ac:dyDescent="0.25">
      <c r="A43" s="54"/>
      <c r="B43" s="54" t="s">
        <v>149</v>
      </c>
      <c r="C43" s="55" t="s">
        <v>134</v>
      </c>
      <c r="D43" s="55" t="s">
        <v>142</v>
      </c>
      <c r="E43" s="55" t="s">
        <v>144</v>
      </c>
      <c r="F43" s="55" t="s">
        <v>135</v>
      </c>
      <c r="G43" s="55" t="s">
        <v>124</v>
      </c>
      <c r="H43" s="55" t="s">
        <v>127</v>
      </c>
      <c r="I43" s="55" t="s">
        <v>109</v>
      </c>
      <c r="J43" s="55" t="s">
        <v>8</v>
      </c>
    </row>
    <row r="44" spans="1:15" x14ac:dyDescent="0.25">
      <c r="A44" s="55" t="s">
        <v>0</v>
      </c>
      <c r="B44" s="55" t="s">
        <v>150</v>
      </c>
      <c r="C44" s="57">
        <f>'Luas KabKota Berdasarkan WS'!X3</f>
        <v>0.81024731176332121</v>
      </c>
      <c r="D44" s="57">
        <f>'Luas KabKota Berdasarkan WS'!X4</f>
        <v>0.8</v>
      </c>
      <c r="E44" s="57">
        <f>'Luas KabKota Berdasarkan WS'!X5</f>
        <v>0.38947459272025148</v>
      </c>
      <c r="F44" s="57">
        <f>'Luas KabKota Berdasarkan WS'!X6</f>
        <v>1.0706797379658735E-3</v>
      </c>
      <c r="G44" s="57">
        <f>'Luas KabKota Berdasarkan WS'!X7</f>
        <v>0.62</v>
      </c>
      <c r="H44" s="57">
        <f>'Luas KabKota Berdasarkan WS'!X8</f>
        <v>0.11511949003598415</v>
      </c>
      <c r="I44" s="57">
        <f>'Luas KabKota Berdasarkan WS'!X9</f>
        <v>2.5000000000000001E-2</v>
      </c>
      <c r="J44" s="55"/>
    </row>
    <row r="45" spans="1:15" x14ac:dyDescent="0.25">
      <c r="A45" s="59">
        <v>1</v>
      </c>
      <c r="B45" s="59">
        <v>2014</v>
      </c>
      <c r="C45" s="59">
        <f>$C$44*'Base Data Penduduk'!S4</f>
        <v>1400601.6055871947</v>
      </c>
      <c r="D45" s="59">
        <f>$D$44*'Base Data Penduduk'!N4</f>
        <v>310664</v>
      </c>
      <c r="E45" s="59">
        <f>$E$44*'Base Data Penduduk'!AB4</f>
        <v>255024.06856729346</v>
      </c>
      <c r="F45" s="59">
        <f>$F$44*'Base Data Penduduk'!F4</f>
        <v>1244.2690438822806</v>
      </c>
      <c r="G45" s="59">
        <f>$G$44*'Base Data Penduduk'!I4</f>
        <v>1566244</v>
      </c>
      <c r="H45" s="59">
        <f>$H$44*'Base Data Penduduk'!B4</f>
        <v>399511.82941577974</v>
      </c>
      <c r="I45" s="59">
        <f>$I$44*'Base Data Penduduk'!G4</f>
        <v>55885.5</v>
      </c>
      <c r="J45" s="59">
        <f>SUM(C45:I45)</f>
        <v>3989175.2726141503</v>
      </c>
    </row>
    <row r="46" spans="1:15" x14ac:dyDescent="0.25">
      <c r="A46" s="59">
        <v>2</v>
      </c>
      <c r="B46" s="59">
        <v>2015</v>
      </c>
      <c r="C46" s="59">
        <f>$C$44*'Base Data Penduduk'!S5</f>
        <v>1406597.4356942433</v>
      </c>
      <c r="D46" s="59">
        <f>$D$44*'Base Data Penduduk'!N5</f>
        <v>312400</v>
      </c>
      <c r="E46" s="59">
        <f>$E$44*'Base Data Penduduk'!AB5</f>
        <v>256075.64996763814</v>
      </c>
      <c r="F46" s="59">
        <f>$F$44*'Base Data Penduduk'!F5</f>
        <v>1251.2927029633368</v>
      </c>
      <c r="G46" s="59">
        <f>$G$44*'Base Data Penduduk'!I5</f>
        <v>1580218.8</v>
      </c>
      <c r="H46" s="59">
        <f>$H$44*'Base Data Penduduk'!B5</f>
        <v>406848.39451577305</v>
      </c>
      <c r="I46" s="59">
        <f>$I$44*'Base Data Penduduk'!G5</f>
        <v>56097.75</v>
      </c>
      <c r="J46" s="59">
        <f t="shared" ref="J46:J49" si="3">SUM(C46:I46)</f>
        <v>4019489.3228806183</v>
      </c>
    </row>
    <row r="47" spans="1:15" x14ac:dyDescent="0.25">
      <c r="A47" s="59">
        <v>3</v>
      </c>
      <c r="B47" s="59">
        <v>2016</v>
      </c>
      <c r="C47" s="59">
        <f>$C$44*'Base Data Penduduk'!S6</f>
        <v>1411669.5838658821</v>
      </c>
      <c r="D47" s="59">
        <f>$D$44*'Base Data Penduduk'!N6</f>
        <v>314272</v>
      </c>
      <c r="E47" s="59">
        <f>$E$44*'Base Data Penduduk'!AB6</f>
        <v>256909.12559605952</v>
      </c>
      <c r="F47" s="59">
        <f>$F$44*'Base Data Penduduk'!F6</f>
        <v>1258.4769640050877</v>
      </c>
      <c r="G47" s="59">
        <f>$G$44*'Base Data Penduduk'!I6</f>
        <v>1593096.1999999997</v>
      </c>
      <c r="H47" s="59">
        <f>$H$44*'Base Data Penduduk'!B6</f>
        <v>414042.2114481217</v>
      </c>
      <c r="I47" s="59">
        <f>$I$44*'Base Data Penduduk'!G6</f>
        <v>56274.750000000015</v>
      </c>
      <c r="J47" s="59">
        <f t="shared" si="3"/>
        <v>4047522.3478740682</v>
      </c>
    </row>
    <row r="48" spans="1:15" x14ac:dyDescent="0.25">
      <c r="A48" s="59">
        <v>4</v>
      </c>
      <c r="B48" s="59">
        <v>2017</v>
      </c>
      <c r="C48" s="59">
        <f>$C$44*'Base Data Penduduk'!S7</f>
        <v>1442305.0347236528</v>
      </c>
      <c r="D48" s="59">
        <f>$D$44*'Base Data Penduduk'!N7</f>
        <v>329768</v>
      </c>
      <c r="E48" s="59">
        <f>$E$44*'Base Data Penduduk'!AB7</f>
        <v>257551.75867404789</v>
      </c>
      <c r="F48" s="59">
        <f>$F$44*'Base Data Penduduk'!F7</f>
        <v>1306.347055089542</v>
      </c>
      <c r="G48" s="59">
        <f>$G$44*'Base Data Penduduk'!I7</f>
        <v>1592656</v>
      </c>
      <c r="H48" s="59">
        <f>$H$44*'Base Data Penduduk'!B7</f>
        <v>422727.9769713367</v>
      </c>
      <c r="I48" s="59">
        <f>$I$44*'Base Data Penduduk'!G7</f>
        <v>56147.5</v>
      </c>
      <c r="J48" s="59">
        <f t="shared" si="3"/>
        <v>4102462.6174241267</v>
      </c>
    </row>
    <row r="49" spans="1:10" x14ac:dyDescent="0.25">
      <c r="A49" s="59">
        <v>5</v>
      </c>
      <c r="B49" s="59">
        <v>2018</v>
      </c>
      <c r="C49" s="59">
        <f>$C$44*'Base Data Penduduk'!S8</f>
        <v>1445635.1511749998</v>
      </c>
      <c r="D49" s="59">
        <f>$D$44*'Base Data Penduduk'!N8</f>
        <v>331720.00000000006</v>
      </c>
      <c r="E49" s="59">
        <f>$E$44*'Base Data Penduduk'!AB8</f>
        <v>258019.12818531221</v>
      </c>
      <c r="F49" s="59">
        <f>$F$44*'Base Data Penduduk'!F8</f>
        <v>1313.2743529941813</v>
      </c>
      <c r="G49" s="59">
        <f>$G$44*'Base Data Penduduk'!I8</f>
        <v>1603357.2000000002</v>
      </c>
      <c r="H49" s="59">
        <f>$H$44*'Base Data Penduduk'!B8</f>
        <v>431357.33394443407</v>
      </c>
      <c r="I49" s="59">
        <f>$I$44*'Base Data Penduduk'!G8</f>
        <v>56263.249999999993</v>
      </c>
      <c r="J49" s="59">
        <f t="shared" si="3"/>
        <v>4127665.3376577403</v>
      </c>
    </row>
    <row r="51" spans="1:10" x14ac:dyDescent="0.25">
      <c r="A51" s="121" t="s">
        <v>105</v>
      </c>
      <c r="B51" s="121"/>
      <c r="C51" s="121"/>
      <c r="D51" s="121"/>
    </row>
    <row r="52" spans="1:10" x14ac:dyDescent="0.25">
      <c r="A52" s="46"/>
      <c r="B52" s="46"/>
      <c r="C52" s="46"/>
      <c r="D52" s="46"/>
    </row>
    <row r="53" spans="1:10" x14ac:dyDescent="0.25">
      <c r="A53" s="54"/>
      <c r="B53" s="54" t="s">
        <v>149</v>
      </c>
      <c r="C53" s="55" t="s">
        <v>148</v>
      </c>
      <c r="D53" s="55" t="s">
        <v>127</v>
      </c>
      <c r="E53" s="55" t="s">
        <v>108</v>
      </c>
      <c r="F53" s="55" t="s">
        <v>128</v>
      </c>
      <c r="G53" s="55" t="s">
        <v>109</v>
      </c>
      <c r="H53" s="55" t="s">
        <v>112</v>
      </c>
      <c r="I53" s="55" t="s">
        <v>121</v>
      </c>
      <c r="J53" s="55" t="s">
        <v>8</v>
      </c>
    </row>
    <row r="54" spans="1:10" x14ac:dyDescent="0.25">
      <c r="A54" s="55" t="s">
        <v>0</v>
      </c>
      <c r="B54" s="55" t="s">
        <v>150</v>
      </c>
      <c r="C54" s="57">
        <f>'Luas KabKota Berdasarkan WS'!AC3</f>
        <v>1</v>
      </c>
      <c r="D54" s="57">
        <f>'Luas KabKota Berdasarkan WS'!AC4</f>
        <v>0.10011267249893813</v>
      </c>
      <c r="E54" s="57">
        <f>'Luas KabKota Berdasarkan WS'!AC5</f>
        <v>0.99828913272626774</v>
      </c>
      <c r="F54" s="57">
        <f>'Luas KabKota Berdasarkan WS'!AC6</f>
        <v>1.681196578019629E-4</v>
      </c>
      <c r="G54" s="57">
        <f>'Luas KabKota Berdasarkan WS'!AC7</f>
        <v>0.62543547861972693</v>
      </c>
      <c r="H54" s="57">
        <f>'Luas KabKota Berdasarkan WS'!AC8</f>
        <v>4.5892622343869831E-3</v>
      </c>
      <c r="I54" s="57">
        <f>'Luas KabKota Berdasarkan WS'!AC9</f>
        <v>4.0895822032871093E-2</v>
      </c>
      <c r="J54" s="55"/>
    </row>
    <row r="55" spans="1:10" x14ac:dyDescent="0.25">
      <c r="A55" s="59">
        <v>1</v>
      </c>
      <c r="B55" s="59">
        <v>2014</v>
      </c>
      <c r="C55" s="59">
        <f>'Base Data Penduduk'!AA4</f>
        <v>315010</v>
      </c>
      <c r="D55" s="59">
        <f>$D$54*'Base Data Penduduk'!B4</f>
        <v>347432.01976703986</v>
      </c>
      <c r="E55" s="59">
        <f>$E$54*'Base Data Penduduk'!Q4</f>
        <v>2417966.0912676202</v>
      </c>
      <c r="F55" s="59">
        <f>$F$54*'Base Data Penduduk'!C4</f>
        <v>270.59363282199337</v>
      </c>
      <c r="G55" s="59">
        <f>$G$54*'Base Data Penduduk'!G4</f>
        <v>1398110.9776161099</v>
      </c>
      <c r="H55" s="59">
        <f>$H$54*'Base Data Penduduk'!E4</f>
        <v>24465.99946822982</v>
      </c>
      <c r="I55" s="59">
        <f>$I$54*'Base Data Penduduk'!AG4</f>
        <v>51500.31316510473</v>
      </c>
      <c r="J55" s="59">
        <f>SUM(C55:I55)</f>
        <v>4554755.9949169261</v>
      </c>
    </row>
    <row r="56" spans="1:10" x14ac:dyDescent="0.25">
      <c r="A56" s="59">
        <v>2</v>
      </c>
      <c r="B56" s="59">
        <v>2015</v>
      </c>
      <c r="C56" s="59">
        <f>'Base Data Penduduk'!AA5</f>
        <v>318130</v>
      </c>
      <c r="D56" s="59">
        <f>$D$54*'Base Data Penduduk'!B5</f>
        <v>353812.20038539718</v>
      </c>
      <c r="E56" s="59">
        <f>$E$54*'Base Data Penduduk'!Q5</f>
        <v>2430065.3555562627</v>
      </c>
      <c r="F56" s="59">
        <f>$F$54*'Base Data Penduduk'!C5</f>
        <v>273.93921401225242</v>
      </c>
      <c r="G56" s="59">
        <f>$G$54*'Base Data Penduduk'!G5</f>
        <v>1403420.9248295915</v>
      </c>
      <c r="H56" s="59">
        <f>$H$54*'Base Data Penduduk'!E5</f>
        <v>25055.903235837923</v>
      </c>
      <c r="I56" s="59">
        <f>$I$54*'Base Data Penduduk'!AG5</f>
        <v>51930.005567204105</v>
      </c>
      <c r="J56" s="59">
        <f>SUM(C56:I56)</f>
        <v>4582688.3287883056</v>
      </c>
    </row>
    <row r="57" spans="1:10" x14ac:dyDescent="0.25">
      <c r="A57" s="59">
        <v>3</v>
      </c>
      <c r="B57" s="59">
        <v>2016</v>
      </c>
      <c r="C57" s="59">
        <f>'Base Data Penduduk'!AA6</f>
        <v>321110.00000000006</v>
      </c>
      <c r="D57" s="59">
        <f>$D$54*'Base Data Penduduk'!B6</f>
        <v>360068.24128985585</v>
      </c>
      <c r="E57" s="59">
        <f>$E$54*'Base Data Penduduk'!Q6</f>
        <v>2440457.5454279436</v>
      </c>
      <c r="F57" s="59">
        <f>$F$54*'Base Data Penduduk'!C6</f>
        <v>277.12676272417764</v>
      </c>
      <c r="G57" s="59">
        <f>$G$54*'Base Data Penduduk'!G6</f>
        <v>1407849.0080182194</v>
      </c>
      <c r="H57" s="59">
        <f>$H$54*'Base Data Penduduk'!E6</f>
        <v>25641.997915791486</v>
      </c>
      <c r="I57" s="59">
        <f>$I$54*'Base Data Penduduk'!AG6</f>
        <v>52322.60545871967</v>
      </c>
      <c r="J57" s="59">
        <f>SUM(C57:I57)</f>
        <v>4607726.5248732539</v>
      </c>
    </row>
    <row r="58" spans="1:10" x14ac:dyDescent="0.25">
      <c r="A58" s="59">
        <v>4</v>
      </c>
      <c r="B58" s="59">
        <v>2017</v>
      </c>
      <c r="C58" s="59">
        <f>'Base Data Penduduk'!AA7</f>
        <v>340330</v>
      </c>
      <c r="D58" s="59">
        <f>$D$54*'Base Data Penduduk'!B7</f>
        <v>367621.74242990074</v>
      </c>
      <c r="E58" s="59">
        <f>$E$54*'Base Data Penduduk'!Q7</f>
        <v>2390722.7808355205</v>
      </c>
      <c r="F58" s="59">
        <f>$F$54*'Base Data Penduduk'!C7</f>
        <v>288.83461569350635</v>
      </c>
      <c r="G58" s="59">
        <f>$G$54*'Base Data Penduduk'!G7</f>
        <v>1404665.5414320447</v>
      </c>
      <c r="H58" s="59">
        <f>$H$54*'Base Data Penduduk'!E7</f>
        <v>25510.377874909267</v>
      </c>
      <c r="I58" s="59">
        <f>$I$54*'Base Data Penduduk'!AG7</f>
        <v>52678.031048007353</v>
      </c>
      <c r="J58" s="59">
        <f>SUM(C58:I58)</f>
        <v>4581817.3082360756</v>
      </c>
    </row>
    <row r="59" spans="1:10" x14ac:dyDescent="0.25">
      <c r="A59" s="59">
        <v>5</v>
      </c>
      <c r="B59" s="59">
        <v>2018</v>
      </c>
      <c r="C59" s="59">
        <f>'Base Data Penduduk'!AA8</f>
        <v>342769.99999999994</v>
      </c>
      <c r="D59" s="59">
        <f>$D$54*'Base Data Penduduk'!B8</f>
        <v>375126.1883604211</v>
      </c>
      <c r="E59" s="59">
        <f>$E$54*'Base Data Penduduk'!Q8</f>
        <v>2397660.8903079685</v>
      </c>
      <c r="F59" s="59">
        <f>$F$54*'Base Data Penduduk'!C8</f>
        <v>292.42733278073422</v>
      </c>
      <c r="G59" s="59">
        <f>$G$54*'Base Data Penduduk'!G8</f>
        <v>1407561.3076980538</v>
      </c>
      <c r="H59" s="59">
        <f>$H$54*'Base Data Penduduk'!E8</f>
        <v>26065.219679046651</v>
      </c>
      <c r="I59" s="59">
        <f>$I$54*'Base Data Penduduk'!AG8</f>
        <v>52993.215148414689</v>
      </c>
      <c r="J59" s="59">
        <f>SUM(C59:I59)</f>
        <v>4602469.2485266849</v>
      </c>
    </row>
  </sheetData>
  <mergeCells count="12">
    <mergeCell ref="J8:O8"/>
    <mergeCell ref="J9:O9"/>
    <mergeCell ref="A1:D1"/>
    <mergeCell ref="J2:O2"/>
    <mergeCell ref="J5:O5"/>
    <mergeCell ref="J6:O6"/>
    <mergeCell ref="J7:O7"/>
    <mergeCell ref="A11:D11"/>
    <mergeCell ref="A21:D21"/>
    <mergeCell ref="A31:D31"/>
    <mergeCell ref="A41:D41"/>
    <mergeCell ref="A51:D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68"/>
  <sheetViews>
    <sheetView zoomScale="85" zoomScaleNormal="85" zoomScalePageLayoutView="70" workbookViewId="0">
      <selection activeCell="L42" sqref="L42"/>
    </sheetView>
  </sheetViews>
  <sheetFormatPr defaultRowHeight="15" x14ac:dyDescent="0.25"/>
  <cols>
    <col min="2" max="2" width="37.5703125" bestFit="1" customWidth="1"/>
    <col min="3" max="3" width="14.28515625" customWidth="1"/>
    <col min="4" max="5" width="11.5703125" bestFit="1" customWidth="1"/>
    <col min="6" max="6" width="13.42578125" customWidth="1"/>
    <col min="7" max="8" width="11.85546875" bestFit="1" customWidth="1"/>
    <col min="9" max="9" width="16.28515625" customWidth="1"/>
    <col min="10" max="10" width="12.28515625" bestFit="1" customWidth="1"/>
    <col min="11" max="12" width="11.5703125" bestFit="1" customWidth="1"/>
    <col min="13" max="13" width="14.28515625" customWidth="1"/>
    <col min="15" max="15" width="11.7109375" bestFit="1" customWidth="1"/>
    <col min="16" max="16" width="12.28515625" bestFit="1" customWidth="1"/>
    <col min="17" max="19" width="11.7109375" bestFit="1" customWidth="1"/>
    <col min="23" max="23" width="23.7109375" bestFit="1" customWidth="1"/>
    <col min="26" max="26" width="12.28515625" bestFit="1" customWidth="1"/>
    <col min="27" max="27" width="10.5703125" bestFit="1" customWidth="1"/>
    <col min="28" max="30" width="9.7109375" bestFit="1" customWidth="1"/>
    <col min="33" max="33" width="10.42578125" customWidth="1"/>
    <col min="36" max="36" width="11.28515625" bestFit="1" customWidth="1"/>
    <col min="37" max="37" width="10.5703125" bestFit="1" customWidth="1"/>
    <col min="43" max="43" width="12" customWidth="1"/>
    <col min="46" max="46" width="11.28515625" bestFit="1" customWidth="1"/>
    <col min="47" max="47" width="10.5703125" bestFit="1" customWidth="1"/>
    <col min="53" max="53" width="23.7109375" bestFit="1" customWidth="1"/>
    <col min="56" max="56" width="11.28515625" bestFit="1" customWidth="1"/>
    <col min="57" max="57" width="10.5703125" bestFit="1" customWidth="1"/>
    <col min="63" max="63" width="15.28515625" customWidth="1"/>
    <col min="65" max="69" width="9.7109375" bestFit="1" customWidth="1"/>
    <col min="76" max="76" width="9.7109375" bestFit="1" customWidth="1"/>
    <col min="83" max="83" width="11.28515625" customWidth="1"/>
    <col min="86" max="86" width="9.7109375" bestFit="1" customWidth="1"/>
    <col min="92" max="92" width="12" customWidth="1"/>
    <col min="95" max="95" width="11.28515625" customWidth="1"/>
    <col min="102" max="102" width="10.42578125" customWidth="1"/>
    <col min="105" max="105" width="11.28515625" bestFit="1" customWidth="1"/>
    <col min="112" max="112" width="23.7109375" bestFit="1" customWidth="1"/>
    <col min="115" max="115" width="11.28515625" bestFit="1" customWidth="1"/>
  </cols>
  <sheetData>
    <row r="1" spans="1:117" x14ac:dyDescent="0.25">
      <c r="A1" s="112" t="s">
        <v>153</v>
      </c>
      <c r="B1" s="112"/>
      <c r="C1" s="112"/>
      <c r="D1" s="112"/>
      <c r="E1" s="112"/>
      <c r="F1" s="112"/>
      <c r="G1" s="112"/>
      <c r="H1" s="112"/>
      <c r="K1" s="112" t="s">
        <v>154</v>
      </c>
      <c r="L1" s="112"/>
      <c r="M1" s="112"/>
      <c r="N1" s="112"/>
      <c r="O1" s="112"/>
      <c r="P1" s="112"/>
      <c r="Q1" s="112"/>
      <c r="R1" s="112"/>
      <c r="U1" s="112" t="s">
        <v>155</v>
      </c>
      <c r="V1" s="112"/>
      <c r="W1" s="112"/>
      <c r="X1" s="112"/>
      <c r="Y1" s="112"/>
      <c r="Z1" s="112"/>
      <c r="AA1" s="112"/>
      <c r="AB1" s="112"/>
      <c r="AE1" s="112" t="s">
        <v>156</v>
      </c>
      <c r="AF1" s="112"/>
      <c r="AG1" s="112"/>
      <c r="AH1" s="112"/>
      <c r="AI1" s="112"/>
      <c r="AJ1" s="112"/>
      <c r="AK1" s="112"/>
      <c r="AL1" s="112"/>
      <c r="AO1" s="112" t="s">
        <v>157</v>
      </c>
      <c r="AP1" s="112"/>
      <c r="AQ1" s="112"/>
      <c r="AR1" s="112"/>
      <c r="AS1" s="112"/>
      <c r="AT1" s="112"/>
      <c r="AU1" s="112"/>
      <c r="AV1" s="112"/>
      <c r="AY1" s="112" t="s">
        <v>158</v>
      </c>
      <c r="AZ1" s="112"/>
      <c r="BA1" s="112"/>
      <c r="BB1" s="112"/>
      <c r="BC1" s="112"/>
      <c r="BD1" s="112"/>
      <c r="BE1" s="112"/>
      <c r="BF1" s="112"/>
      <c r="BI1" s="112"/>
      <c r="BJ1" s="112"/>
      <c r="BK1" s="112"/>
      <c r="BL1" s="112"/>
      <c r="BM1" s="112"/>
      <c r="BN1" s="112"/>
      <c r="BO1" s="112"/>
      <c r="BP1" s="112"/>
      <c r="BS1" s="112"/>
      <c r="BT1" s="112"/>
      <c r="BU1" s="112"/>
      <c r="BV1" s="112"/>
      <c r="BW1" s="112"/>
      <c r="BX1" s="112"/>
      <c r="BY1" s="112"/>
      <c r="BZ1" s="112"/>
      <c r="CC1" s="112"/>
      <c r="CD1" s="112"/>
      <c r="CE1" s="112"/>
      <c r="CF1" s="112"/>
      <c r="CG1" s="112"/>
      <c r="CH1" s="112"/>
      <c r="CI1" s="112"/>
      <c r="CJ1" s="112"/>
      <c r="CL1" s="112"/>
      <c r="CM1" s="112"/>
      <c r="CN1" s="112"/>
      <c r="CO1" s="112"/>
      <c r="CP1" s="112"/>
      <c r="CQ1" s="112"/>
      <c r="CR1" s="112"/>
      <c r="CS1" s="112"/>
      <c r="CV1" s="112"/>
      <c r="CW1" s="112"/>
      <c r="CX1" s="112"/>
      <c r="CY1" s="112"/>
      <c r="CZ1" s="112"/>
      <c r="DA1" s="112"/>
      <c r="DB1" s="112"/>
      <c r="DC1" s="112"/>
      <c r="DF1" s="112"/>
      <c r="DG1" s="112"/>
      <c r="DH1" s="112"/>
      <c r="DI1" s="112"/>
      <c r="DJ1" s="112"/>
      <c r="DK1" s="112"/>
      <c r="DL1" s="112"/>
      <c r="DM1" s="112"/>
    </row>
    <row r="2" spans="1:1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K2" t="s">
        <v>0</v>
      </c>
      <c r="L2" t="s">
        <v>1</v>
      </c>
      <c r="M2" s="1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U2" t="s">
        <v>0</v>
      </c>
      <c r="V2" t="s">
        <v>1</v>
      </c>
      <c r="W2" s="1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E2" t="s">
        <v>0</v>
      </c>
      <c r="AF2" t="s">
        <v>1</v>
      </c>
      <c r="AG2" s="1" t="s">
        <v>2</v>
      </c>
      <c r="AH2" t="s">
        <v>3</v>
      </c>
      <c r="AI2" t="s">
        <v>4</v>
      </c>
      <c r="AJ2" t="s">
        <v>5</v>
      </c>
      <c r="AK2" t="s">
        <v>6</v>
      </c>
      <c r="AL2" t="s">
        <v>7</v>
      </c>
      <c r="AO2" t="s">
        <v>0</v>
      </c>
      <c r="AP2" t="s">
        <v>1</v>
      </c>
      <c r="AQ2" s="1" t="s">
        <v>2</v>
      </c>
      <c r="AR2" t="s">
        <v>3</v>
      </c>
      <c r="AS2" t="s">
        <v>4</v>
      </c>
      <c r="AT2" t="s">
        <v>5</v>
      </c>
      <c r="AU2" t="s">
        <v>6</v>
      </c>
      <c r="AV2" t="s">
        <v>7</v>
      </c>
      <c r="AY2" t="s">
        <v>0</v>
      </c>
      <c r="AZ2" t="s">
        <v>1</v>
      </c>
      <c r="BA2" s="1" t="s">
        <v>2</v>
      </c>
      <c r="BB2" t="s">
        <v>3</v>
      </c>
      <c r="BC2" t="s">
        <v>4</v>
      </c>
      <c r="BD2" t="s">
        <v>5</v>
      </c>
      <c r="BE2" t="s">
        <v>6</v>
      </c>
      <c r="BF2" t="s">
        <v>7</v>
      </c>
      <c r="BI2" t="s">
        <v>0</v>
      </c>
      <c r="BJ2" t="s">
        <v>1</v>
      </c>
      <c r="BK2" s="1" t="s">
        <v>2</v>
      </c>
      <c r="BL2" t="s">
        <v>3</v>
      </c>
      <c r="BM2" t="s">
        <v>4</v>
      </c>
      <c r="BN2" t="s">
        <v>5</v>
      </c>
      <c r="BO2" t="s">
        <v>6</v>
      </c>
      <c r="BP2" t="s">
        <v>7</v>
      </c>
      <c r="BS2" t="s">
        <v>0</v>
      </c>
      <c r="BT2" t="s">
        <v>1</v>
      </c>
      <c r="BU2" s="1" t="s">
        <v>2</v>
      </c>
      <c r="BV2" t="s">
        <v>3</v>
      </c>
      <c r="BW2" t="s">
        <v>4</v>
      </c>
      <c r="BX2" t="s">
        <v>5</v>
      </c>
      <c r="BY2" t="s">
        <v>6</v>
      </c>
      <c r="BZ2" t="s">
        <v>7</v>
      </c>
      <c r="CC2" t="s">
        <v>0</v>
      </c>
      <c r="CD2" t="s">
        <v>1</v>
      </c>
      <c r="CE2" s="1" t="s">
        <v>2</v>
      </c>
      <c r="CF2" t="s">
        <v>3</v>
      </c>
      <c r="CG2" t="s">
        <v>4</v>
      </c>
      <c r="CH2" t="s">
        <v>5</v>
      </c>
      <c r="CI2" t="s">
        <v>6</v>
      </c>
      <c r="CJ2" t="s">
        <v>7</v>
      </c>
      <c r="CL2" t="s">
        <v>0</v>
      </c>
      <c r="CM2" t="s">
        <v>1</v>
      </c>
      <c r="CN2" s="1" t="s">
        <v>2</v>
      </c>
      <c r="CO2" t="s">
        <v>3</v>
      </c>
      <c r="CP2" t="s">
        <v>4</v>
      </c>
      <c r="CQ2" t="s">
        <v>5</v>
      </c>
      <c r="CR2" t="s">
        <v>6</v>
      </c>
      <c r="CS2" t="s">
        <v>7</v>
      </c>
      <c r="CV2" t="s">
        <v>0</v>
      </c>
      <c r="CW2" t="s">
        <v>1</v>
      </c>
      <c r="CX2" s="1" t="s">
        <v>2</v>
      </c>
      <c r="CY2" t="s">
        <v>3</v>
      </c>
      <c r="CZ2" t="s">
        <v>4</v>
      </c>
      <c r="DA2" t="s">
        <v>5</v>
      </c>
      <c r="DB2" t="s">
        <v>6</v>
      </c>
      <c r="DC2" t="s">
        <v>7</v>
      </c>
      <c r="DF2" t="s">
        <v>0</v>
      </c>
      <c r="DG2" t="s">
        <v>1</v>
      </c>
      <c r="DH2" s="1" t="s">
        <v>2</v>
      </c>
      <c r="DI2" t="s">
        <v>3</v>
      </c>
      <c r="DJ2" t="s">
        <v>4</v>
      </c>
      <c r="DK2" t="s">
        <v>5</v>
      </c>
      <c r="DL2" t="s">
        <v>6</v>
      </c>
      <c r="DM2" t="s">
        <v>7</v>
      </c>
    </row>
    <row r="3" spans="1:117" x14ac:dyDescent="0.25">
      <c r="A3">
        <v>1</v>
      </c>
      <c r="B3">
        <v>2014</v>
      </c>
      <c r="C3" s="2">
        <f>'Penduduk Tahun WS'!T5</f>
        <v>27396861.416729901</v>
      </c>
      <c r="D3">
        <v>-2</v>
      </c>
      <c r="E3">
        <v>4</v>
      </c>
      <c r="F3" s="47">
        <f>C3*D3</f>
        <v>-54793722.833459802</v>
      </c>
      <c r="G3" s="3">
        <f>((C8*E8)-(D8*F8))/((A7*E8)-(D8)^2)</f>
        <v>28518335.416185278</v>
      </c>
      <c r="H3" s="3">
        <f>((A7*F8)-(D8*C8))/((A7*E8)-(D8)^2)</f>
        <v>534905.56394925562</v>
      </c>
      <c r="K3">
        <v>1</v>
      </c>
      <c r="L3">
        <v>2014</v>
      </c>
      <c r="M3" s="2">
        <f>'Penduduk Tahun WS'!Q15</f>
        <v>15598406.156499587</v>
      </c>
      <c r="N3">
        <v>-2</v>
      </c>
      <c r="O3">
        <v>4</v>
      </c>
      <c r="P3" s="2">
        <f>M3*N3</f>
        <v>-31196812.312999174</v>
      </c>
      <c r="Q3" s="3">
        <f>((M8*O8)-(N8*P8))/((K7*O8)-(N8)^2)</f>
        <v>16000293.483402727</v>
      </c>
      <c r="R3" s="3">
        <f>((K7*P8)-(N8*M8))/((K7*O8)-(N8)^2)</f>
        <v>198064.11120302527</v>
      </c>
      <c r="U3">
        <v>1</v>
      </c>
      <c r="V3">
        <v>2014</v>
      </c>
      <c r="W3" s="2">
        <f>'Penduduk Tahun WS'!P25</f>
        <v>7639115.6559782717</v>
      </c>
      <c r="X3">
        <v>-2</v>
      </c>
      <c r="Y3">
        <v>4</v>
      </c>
      <c r="Z3" s="2">
        <f>W3*X3</f>
        <v>-15278231.311956543</v>
      </c>
      <c r="AA3" s="3">
        <f>((W8*Y8)-(X8*Z8))/((U7*Y8)-(X8)^2)</f>
        <v>7742849.1483213566</v>
      </c>
      <c r="AB3" s="3">
        <f>((U7*Z8)-(X8*W8))/((U7*Y8)-(X8)^2)</f>
        <v>50503.996922713515</v>
      </c>
      <c r="AE3">
        <v>1</v>
      </c>
      <c r="AF3">
        <v>2014</v>
      </c>
      <c r="AG3" s="2">
        <f>'Penduduk Tahun WS'!O35</f>
        <v>3238537.0665813112</v>
      </c>
      <c r="AH3">
        <v>-2</v>
      </c>
      <c r="AI3">
        <v>4</v>
      </c>
      <c r="AJ3" s="2">
        <f>AG3*AH3</f>
        <v>-6477074.1331626223</v>
      </c>
      <c r="AK3" s="3">
        <f>((AG8*AI8)-(AH8*AJ8))/((AE7*AI8)-(AH8)^2)</f>
        <v>3357083.7976855035</v>
      </c>
      <c r="AL3" s="3">
        <f>((AE7*AJ8)-(AH8*AG8))/((AE7*AI8)-(AH8)^2)</f>
        <v>73240.32702904912</v>
      </c>
      <c r="AO3">
        <v>1</v>
      </c>
      <c r="AP3">
        <v>2014</v>
      </c>
      <c r="AQ3" s="2">
        <f>'Penduduk Tahun WS'!J45</f>
        <v>3989175.2726141503</v>
      </c>
      <c r="AR3">
        <v>-2</v>
      </c>
      <c r="AS3">
        <v>4</v>
      </c>
      <c r="AT3" s="2">
        <f>AQ3*AR3</f>
        <v>-7978350.5452283006</v>
      </c>
      <c r="AU3" s="3">
        <f>((AQ8*AS8)-(AR8*AT8))/((AO7*AS8)-(AR8)^2)</f>
        <v>4057262.9796901406</v>
      </c>
      <c r="AV3" s="3">
        <f>((AO7*AT8)-(AR8*AQ8))/((AO7*AS8)-(AR8)^2)</f>
        <v>35995.342463068853</v>
      </c>
      <c r="AY3">
        <v>1</v>
      </c>
      <c r="AZ3">
        <v>2014</v>
      </c>
      <c r="BA3" s="2">
        <f>'Penduduk Tahun WS'!J55</f>
        <v>4554755.9949169261</v>
      </c>
      <c r="BB3">
        <v>-2</v>
      </c>
      <c r="BC3">
        <v>4</v>
      </c>
      <c r="BD3" s="2">
        <f>BA3*BB3</f>
        <v>-9109511.9898338523</v>
      </c>
      <c r="BE3" s="3">
        <f>((BA8*BC8)-(BB8*BD8))/((AY7*BC8)-(BB8)^2)</f>
        <v>4585891.4810682489</v>
      </c>
      <c r="BF3" s="3">
        <f>((AY7*BD8)-(BB8*BA8))/((AY7*BC8)-(BB8)^2)</f>
        <v>9455.548666728846</v>
      </c>
      <c r="BI3">
        <v>1</v>
      </c>
      <c r="BJ3">
        <v>2013</v>
      </c>
      <c r="BK3" s="2">
        <f>'[2]Penduduk Cimandiri Kroscek'!C88</f>
        <v>66579.649999999994</v>
      </c>
      <c r="BL3">
        <v>-2</v>
      </c>
      <c r="BM3">
        <v>4</v>
      </c>
      <c r="BN3" s="2">
        <f>BK3*BL3</f>
        <v>-133159.29999999999</v>
      </c>
      <c r="BO3" s="3">
        <f>((BK8*BM8)-(BL8*BN8))/((BI7*BM8)-(BL8)^2)</f>
        <v>67234.220000000016</v>
      </c>
      <c r="BP3" s="3">
        <f>((BI7*BN8)-(BL8*BK8))/((BI7*BM8)-(BL8)^2)</f>
        <v>287.49500000000114</v>
      </c>
      <c r="BS3">
        <v>1</v>
      </c>
      <c r="BT3">
        <v>2013</v>
      </c>
      <c r="BU3" s="2">
        <f>'[2]Penduduk Cimandiri Kroscek'!C95</f>
        <v>41284.550000000003</v>
      </c>
      <c r="BV3">
        <v>-2</v>
      </c>
      <c r="BW3">
        <v>4</v>
      </c>
      <c r="BX3" s="2">
        <f>BU3*BV3</f>
        <v>-82569.100000000006</v>
      </c>
      <c r="BY3" s="3">
        <f>((BU8*BW8)-(BV8*BX8))/((BS7*BW8)-(BV8)^2)</f>
        <v>41851.12000000001</v>
      </c>
      <c r="BZ3" s="3">
        <f>((BS7*BX8)-(BV8*BU8))/((BS7*BW8)-(BV8)^2)</f>
        <v>417.30500000000029</v>
      </c>
      <c r="CC3">
        <v>1</v>
      </c>
      <c r="CD3">
        <v>2013</v>
      </c>
      <c r="CE3" s="2">
        <f>'[2]Penduduk Cimandiri Kroscek'!C106</f>
        <v>114251.79000000001</v>
      </c>
      <c r="CF3">
        <v>-2</v>
      </c>
      <c r="CG3">
        <v>4</v>
      </c>
      <c r="CH3" s="2">
        <f>CE3*CF3</f>
        <v>-228503.58000000002</v>
      </c>
      <c r="CI3" s="3">
        <f>((CE8*CG8)-(CF8*CH8))/((CC7*CG8)-(CF8)^2)</f>
        <v>116940.666</v>
      </c>
      <c r="CJ3" s="3">
        <f>((CC7*CH8)-(CF8*CE8))/((CC7*CG8)-(CF8)^2)</f>
        <v>1094.9359999999986</v>
      </c>
      <c r="CL3">
        <v>1</v>
      </c>
      <c r="CM3">
        <v>2013</v>
      </c>
      <c r="CN3" s="2">
        <f>'[2]Penduduk Cimandiri Kroscek'!C127</f>
        <v>428997.14000000007</v>
      </c>
      <c r="CO3">
        <v>-2</v>
      </c>
      <c r="CP3">
        <v>4</v>
      </c>
      <c r="CQ3" s="2">
        <f>CN3*CO3</f>
        <v>-857994.28000000014</v>
      </c>
      <c r="CR3" s="3">
        <f>((CN8*CP8)-(CO8*CQ8))/((CL7*CP8)-(CO8)^2)</f>
        <v>439266.17</v>
      </c>
      <c r="CS3" s="3">
        <f>((CL7*CQ8)-(CO8*CN8))/((CL7*CP8)-(CO8)^2)</f>
        <v>3135.4029999999912</v>
      </c>
      <c r="CV3">
        <v>1</v>
      </c>
      <c r="CW3">
        <v>2013</v>
      </c>
      <c r="CX3" s="2">
        <f>'[2]Penduduk Cimandiri Kroscek'!C146</f>
        <v>318498.88</v>
      </c>
      <c r="CY3">
        <v>-2</v>
      </c>
      <c r="CZ3">
        <v>4</v>
      </c>
      <c r="DA3" s="2">
        <f>CX3*CY3</f>
        <v>-636997.76</v>
      </c>
      <c r="DB3" s="3">
        <f>((CX8*CZ8)-(CY8*DA8))/((CV7*CZ8)-(CY8)^2)</f>
        <v>331041.52199999994</v>
      </c>
      <c r="DC3" s="3">
        <f>((CV7*DA8)-(CY8*CX8))/((CV7*CZ8)-(CY8)^2)</f>
        <v>3985.795999999973</v>
      </c>
      <c r="DF3">
        <v>1</v>
      </c>
      <c r="DG3">
        <v>2013</v>
      </c>
      <c r="DH3" s="2">
        <f>'[2]Penduduk Cimandiri Kroscek'!C153</f>
        <v>18528.25</v>
      </c>
      <c r="DI3">
        <v>-2</v>
      </c>
      <c r="DJ3">
        <v>4</v>
      </c>
      <c r="DK3" s="2">
        <f>DH3*DI3</f>
        <v>-37056.5</v>
      </c>
      <c r="DL3" s="3">
        <f>((DH8*DJ8)-(DI8*DK8))/((DF7*DJ8)-(DI8)^2)</f>
        <v>18693.45</v>
      </c>
      <c r="DM3" s="3">
        <f>((DF7*DK8)-(DI8*DH8))/((DF7*DJ8)-(DI8)^2)</f>
        <v>101.675</v>
      </c>
    </row>
    <row r="4" spans="1:117" x14ac:dyDescent="0.25">
      <c r="A4">
        <v>2</v>
      </c>
      <c r="B4">
        <v>2015</v>
      </c>
      <c r="C4" s="2">
        <f>'Penduduk Tahun WS'!T6</f>
        <v>28008073.471109115</v>
      </c>
      <c r="D4">
        <v>-1</v>
      </c>
      <c r="E4">
        <v>1</v>
      </c>
      <c r="F4" s="47">
        <f>C4*D4</f>
        <v>-28008073.471109115</v>
      </c>
      <c r="G4" s="2"/>
      <c r="H4" s="2"/>
      <c r="K4">
        <v>2</v>
      </c>
      <c r="L4">
        <v>2015</v>
      </c>
      <c r="M4" s="2">
        <f>'Penduduk Tahun WS'!Q16</f>
        <v>15806352.621525628</v>
      </c>
      <c r="N4">
        <v>-1</v>
      </c>
      <c r="O4">
        <v>1</v>
      </c>
      <c r="P4" s="2">
        <f t="shared" ref="P4:P7" si="0">M4*N4</f>
        <v>-15806352.621525628</v>
      </c>
      <c r="Q4" s="2"/>
      <c r="R4" s="2"/>
      <c r="U4">
        <v>2</v>
      </c>
      <c r="V4">
        <v>2015</v>
      </c>
      <c r="W4" s="2">
        <f>'Penduduk Tahun WS'!P26</f>
        <v>7694768.5171032259</v>
      </c>
      <c r="X4">
        <v>-1</v>
      </c>
      <c r="Y4">
        <v>1</v>
      </c>
      <c r="Z4" s="2">
        <f t="shared" ref="Z4:Z7" si="1">W4*X4</f>
        <v>-7694768.5171032259</v>
      </c>
      <c r="AA4" s="2"/>
      <c r="AB4" s="2"/>
      <c r="AE4">
        <v>2</v>
      </c>
      <c r="AF4">
        <v>2015</v>
      </c>
      <c r="AG4" s="2">
        <f>'Penduduk Tahun WS'!O36</f>
        <v>3273821.9537160066</v>
      </c>
      <c r="AH4">
        <v>-1</v>
      </c>
      <c r="AI4">
        <v>1</v>
      </c>
      <c r="AJ4" s="2">
        <f t="shared" ref="AJ4:AJ7" si="2">AG4*AH4</f>
        <v>-3273821.9537160066</v>
      </c>
      <c r="AK4" s="2"/>
      <c r="AL4" s="2"/>
      <c r="AO4">
        <v>2</v>
      </c>
      <c r="AP4">
        <v>2015</v>
      </c>
      <c r="AQ4" s="2">
        <f>'Penduduk Tahun WS'!J46</f>
        <v>4019489.3228806183</v>
      </c>
      <c r="AR4">
        <v>-1</v>
      </c>
      <c r="AS4">
        <v>1</v>
      </c>
      <c r="AT4" s="2">
        <f t="shared" ref="AT4:AT7" si="3">AQ4*AR4</f>
        <v>-4019489.3228806183</v>
      </c>
      <c r="AU4" s="2"/>
      <c r="AV4" s="2"/>
      <c r="AY4">
        <v>2</v>
      </c>
      <c r="AZ4">
        <v>2015</v>
      </c>
      <c r="BA4" s="2">
        <f>'Penduduk Tahun WS'!J56</f>
        <v>4582688.3287883056</v>
      </c>
      <c r="BB4">
        <v>-1</v>
      </c>
      <c r="BC4">
        <v>1</v>
      </c>
      <c r="BD4" s="2">
        <f t="shared" ref="BD4:BD7" si="4">BA4*BB4</f>
        <v>-4582688.3287883056</v>
      </c>
      <c r="BE4" s="2"/>
      <c r="BF4" s="2"/>
      <c r="BI4">
        <v>2</v>
      </c>
      <c r="BJ4">
        <v>2014</v>
      </c>
      <c r="BK4" s="2">
        <f>'[2]Penduduk Cimandiri Kroscek'!D88</f>
        <v>66964.649999999994</v>
      </c>
      <c r="BL4">
        <v>-1</v>
      </c>
      <c r="BM4">
        <v>1</v>
      </c>
      <c r="BN4" s="2">
        <f t="shared" ref="BN4:BN7" si="5">BK4*BL4</f>
        <v>-66964.649999999994</v>
      </c>
      <c r="BO4" s="2"/>
      <c r="BP4" s="2"/>
      <c r="BS4">
        <v>2</v>
      </c>
      <c r="BT4">
        <v>2014</v>
      </c>
      <c r="BU4" s="2">
        <f>'[2]Penduduk Cimandiri Kroscek'!D95</f>
        <v>41373.050000000003</v>
      </c>
      <c r="BV4">
        <v>-1</v>
      </c>
      <c r="BW4">
        <v>1</v>
      </c>
      <c r="BX4" s="2">
        <f t="shared" ref="BX4:BX7" si="6">BU4*BV4</f>
        <v>-41373.050000000003</v>
      </c>
      <c r="BY4" s="2"/>
      <c r="BZ4" s="2"/>
      <c r="CC4">
        <v>2</v>
      </c>
      <c r="CD4">
        <v>2014</v>
      </c>
      <c r="CE4" s="2">
        <f>'[2]Penduduk Cimandiri Kroscek'!D106</f>
        <v>116392.73</v>
      </c>
      <c r="CF4">
        <v>-1</v>
      </c>
      <c r="CG4">
        <v>1</v>
      </c>
      <c r="CH4" s="2">
        <f t="shared" ref="CH4:CH7" si="7">CE4*CF4</f>
        <v>-116392.73</v>
      </c>
      <c r="CI4" s="2"/>
      <c r="CJ4" s="2"/>
      <c r="CL4">
        <v>2</v>
      </c>
      <c r="CM4">
        <v>2014</v>
      </c>
      <c r="CN4" s="2">
        <f>'[2]Penduduk Cimandiri Kroscek'!D127</f>
        <v>435375.15</v>
      </c>
      <c r="CO4">
        <v>-1</v>
      </c>
      <c r="CP4">
        <v>1</v>
      </c>
      <c r="CQ4" s="2">
        <f t="shared" ref="CQ4:CQ7" si="8">CN4*CO4</f>
        <v>-435375.15</v>
      </c>
      <c r="CR4" s="2"/>
      <c r="CS4" s="2"/>
      <c r="CV4">
        <v>2</v>
      </c>
      <c r="CW4">
        <v>2014</v>
      </c>
      <c r="CX4" s="2">
        <f>'[2]Penduduk Cimandiri Kroscek'!D146</f>
        <v>331222.84000000003</v>
      </c>
      <c r="CY4">
        <v>-1</v>
      </c>
      <c r="CZ4">
        <v>1</v>
      </c>
      <c r="DA4" s="2">
        <f t="shared" ref="DA4:DA7" si="9">CX4*CY4</f>
        <v>-331222.84000000003</v>
      </c>
      <c r="DB4" s="2"/>
      <c r="DC4" s="2"/>
      <c r="DF4">
        <v>2</v>
      </c>
      <c r="DG4">
        <v>2014</v>
      </c>
      <c r="DH4" s="2">
        <f>'[2]Penduduk Cimandiri Kroscek'!D153</f>
        <v>18779</v>
      </c>
      <c r="DI4">
        <v>-1</v>
      </c>
      <c r="DJ4">
        <v>1</v>
      </c>
      <c r="DK4" s="2">
        <f t="shared" ref="DK4:DK7" si="10">DH4*DI4</f>
        <v>-18779</v>
      </c>
      <c r="DL4" s="2"/>
      <c r="DM4" s="2"/>
    </row>
    <row r="5" spans="1:117" x14ac:dyDescent="0.25">
      <c r="A5">
        <v>3</v>
      </c>
      <c r="B5">
        <v>2016</v>
      </c>
      <c r="C5" s="2">
        <f>'Penduduk Tahun WS'!T7</f>
        <v>28618777.724776641</v>
      </c>
      <c r="D5">
        <v>0</v>
      </c>
      <c r="E5">
        <v>0</v>
      </c>
      <c r="F5" s="2">
        <f>C5*D5</f>
        <v>0</v>
      </c>
      <c r="G5" s="2"/>
      <c r="H5" s="2"/>
      <c r="K5">
        <v>3</v>
      </c>
      <c r="L5">
        <v>2016</v>
      </c>
      <c r="M5" s="2">
        <f>'Penduduk Tahun WS'!Q17</f>
        <v>16009352.103222676</v>
      </c>
      <c r="N5">
        <v>0</v>
      </c>
      <c r="O5">
        <v>0</v>
      </c>
      <c r="P5" s="2">
        <f t="shared" si="0"/>
        <v>0</v>
      </c>
      <c r="Q5" s="2"/>
      <c r="R5" s="2"/>
      <c r="U5">
        <v>3</v>
      </c>
      <c r="V5">
        <v>2016</v>
      </c>
      <c r="W5" s="2">
        <f>'Penduduk Tahun WS'!P27</f>
        <v>7743610.0438464405</v>
      </c>
      <c r="X5">
        <v>0</v>
      </c>
      <c r="Y5">
        <v>0</v>
      </c>
      <c r="Z5" s="2">
        <f t="shared" si="1"/>
        <v>0</v>
      </c>
      <c r="AA5" s="2"/>
      <c r="AB5" s="2"/>
      <c r="AE5">
        <v>3</v>
      </c>
      <c r="AF5">
        <v>2016</v>
      </c>
      <c r="AG5" s="2">
        <f>'Penduduk Tahun WS'!O37</f>
        <v>3290552.4190277089</v>
      </c>
      <c r="AH5">
        <v>0</v>
      </c>
      <c r="AI5">
        <v>0</v>
      </c>
      <c r="AJ5" s="2">
        <f t="shared" si="2"/>
        <v>0</v>
      </c>
      <c r="AK5" s="2"/>
      <c r="AL5" s="2"/>
      <c r="AO5">
        <v>3</v>
      </c>
      <c r="AP5">
        <v>2016</v>
      </c>
      <c r="AQ5" s="2">
        <f>'Penduduk Tahun WS'!J47</f>
        <v>4047522.3478740682</v>
      </c>
      <c r="AR5">
        <v>0</v>
      </c>
      <c r="AS5">
        <v>0</v>
      </c>
      <c r="AT5" s="2">
        <f t="shared" si="3"/>
        <v>0</v>
      </c>
      <c r="AU5" s="2"/>
      <c r="AV5" s="2"/>
      <c r="AY5">
        <v>3</v>
      </c>
      <c r="AZ5">
        <v>2016</v>
      </c>
      <c r="BA5" s="2">
        <f>'Penduduk Tahun WS'!J57</f>
        <v>4607726.5248732539</v>
      </c>
      <c r="BB5">
        <v>0</v>
      </c>
      <c r="BC5">
        <v>0</v>
      </c>
      <c r="BD5" s="2">
        <f t="shared" si="4"/>
        <v>0</v>
      </c>
      <c r="BE5" s="2"/>
      <c r="BF5" s="2"/>
      <c r="BI5">
        <v>3</v>
      </c>
      <c r="BJ5">
        <v>2015</v>
      </c>
      <c r="BK5" s="2">
        <f>'[2]Penduduk Cimandiri Kroscek'!E88</f>
        <v>67537.100000000006</v>
      </c>
      <c r="BL5">
        <v>0</v>
      </c>
      <c r="BM5">
        <v>0</v>
      </c>
      <c r="BN5" s="2">
        <f t="shared" si="5"/>
        <v>0</v>
      </c>
      <c r="BO5" s="2"/>
      <c r="BP5" s="2"/>
      <c r="BS5">
        <v>3</v>
      </c>
      <c r="BT5">
        <v>2015</v>
      </c>
      <c r="BU5" s="2">
        <f>'[2]Penduduk Cimandiri Kroscek'!E95</f>
        <v>41613.600000000006</v>
      </c>
      <c r="BV5">
        <v>0</v>
      </c>
      <c r="BW5">
        <v>0</v>
      </c>
      <c r="BX5" s="2">
        <f t="shared" si="6"/>
        <v>0</v>
      </c>
      <c r="BY5" s="2"/>
      <c r="BZ5" s="2"/>
      <c r="CC5">
        <v>3</v>
      </c>
      <c r="CD5">
        <v>2015</v>
      </c>
      <c r="CE5" s="2">
        <f>'[2]Penduduk Cimandiri Kroscek'!E106</f>
        <v>118031.36</v>
      </c>
      <c r="CF5">
        <v>0</v>
      </c>
      <c r="CG5">
        <v>0</v>
      </c>
      <c r="CH5" s="2">
        <f t="shared" si="7"/>
        <v>0</v>
      </c>
      <c r="CI5" s="2"/>
      <c r="CJ5" s="2"/>
      <c r="CL5">
        <v>3</v>
      </c>
      <c r="CM5">
        <v>2015</v>
      </c>
      <c r="CN5" s="2">
        <f>'[2]Penduduk Cimandiri Kroscek'!E127</f>
        <v>450246.92999999988</v>
      </c>
      <c r="CO5">
        <v>0</v>
      </c>
      <c r="CP5">
        <v>0</v>
      </c>
      <c r="CQ5" s="2">
        <f t="shared" si="8"/>
        <v>0</v>
      </c>
      <c r="CR5" s="2"/>
      <c r="CS5" s="2"/>
      <c r="CV5">
        <v>3</v>
      </c>
      <c r="CW5">
        <v>2015</v>
      </c>
      <c r="CX5" s="2">
        <f>'[2]Penduduk Cimandiri Kroscek'!E146</f>
        <v>334680.93</v>
      </c>
      <c r="CY5">
        <v>0</v>
      </c>
      <c r="CZ5">
        <v>0</v>
      </c>
      <c r="DA5" s="2">
        <f t="shared" si="9"/>
        <v>0</v>
      </c>
      <c r="DB5" s="2"/>
      <c r="DC5" s="2"/>
      <c r="DF5">
        <v>3</v>
      </c>
      <c r="DG5">
        <v>2015</v>
      </c>
      <c r="DH5" s="2">
        <f>'[2]Penduduk Cimandiri Kroscek'!E153</f>
        <v>18413.25</v>
      </c>
      <c r="DI5">
        <v>0</v>
      </c>
      <c r="DJ5">
        <v>0</v>
      </c>
      <c r="DK5" s="2">
        <f t="shared" si="10"/>
        <v>0</v>
      </c>
      <c r="DL5" s="2"/>
      <c r="DM5" s="2"/>
    </row>
    <row r="6" spans="1:117" x14ac:dyDescent="0.25">
      <c r="A6">
        <v>4</v>
      </c>
      <c r="B6">
        <v>2017</v>
      </c>
      <c r="C6" s="2">
        <f>'Penduduk Tahun WS'!T8</f>
        <v>28985076.992559973</v>
      </c>
      <c r="D6">
        <v>1</v>
      </c>
      <c r="E6">
        <v>1</v>
      </c>
      <c r="F6" s="47">
        <f>C6*D6</f>
        <v>28985076.992559973</v>
      </c>
      <c r="G6" s="2"/>
      <c r="H6" s="2"/>
      <c r="K6">
        <v>4</v>
      </c>
      <c r="L6">
        <v>2017</v>
      </c>
      <c r="M6" s="2">
        <f>'Penduduk Tahun WS'!Q18</f>
        <v>16190907.024976436</v>
      </c>
      <c r="N6">
        <v>1</v>
      </c>
      <c r="O6">
        <v>1</v>
      </c>
      <c r="P6" s="2">
        <f t="shared" si="0"/>
        <v>16190907.024976436</v>
      </c>
      <c r="Q6" s="2"/>
      <c r="R6" s="2"/>
      <c r="U6">
        <v>4</v>
      </c>
      <c r="V6">
        <v>2017</v>
      </c>
      <c r="W6" s="2">
        <f>'Penduduk Tahun WS'!P28</f>
        <v>7795463.2510707853</v>
      </c>
      <c r="X6">
        <v>1</v>
      </c>
      <c r="Y6">
        <v>1</v>
      </c>
      <c r="Z6" s="2">
        <f t="shared" si="1"/>
        <v>7795463.2510707853</v>
      </c>
      <c r="AA6" s="2"/>
      <c r="AB6" s="2"/>
      <c r="AE6">
        <v>4</v>
      </c>
      <c r="AF6">
        <v>2017</v>
      </c>
      <c r="AG6" s="2">
        <f>'Penduduk Tahun WS'!O38</f>
        <v>3481715.7410358549</v>
      </c>
      <c r="AH6">
        <v>1</v>
      </c>
      <c r="AI6">
        <v>1</v>
      </c>
      <c r="AJ6" s="2">
        <f t="shared" si="2"/>
        <v>3481715.7410358549</v>
      </c>
      <c r="AK6" s="2"/>
      <c r="AL6" s="2"/>
      <c r="AO6">
        <v>4</v>
      </c>
      <c r="AP6">
        <v>2017</v>
      </c>
      <c r="AQ6" s="2">
        <f>'Penduduk Tahun WS'!J48</f>
        <v>4102462.6174241267</v>
      </c>
      <c r="AR6">
        <v>1</v>
      </c>
      <c r="AS6">
        <v>1</v>
      </c>
      <c r="AT6" s="2">
        <f t="shared" si="3"/>
        <v>4102462.6174241267</v>
      </c>
      <c r="AU6" s="2"/>
      <c r="AV6" s="2"/>
      <c r="AY6">
        <v>4</v>
      </c>
      <c r="AZ6">
        <v>2017</v>
      </c>
      <c r="BA6" s="2">
        <f>'Penduduk Tahun WS'!J58</f>
        <v>4581817.3082360756</v>
      </c>
      <c r="BB6">
        <v>1</v>
      </c>
      <c r="BC6">
        <v>1</v>
      </c>
      <c r="BD6" s="2">
        <f t="shared" si="4"/>
        <v>4581817.3082360756</v>
      </c>
      <c r="BE6" s="2"/>
      <c r="BF6" s="2"/>
      <c r="BI6">
        <v>4</v>
      </c>
      <c r="BJ6">
        <v>2016</v>
      </c>
      <c r="BK6" s="2">
        <f>'[2]Penduduk Cimandiri Kroscek'!F88</f>
        <v>67180.5</v>
      </c>
      <c r="BL6">
        <v>1</v>
      </c>
      <c r="BM6">
        <v>1</v>
      </c>
      <c r="BN6" s="2">
        <f t="shared" si="5"/>
        <v>67180.5</v>
      </c>
      <c r="BO6" s="2"/>
      <c r="BP6" s="2"/>
      <c r="BS6">
        <v>4</v>
      </c>
      <c r="BT6">
        <v>2016</v>
      </c>
      <c r="BU6" s="2">
        <f>'[2]Penduduk Cimandiri Kroscek'!F95</f>
        <v>41853.600000000006</v>
      </c>
      <c r="BV6">
        <v>1</v>
      </c>
      <c r="BW6">
        <v>1</v>
      </c>
      <c r="BX6" s="2">
        <f t="shared" si="6"/>
        <v>41853.600000000006</v>
      </c>
      <c r="BY6" s="2"/>
      <c r="BZ6" s="2"/>
      <c r="CC6">
        <v>4</v>
      </c>
      <c r="CD6">
        <v>2016</v>
      </c>
      <c r="CE6" s="2">
        <f>'[2]Penduduk Cimandiri Kroscek'!F106</f>
        <v>116209.23000000001</v>
      </c>
      <c r="CF6">
        <v>1</v>
      </c>
      <c r="CG6">
        <v>1</v>
      </c>
      <c r="CH6" s="2">
        <f t="shared" si="7"/>
        <v>116209.23000000001</v>
      </c>
      <c r="CI6" s="2"/>
      <c r="CJ6" s="2"/>
      <c r="CL6">
        <v>4</v>
      </c>
      <c r="CM6">
        <v>2016</v>
      </c>
      <c r="CN6" s="2">
        <f>'[2]Penduduk Cimandiri Kroscek'!F127</f>
        <v>438699.80000000005</v>
      </c>
      <c r="CO6">
        <v>1</v>
      </c>
      <c r="CP6">
        <v>1</v>
      </c>
      <c r="CQ6" s="2">
        <f t="shared" si="8"/>
        <v>438699.80000000005</v>
      </c>
      <c r="CR6" s="2"/>
      <c r="CS6" s="2"/>
      <c r="CV6">
        <v>4</v>
      </c>
      <c r="CW6">
        <v>2016</v>
      </c>
      <c r="CX6" s="2">
        <f>'[2]Penduduk Cimandiri Kroscek'!F146</f>
        <v>333531.35999999993</v>
      </c>
      <c r="CY6">
        <v>1</v>
      </c>
      <c r="CZ6">
        <v>1</v>
      </c>
      <c r="DA6" s="2">
        <f t="shared" si="9"/>
        <v>333531.35999999993</v>
      </c>
      <c r="DB6" s="2"/>
      <c r="DC6" s="2"/>
      <c r="DF6">
        <v>4</v>
      </c>
      <c r="DG6">
        <v>2016</v>
      </c>
      <c r="DH6" s="2">
        <f>'[2]Penduduk Cimandiri Kroscek'!F153</f>
        <v>18641.25</v>
      </c>
      <c r="DI6">
        <v>1</v>
      </c>
      <c r="DJ6">
        <v>1</v>
      </c>
      <c r="DK6" s="2">
        <f t="shared" si="10"/>
        <v>18641.25</v>
      </c>
      <c r="DL6" s="2"/>
      <c r="DM6" s="2"/>
    </row>
    <row r="7" spans="1:117" x14ac:dyDescent="0.25">
      <c r="A7">
        <v>5</v>
      </c>
      <c r="B7">
        <v>2018</v>
      </c>
      <c r="C7" s="2">
        <f>'Penduduk Tahun WS'!T9</f>
        <v>29582887.475750752</v>
      </c>
      <c r="D7">
        <v>2</v>
      </c>
      <c r="E7">
        <v>4</v>
      </c>
      <c r="F7" s="2">
        <f t="shared" ref="F7" si="11">C7*D7</f>
        <v>59165774.951501504</v>
      </c>
      <c r="G7" s="2"/>
      <c r="H7" s="2"/>
      <c r="K7">
        <v>5</v>
      </c>
      <c r="L7">
        <v>2018</v>
      </c>
      <c r="M7" s="2">
        <f>'Penduduk Tahun WS'!Q19</f>
        <v>16396449.510789311</v>
      </c>
      <c r="N7">
        <v>2</v>
      </c>
      <c r="O7">
        <v>4</v>
      </c>
      <c r="P7" s="2">
        <f t="shared" si="0"/>
        <v>32792899.021578621</v>
      </c>
      <c r="Q7" s="2"/>
      <c r="R7" s="2"/>
      <c r="U7">
        <v>5</v>
      </c>
      <c r="V7">
        <v>2018</v>
      </c>
      <c r="W7" s="2">
        <f>'Penduduk Tahun WS'!P29</f>
        <v>7841288.2736080587</v>
      </c>
      <c r="X7">
        <v>2</v>
      </c>
      <c r="Y7">
        <v>4</v>
      </c>
      <c r="Z7" s="2">
        <f t="shared" si="1"/>
        <v>15682576.547216117</v>
      </c>
      <c r="AA7" s="2"/>
      <c r="AB7" s="2"/>
      <c r="AE7">
        <v>5</v>
      </c>
      <c r="AF7">
        <v>2018</v>
      </c>
      <c r="AG7" s="2">
        <f>'Penduduk Tahun WS'!O39</f>
        <v>3500791.8080666331</v>
      </c>
      <c r="AH7">
        <v>2</v>
      </c>
      <c r="AI7">
        <v>4</v>
      </c>
      <c r="AJ7" s="2">
        <f t="shared" si="2"/>
        <v>7001583.6161332661</v>
      </c>
      <c r="AK7" s="2"/>
      <c r="AL7" s="2"/>
      <c r="AO7">
        <v>5</v>
      </c>
      <c r="AP7">
        <v>2018</v>
      </c>
      <c r="AQ7" s="2">
        <f>'Penduduk Tahun WS'!J49</f>
        <v>4127665.3376577403</v>
      </c>
      <c r="AR7">
        <v>2</v>
      </c>
      <c r="AS7">
        <v>4</v>
      </c>
      <c r="AT7" s="2">
        <f t="shared" si="3"/>
        <v>8255330.6753154807</v>
      </c>
      <c r="AU7" s="2"/>
      <c r="AV7" s="2"/>
      <c r="AY7">
        <v>5</v>
      </c>
      <c r="AZ7">
        <v>2018</v>
      </c>
      <c r="BA7" s="2">
        <f>'Penduduk Tahun WS'!J59</f>
        <v>4602469.2485266849</v>
      </c>
      <c r="BB7">
        <v>2</v>
      </c>
      <c r="BC7">
        <v>4</v>
      </c>
      <c r="BD7" s="2">
        <f t="shared" si="4"/>
        <v>9204938.4970533699</v>
      </c>
      <c r="BE7" s="2"/>
      <c r="BF7" s="2"/>
      <c r="BI7">
        <v>5</v>
      </c>
      <c r="BJ7">
        <v>2017</v>
      </c>
      <c r="BK7" s="2">
        <f>'[2]Penduduk Cimandiri Kroscek'!G88</f>
        <v>67909.2</v>
      </c>
      <c r="BL7">
        <v>2</v>
      </c>
      <c r="BM7">
        <v>4</v>
      </c>
      <c r="BN7" s="2">
        <f t="shared" si="5"/>
        <v>135818.4</v>
      </c>
      <c r="BO7" s="2"/>
      <c r="BP7" s="2"/>
      <c r="BS7">
        <v>5</v>
      </c>
      <c r="BT7">
        <v>2017</v>
      </c>
      <c r="BU7" s="2">
        <f>'[2]Penduduk Cimandiri Kroscek'!G95</f>
        <v>43130.8</v>
      </c>
      <c r="BV7">
        <v>2</v>
      </c>
      <c r="BW7">
        <v>4</v>
      </c>
      <c r="BX7" s="2">
        <f t="shared" si="6"/>
        <v>86261.6</v>
      </c>
      <c r="BY7" s="2"/>
      <c r="BZ7" s="2"/>
      <c r="CC7">
        <v>5</v>
      </c>
      <c r="CD7">
        <v>2017</v>
      </c>
      <c r="CE7" s="2">
        <f>'[2]Penduduk Cimandiri Kroscek'!G106</f>
        <v>119818.21999999999</v>
      </c>
      <c r="CF7">
        <v>2</v>
      </c>
      <c r="CG7">
        <v>4</v>
      </c>
      <c r="CH7" s="2">
        <f t="shared" si="7"/>
        <v>239636.43999999997</v>
      </c>
      <c r="CI7" s="2"/>
      <c r="CJ7" s="2"/>
      <c r="CL7">
        <v>5</v>
      </c>
      <c r="CM7">
        <v>2017</v>
      </c>
      <c r="CN7" s="2">
        <f>'[2]Penduduk Cimandiri Kroscek'!G127</f>
        <v>443011.83</v>
      </c>
      <c r="CO7">
        <v>2</v>
      </c>
      <c r="CP7">
        <v>4</v>
      </c>
      <c r="CQ7" s="2">
        <f t="shared" si="8"/>
        <v>886023.66</v>
      </c>
      <c r="CR7" s="2"/>
      <c r="CS7" s="2"/>
      <c r="CV7">
        <v>5</v>
      </c>
      <c r="CW7">
        <v>2017</v>
      </c>
      <c r="CX7" s="2">
        <f>'[2]Penduduk Cimandiri Kroscek'!G146</f>
        <v>337273.59999999998</v>
      </c>
      <c r="CY7">
        <v>2</v>
      </c>
      <c r="CZ7">
        <v>4</v>
      </c>
      <c r="DA7" s="2">
        <f t="shared" si="9"/>
        <v>674547.19999999995</v>
      </c>
      <c r="DB7" s="2"/>
      <c r="DC7" s="2"/>
      <c r="DF7">
        <v>5</v>
      </c>
      <c r="DG7">
        <v>2017</v>
      </c>
      <c r="DH7" s="2">
        <f>'[2]Penduduk Cimandiri Kroscek'!G153</f>
        <v>19105.5</v>
      </c>
      <c r="DI7">
        <v>2</v>
      </c>
      <c r="DJ7">
        <v>4</v>
      </c>
      <c r="DK7" s="2">
        <f t="shared" si="10"/>
        <v>38211</v>
      </c>
      <c r="DL7" s="2"/>
      <c r="DM7" s="2"/>
    </row>
    <row r="8" spans="1:117" x14ac:dyDescent="0.25">
      <c r="B8" t="s">
        <v>8</v>
      </c>
      <c r="C8" s="2">
        <f>SUM(C3:C7)</f>
        <v>142591677.08092639</v>
      </c>
      <c r="D8">
        <f>SUM(D3:D7)</f>
        <v>0</v>
      </c>
      <c r="E8">
        <f>SUM(E3:E7)</f>
        <v>10</v>
      </c>
      <c r="F8" s="2">
        <f>SUM(F3:F7)</f>
        <v>5349055.6394925565</v>
      </c>
      <c r="G8" s="2"/>
      <c r="H8" s="2"/>
      <c r="L8" t="s">
        <v>8</v>
      </c>
      <c r="M8" s="2">
        <f>SUM(M3:M7)</f>
        <v>80001467.41701363</v>
      </c>
      <c r="N8">
        <f>SUM(N3:N7)</f>
        <v>0</v>
      </c>
      <c r="O8">
        <f>SUM(O3:O7)</f>
        <v>10</v>
      </c>
      <c r="P8" s="2">
        <f>SUM(P3:P7)</f>
        <v>1980641.1120302528</v>
      </c>
      <c r="Q8" s="2"/>
      <c r="R8" s="2"/>
      <c r="V8" t="s">
        <v>8</v>
      </c>
      <c r="W8" s="2">
        <f>SUM(W3:W7)</f>
        <v>38714245.741606787</v>
      </c>
      <c r="X8">
        <f>SUM(X3:X7)</f>
        <v>0</v>
      </c>
      <c r="Y8">
        <f>SUM(Y3:Y7)</f>
        <v>10</v>
      </c>
      <c r="Z8" s="2">
        <f>SUM(Z3:Z7)</f>
        <v>505039.96922713518</v>
      </c>
      <c r="AA8" s="2"/>
      <c r="AB8" s="2"/>
      <c r="AF8" t="s">
        <v>8</v>
      </c>
      <c r="AG8" s="2">
        <f>SUM(AG3:AG7)</f>
        <v>16785418.988427516</v>
      </c>
      <c r="AH8">
        <f>SUM(AH3:AH7)</f>
        <v>0</v>
      </c>
      <c r="AI8">
        <f>SUM(AI3:AI7)</f>
        <v>10</v>
      </c>
      <c r="AJ8" s="2">
        <f>SUM(AJ3:AJ7)</f>
        <v>732403.27029049117</v>
      </c>
      <c r="AK8" s="2"/>
      <c r="AL8" s="2"/>
      <c r="AP8" t="s">
        <v>8</v>
      </c>
      <c r="AQ8" s="2">
        <f>SUM(AQ3:AQ7)</f>
        <v>20286314.898450702</v>
      </c>
      <c r="AR8">
        <f>SUM(AR3:AR7)</f>
        <v>0</v>
      </c>
      <c r="AS8">
        <f>SUM(AS3:AS7)</f>
        <v>10</v>
      </c>
      <c r="AT8" s="2">
        <f>SUM(AT3:AT7)</f>
        <v>359953.4246306885</v>
      </c>
      <c r="AU8" s="2"/>
      <c r="AV8" s="2"/>
      <c r="AZ8" t="s">
        <v>8</v>
      </c>
      <c r="BA8" s="2">
        <f>SUM(BA3:BA7)</f>
        <v>22929457.405341245</v>
      </c>
      <c r="BB8">
        <f>SUM(BB3:BB7)</f>
        <v>0</v>
      </c>
      <c r="BC8">
        <f>SUM(BC3:BC7)</f>
        <v>10</v>
      </c>
      <c r="BD8" s="2">
        <f>SUM(BD3:BD7)</f>
        <v>94555.486667288467</v>
      </c>
      <c r="BE8" s="2"/>
      <c r="BF8" s="2"/>
      <c r="BJ8" t="s">
        <v>8</v>
      </c>
      <c r="BK8" s="2">
        <f>SUM(BK3:BK7)</f>
        <v>336171.10000000003</v>
      </c>
      <c r="BL8">
        <f>SUM(BL3:BL7)</f>
        <v>0</v>
      </c>
      <c r="BM8">
        <f>SUM(BM3:BM7)</f>
        <v>10</v>
      </c>
      <c r="BN8" s="2">
        <f>SUM(BN3:BN7)</f>
        <v>2874.9500000000116</v>
      </c>
      <c r="BO8" s="2"/>
      <c r="BP8" s="2"/>
      <c r="BT8" t="s">
        <v>8</v>
      </c>
      <c r="BU8" s="2">
        <f>SUM(BU3:BU7)</f>
        <v>209255.60000000003</v>
      </c>
      <c r="BV8">
        <f>SUM(BV3:BV7)</f>
        <v>0</v>
      </c>
      <c r="BW8">
        <f>SUM(BW3:BW7)</f>
        <v>10</v>
      </c>
      <c r="BX8" s="2">
        <f>SUM(BX3:BX7)</f>
        <v>4173.0500000000029</v>
      </c>
      <c r="BY8" s="2"/>
      <c r="BZ8" s="2"/>
      <c r="CD8" t="s">
        <v>8</v>
      </c>
      <c r="CE8" s="2">
        <f>SUM(CE3:CE7)</f>
        <v>584703.32999999996</v>
      </c>
      <c r="CF8">
        <f>SUM(CF3:CF7)</f>
        <v>0</v>
      </c>
      <c r="CG8">
        <f>SUM(CG3:CG7)</f>
        <v>10</v>
      </c>
      <c r="CH8" s="2">
        <f>SUM(CH3:CH7)</f>
        <v>10949.359999999986</v>
      </c>
      <c r="CI8" s="2"/>
      <c r="CJ8" s="2"/>
      <c r="CM8" t="s">
        <v>8</v>
      </c>
      <c r="CN8" s="2">
        <f>SUM(CN3:CN7)</f>
        <v>2196330.85</v>
      </c>
      <c r="CO8">
        <f>SUM(CO3:CO7)</f>
        <v>0</v>
      </c>
      <c r="CP8">
        <f>SUM(CP3:CP7)</f>
        <v>10</v>
      </c>
      <c r="CQ8" s="2">
        <f>SUM(CQ3:CQ7)</f>
        <v>31354.029999999912</v>
      </c>
      <c r="CR8" s="2"/>
      <c r="CS8" s="2"/>
      <c r="CW8" t="s">
        <v>8</v>
      </c>
      <c r="CX8" s="2">
        <f>SUM(CX3:CX7)</f>
        <v>1655207.6099999999</v>
      </c>
      <c r="CY8">
        <f>SUM(CY3:CY7)</f>
        <v>0</v>
      </c>
      <c r="CZ8">
        <f>SUM(CZ3:CZ7)</f>
        <v>10</v>
      </c>
      <c r="DA8" s="2">
        <f>SUM(DA3:DA7)</f>
        <v>39857.95999999973</v>
      </c>
      <c r="DB8" s="2"/>
      <c r="DC8" s="2"/>
      <c r="DG8" t="s">
        <v>8</v>
      </c>
      <c r="DH8" s="2">
        <f>SUM(DH3:DH7)</f>
        <v>93467.25</v>
      </c>
      <c r="DI8">
        <f>SUM(DI3:DI7)</f>
        <v>0</v>
      </c>
      <c r="DJ8">
        <f>SUM(DJ3:DJ7)</f>
        <v>10</v>
      </c>
      <c r="DK8" s="2">
        <f>SUM(DK3:DK7)</f>
        <v>1016.75</v>
      </c>
      <c r="DL8" s="2"/>
      <c r="DM8" s="2"/>
    </row>
    <row r="9" spans="1:117" x14ac:dyDescent="0.25">
      <c r="F9" s="2"/>
      <c r="G9" s="2"/>
      <c r="H9" s="2"/>
      <c r="P9" s="2"/>
      <c r="Q9" s="2"/>
      <c r="R9" s="2"/>
      <c r="Z9" s="2"/>
      <c r="AA9" s="2"/>
      <c r="AB9" s="2"/>
      <c r="AJ9" s="2"/>
      <c r="AK9" s="2"/>
      <c r="AL9" s="2"/>
      <c r="AT9" s="2"/>
      <c r="AU9" s="2"/>
      <c r="AV9" s="2"/>
      <c r="BD9" s="2"/>
      <c r="BE9" s="2"/>
      <c r="BF9" s="2"/>
      <c r="BN9" s="2"/>
      <c r="BO9" s="2"/>
      <c r="BP9" s="2"/>
      <c r="BX9" s="2"/>
      <c r="BY9" s="2"/>
      <c r="BZ9" s="2"/>
      <c r="CH9" s="2"/>
      <c r="CI9" s="2"/>
      <c r="CJ9" s="2"/>
      <c r="CQ9" s="2"/>
      <c r="CR9" s="2"/>
      <c r="CS9" s="2"/>
      <c r="DA9" s="2"/>
      <c r="DB9" s="2"/>
      <c r="DC9" s="2"/>
    </row>
    <row r="11" spans="1:117" x14ac:dyDescent="0.25">
      <c r="B11" s="124" t="str">
        <f>A1</f>
        <v>Ciliwung Cisadane</v>
      </c>
      <c r="C11" s="124"/>
      <c r="D11" t="s">
        <v>9</v>
      </c>
      <c r="L11" s="124" t="str">
        <f>K1</f>
        <v>Citarum</v>
      </c>
      <c r="M11" s="124"/>
      <c r="N11" t="s">
        <v>9</v>
      </c>
      <c r="V11" s="124" t="str">
        <f>U1</f>
        <v>Cimanuk Cisanggarung</v>
      </c>
      <c r="W11" s="124"/>
      <c r="X11" t="s">
        <v>9</v>
      </c>
      <c r="AF11" s="124" t="str">
        <f>AE1</f>
        <v>Citanduy</v>
      </c>
      <c r="AG11" s="124"/>
      <c r="AH11" t="s">
        <v>9</v>
      </c>
      <c r="AP11" s="124" t="str">
        <f>AO1</f>
        <v>Ciwulan Cilaki</v>
      </c>
      <c r="AQ11" s="124"/>
      <c r="AR11" t="s">
        <v>9</v>
      </c>
      <c r="AZ11" s="124" t="str">
        <f>AY1</f>
        <v>Cisadea Cibareno</v>
      </c>
      <c r="BA11" s="124"/>
      <c r="BB11" t="s">
        <v>9</v>
      </c>
      <c r="BC11" s="2"/>
      <c r="BD11" s="2"/>
      <c r="BE11" s="2"/>
      <c r="BF11" s="2"/>
      <c r="BG11" s="2"/>
      <c r="BJ11" s="124">
        <f>BI1</f>
        <v>0</v>
      </c>
      <c r="BK11" s="124"/>
      <c r="BL11" t="s">
        <v>9</v>
      </c>
      <c r="BT11" s="124">
        <f>BS1</f>
        <v>0</v>
      </c>
      <c r="BU11" s="124"/>
      <c r="BV11" t="s">
        <v>9</v>
      </c>
      <c r="CD11" s="4">
        <f>CC1</f>
        <v>0</v>
      </c>
      <c r="CE11" s="4"/>
      <c r="CF11" t="s">
        <v>9</v>
      </c>
      <c r="CM11" s="125">
        <f>CL1</f>
        <v>0</v>
      </c>
      <c r="CN11" s="126"/>
      <c r="CO11" t="s">
        <v>9</v>
      </c>
      <c r="CW11" s="125">
        <f>CV1</f>
        <v>0</v>
      </c>
      <c r="CX11" s="126"/>
      <c r="CY11" t="s">
        <v>9</v>
      </c>
      <c r="DG11" s="125">
        <f>DF1</f>
        <v>0</v>
      </c>
      <c r="DH11" s="126"/>
      <c r="DI11" t="s">
        <v>9</v>
      </c>
    </row>
    <row r="12" spans="1:117" x14ac:dyDescent="0.25">
      <c r="B12" s="5">
        <v>2019</v>
      </c>
      <c r="C12" s="6">
        <f>($G$3+$H$3*(B12-2015))</f>
        <v>30657957.6719823</v>
      </c>
      <c r="F12" s="2"/>
      <c r="G12" s="2"/>
      <c r="H12" s="2"/>
      <c r="I12" s="2"/>
      <c r="J12" s="2"/>
      <c r="L12" s="5">
        <v>2019</v>
      </c>
      <c r="M12" s="6">
        <f>($Q$3+$R$3*(L12-2015))</f>
        <v>16792549.928214829</v>
      </c>
      <c r="V12" s="5">
        <v>2019</v>
      </c>
      <c r="W12" s="6">
        <f>($AA$3+$AB$3*(V12-2015))</f>
        <v>7944865.1360122105</v>
      </c>
      <c r="AF12" s="5">
        <v>2019</v>
      </c>
      <c r="AG12" s="6">
        <f>($AK$3+$AL$3*(AF12-2015))</f>
        <v>3650045.1058017001</v>
      </c>
      <c r="AP12" s="5">
        <v>2019</v>
      </c>
      <c r="AQ12" s="6">
        <f>($AU$3+$AV$3*(AP12-2015))</f>
        <v>4201244.3495424157</v>
      </c>
      <c r="AS12" s="2"/>
      <c r="AT12" s="2"/>
      <c r="AU12" s="2"/>
      <c r="AV12" s="2"/>
      <c r="AW12" s="2"/>
      <c r="AZ12" s="5">
        <v>2019</v>
      </c>
      <c r="BA12" s="6">
        <f>($BE$3+$BF$3*(AZ12-2015))</f>
        <v>4623713.6757351644</v>
      </c>
      <c r="BJ12" s="5">
        <v>2018</v>
      </c>
      <c r="BK12" s="6">
        <f>($BO$3+$BP$3*(BJ12-2015))</f>
        <v>68096.705000000016</v>
      </c>
      <c r="BM12" s="7"/>
      <c r="BN12" s="7"/>
      <c r="BO12" s="7"/>
      <c r="BP12" s="7"/>
      <c r="BQ12" s="7"/>
      <c r="BT12" s="5">
        <v>2018</v>
      </c>
      <c r="BU12" s="6">
        <f>($BY$3+$BZ$3*(BT12-2015))</f>
        <v>43103.035000000011</v>
      </c>
      <c r="BW12" s="7"/>
      <c r="BX12" s="7"/>
      <c r="BY12" s="7"/>
      <c r="BZ12" s="7"/>
      <c r="CD12" s="5">
        <v>2018</v>
      </c>
      <c r="CE12" s="6">
        <f>($CI$3+$CJ$3*(CD12-2015))</f>
        <v>120225.47399999999</v>
      </c>
      <c r="CG12" s="7"/>
      <c r="CH12" s="7"/>
      <c r="CI12" s="7"/>
      <c r="CJ12" s="7"/>
      <c r="CM12" s="5">
        <v>2018</v>
      </c>
      <c r="CN12" s="6">
        <f>($CR$3+$CS$3*(CM12-2015))</f>
        <v>448672.37899999996</v>
      </c>
      <c r="CP12" s="7"/>
      <c r="CQ12" s="7"/>
      <c r="CR12" s="7"/>
      <c r="CS12" s="7"/>
      <c r="CW12" s="5">
        <v>2018</v>
      </c>
      <c r="CX12" s="6">
        <f>($DB$3+$DC$3*(CW12-2015))</f>
        <v>342998.90999999986</v>
      </c>
      <c r="CZ12" s="7"/>
      <c r="DA12" s="7"/>
      <c r="DB12" s="7"/>
      <c r="DC12" s="7"/>
      <c r="DG12" s="5">
        <v>2018</v>
      </c>
      <c r="DH12" s="6">
        <f>($DL$3+$DM$3*(DG12-2017))</f>
        <v>18795.125</v>
      </c>
    </row>
    <row r="13" spans="1:117" x14ac:dyDescent="0.25">
      <c r="B13" s="5">
        <f>B12+1</f>
        <v>2020</v>
      </c>
      <c r="C13" s="6">
        <f>($G$3+$H$3*(B13-2015))</f>
        <v>31192863.235931557</v>
      </c>
      <c r="D13" s="8">
        <f>(C13-C12)/C13*100</f>
        <v>1.714833165212903</v>
      </c>
      <c r="L13" s="5">
        <f>L12+1</f>
        <v>2020</v>
      </c>
      <c r="M13" s="6">
        <f t="shared" ref="M13:M34" si="12">($Q$3+$R$3*(L13-2015))</f>
        <v>16990614.039417855</v>
      </c>
      <c r="N13" s="8">
        <f>(M13-M12)/M13*100</f>
        <v>1.1657266226136478</v>
      </c>
      <c r="V13" s="5">
        <f>V12+1</f>
        <v>2020</v>
      </c>
      <c r="W13" s="6">
        <f t="shared" ref="W13:W34" si="13">($AA$3+$AB$3*(V13-2015))</f>
        <v>7995369.1329349242</v>
      </c>
      <c r="X13" s="8">
        <f>(W13-W12)/W13*100</f>
        <v>0.63166560646556158</v>
      </c>
      <c r="Y13" s="2"/>
      <c r="Z13" s="2"/>
      <c r="AA13" s="2"/>
      <c r="AB13" s="2"/>
      <c r="AC13" s="2"/>
      <c r="AD13" s="7"/>
      <c r="AF13" s="5">
        <f>AF12+1</f>
        <v>2020</v>
      </c>
      <c r="AG13" s="6">
        <f t="shared" ref="AG13:AG34" si="14">($AK$3+$AL$3*(AF13-2015))</f>
        <v>3723285.4328307491</v>
      </c>
      <c r="AH13" s="8">
        <f>(AG13-AG12)/AG13*100</f>
        <v>1.967088700297833</v>
      </c>
      <c r="AI13" s="7"/>
      <c r="AJ13" s="7"/>
      <c r="AK13" s="7"/>
      <c r="AL13" s="7"/>
      <c r="AM13" s="7"/>
      <c r="AP13" s="5">
        <f>AP12+1</f>
        <v>2020</v>
      </c>
      <c r="AQ13" s="6">
        <f t="shared" ref="AQ13:AQ34" si="15">($AU$3+$AV$3*(AP13-2015))</f>
        <v>4237239.6920054853</v>
      </c>
      <c r="AR13" s="8">
        <f>(AQ13-AQ12)/AQ13*100</f>
        <v>0.84949979419344579</v>
      </c>
      <c r="AS13" s="7"/>
      <c r="AT13" s="7"/>
      <c r="AU13" s="7"/>
      <c r="AV13" s="7"/>
      <c r="AZ13" s="5">
        <f>AZ12+1</f>
        <v>2020</v>
      </c>
      <c r="BA13" s="6">
        <f t="shared" ref="BA13:BA34" si="16">($BE$3+$BF$3*(AZ13-2015))</f>
        <v>4633169.2244018931</v>
      </c>
      <c r="BB13" s="8">
        <f>(BA13-BA12)/BA13*100</f>
        <v>0.20408381841371873</v>
      </c>
      <c r="BC13" s="7"/>
      <c r="BD13" s="7"/>
      <c r="BE13" s="7"/>
      <c r="BF13" s="7"/>
      <c r="BJ13" s="5">
        <f>BJ12+1</f>
        <v>2019</v>
      </c>
      <c r="BK13" s="6">
        <f t="shared" ref="BK13:BK34" si="17">($BO$3+$BP$3*(BJ13-2015))</f>
        <v>68384.200000000026</v>
      </c>
      <c r="BL13" s="8">
        <f>(BK13-BK12)/BK13*100</f>
        <v>0.42041144006950404</v>
      </c>
      <c r="BM13" s="7"/>
      <c r="BN13" s="7"/>
      <c r="BO13" s="7"/>
      <c r="BP13" s="7"/>
      <c r="BT13" s="5">
        <f>BT12+1</f>
        <v>2019</v>
      </c>
      <c r="BU13" s="6">
        <f t="shared" ref="BU13:BU34" si="18">($BY$3+$BZ$3*(BT13-2015))</f>
        <v>43520.340000000011</v>
      </c>
      <c r="BV13" s="8">
        <f>(BU13-BU12)/BU13*100</f>
        <v>0.95887348306561981</v>
      </c>
      <c r="BW13" s="7"/>
      <c r="BX13" s="7"/>
      <c r="BY13" s="7"/>
      <c r="BZ13" s="7"/>
      <c r="CD13" s="5">
        <f>CD12+1</f>
        <v>2019</v>
      </c>
      <c r="CE13" s="6">
        <f t="shared" ref="CE13:CE34" si="19">($CI$3+$CJ$3*(CD13-2015))</f>
        <v>121320.40999999999</v>
      </c>
      <c r="CF13" s="8">
        <f>(CE13-CE12)/CE13*100</f>
        <v>0.90251590808174942</v>
      </c>
      <c r="CG13" s="7"/>
      <c r="CH13" s="7"/>
      <c r="CI13" s="7"/>
      <c r="CJ13" s="7"/>
      <c r="CM13" s="5">
        <f>CM12+1</f>
        <v>2019</v>
      </c>
      <c r="CN13" s="6">
        <f t="shared" ref="CN13:CN34" si="20">($CR$3+$CS$3*(CM13-2015))</f>
        <v>451807.78199999995</v>
      </c>
      <c r="CO13" s="8">
        <f>(CN13-CN12)/CN13*100</f>
        <v>0.6939683478050388</v>
      </c>
      <c r="CP13" s="7"/>
      <c r="CQ13" s="7"/>
      <c r="CR13" s="7"/>
      <c r="CS13" s="7"/>
      <c r="CW13" s="5">
        <f>CW12+1</f>
        <v>2019</v>
      </c>
      <c r="CX13" s="6">
        <f t="shared" ref="CX13:CX34" si="21">($DB$3+$DC$3*(CW13-2015))</f>
        <v>346984.70599999983</v>
      </c>
      <c r="CY13" s="8">
        <f>(CX13-CX12)/CX13*100</f>
        <v>1.148695009053216</v>
      </c>
      <c r="CZ13" s="7"/>
      <c r="DA13" s="7"/>
      <c r="DB13" s="7"/>
      <c r="DC13" s="7"/>
      <c r="DG13" s="5">
        <f>DG12+1</f>
        <v>2019</v>
      </c>
      <c r="DH13" s="6">
        <f t="shared" ref="DH13:DH34" si="22">($DL$3+$DM$3*(DG13-2017))</f>
        <v>18896.8</v>
      </c>
      <c r="DI13" s="8">
        <f>(DH13-DH12)/DH13*100</f>
        <v>0.53805406206341433</v>
      </c>
    </row>
    <row r="14" spans="1:117" x14ac:dyDescent="0.25">
      <c r="B14" s="5">
        <f t="shared" ref="B14:B34" si="23">B13+1</f>
        <v>2021</v>
      </c>
      <c r="C14" s="6">
        <f>($G$3+$H$3*(B14-2015))</f>
        <v>31727768.79988081</v>
      </c>
      <c r="D14" s="8">
        <f t="shared" ref="D14:D34" si="24">(C14-C13)/C14*100</f>
        <v>1.685922408610286</v>
      </c>
      <c r="E14" s="7"/>
      <c r="F14" s="7"/>
      <c r="G14" s="7"/>
      <c r="H14" s="7"/>
      <c r="L14" s="5">
        <f t="shared" ref="L14:L34" si="25">L13+1</f>
        <v>2021</v>
      </c>
      <c r="M14" s="6">
        <f t="shared" si="12"/>
        <v>17188678.150620878</v>
      </c>
      <c r="N14" s="8">
        <f t="shared" ref="N14:N34" si="26">(M14-M13)/M14*100</f>
        <v>1.1522940244004043</v>
      </c>
      <c r="O14" s="2"/>
      <c r="P14" s="2"/>
      <c r="Q14" s="2"/>
      <c r="R14" s="2"/>
      <c r="S14" s="2"/>
      <c r="V14" s="5">
        <f t="shared" ref="V14:V34" si="27">V13+1</f>
        <v>2021</v>
      </c>
      <c r="W14" s="6">
        <f t="shared" si="13"/>
        <v>8045873.1298576379</v>
      </c>
      <c r="X14" s="8">
        <f t="shared" ref="X14:X34" si="28">(W14-W13)/W14*100</f>
        <v>0.62770063742736792</v>
      </c>
      <c r="Y14" s="7"/>
      <c r="Z14" s="7"/>
      <c r="AA14" s="7"/>
      <c r="AB14" s="7"/>
      <c r="AF14" s="5">
        <f t="shared" ref="AF14:AF34" si="29">AF13+1</f>
        <v>2021</v>
      </c>
      <c r="AG14" s="6">
        <f t="shared" si="14"/>
        <v>3796525.7598597985</v>
      </c>
      <c r="AH14" s="8">
        <f t="shared" ref="AH14:AH34" si="30">(AG14-AG13)/AG14*100</f>
        <v>1.9291407898086823</v>
      </c>
      <c r="AI14" s="2"/>
      <c r="AJ14" s="2"/>
      <c r="AK14" s="2"/>
      <c r="AL14" s="2"/>
      <c r="AM14" s="2"/>
      <c r="AP14" s="5">
        <f t="shared" ref="AP14:AP34" si="31">AP13+1</f>
        <v>2021</v>
      </c>
      <c r="AQ14" s="6">
        <f t="shared" si="15"/>
        <v>4273235.034468554</v>
      </c>
      <c r="AR14" s="8">
        <f t="shared" ref="AR14:AR34" si="32">(AQ14-AQ13)/AQ14*100</f>
        <v>0.84234408294242746</v>
      </c>
      <c r="AS14" s="7"/>
      <c r="AT14" s="7"/>
      <c r="AU14" s="7"/>
      <c r="AV14" s="7"/>
      <c r="AZ14" s="5">
        <f t="shared" ref="AZ14:AZ34" si="33">AZ13+1</f>
        <v>2021</v>
      </c>
      <c r="BA14" s="6">
        <f t="shared" si="16"/>
        <v>4642624.7730686218</v>
      </c>
      <c r="BB14" s="8">
        <f t="shared" ref="BB14:BB34" si="34">(BA14-BA13)/BA14*100</f>
        <v>0.20366816464641521</v>
      </c>
      <c r="BC14" s="7"/>
      <c r="BD14" s="7"/>
      <c r="BE14" s="7"/>
      <c r="BF14" s="7"/>
      <c r="BJ14" s="5">
        <f t="shared" ref="BJ14:BJ34" si="35">BJ13+1</f>
        <v>2020</v>
      </c>
      <c r="BK14" s="6">
        <f t="shared" si="17"/>
        <v>68671.695000000022</v>
      </c>
      <c r="BL14" s="8">
        <f t="shared" ref="BL14:BL34" si="36">(BK14-BK13)/BK14*100</f>
        <v>0.41865138176652733</v>
      </c>
      <c r="BM14" s="7"/>
      <c r="BN14" s="7"/>
      <c r="BO14" s="7"/>
      <c r="BP14" s="7"/>
      <c r="BT14" s="5">
        <f t="shared" ref="BT14:BT34" si="37">BT13+1</f>
        <v>2020</v>
      </c>
      <c r="BU14" s="6">
        <f t="shared" si="18"/>
        <v>43937.645000000011</v>
      </c>
      <c r="BV14" s="8">
        <f t="shared" ref="BV14:BV34" si="38">(BU14-BU13)/BU14*100</f>
        <v>0.94976642466841399</v>
      </c>
      <c r="BW14" s="7"/>
      <c r="BX14" s="7"/>
      <c r="BY14" s="7"/>
      <c r="BZ14" s="7"/>
      <c r="CD14" s="5">
        <f t="shared" ref="CD14:CD34" si="39">CD13+1</f>
        <v>2020</v>
      </c>
      <c r="CE14" s="6">
        <f t="shared" si="19"/>
        <v>122415.34599999999</v>
      </c>
      <c r="CF14" s="8">
        <f t="shared" ref="CF14:CF34" si="40">(CE14-CE13)/CE14*100</f>
        <v>0.89444341398177452</v>
      </c>
      <c r="CG14" s="7"/>
      <c r="CH14" s="7"/>
      <c r="CI14" s="7"/>
      <c r="CJ14" s="7"/>
      <c r="CM14" s="5">
        <f t="shared" ref="CM14:CM34" si="41">CM13+1</f>
        <v>2020</v>
      </c>
      <c r="CN14" s="6">
        <f t="shared" si="20"/>
        <v>454943.18499999994</v>
      </c>
      <c r="CO14" s="8">
        <f t="shared" ref="CO14:CO34" si="42">(CN14-CN13)/CN14*100</f>
        <v>0.68918561776015874</v>
      </c>
      <c r="CP14" s="7"/>
      <c r="CQ14" s="7"/>
      <c r="CR14" s="7"/>
      <c r="CS14" s="7"/>
      <c r="CW14" s="5">
        <f t="shared" ref="CW14:CW34" si="43">CW13+1</f>
        <v>2020</v>
      </c>
      <c r="CX14" s="6">
        <f t="shared" si="21"/>
        <v>350970.5019999998</v>
      </c>
      <c r="CY14" s="8">
        <f t="shared" ref="CY14:CY34" si="44">(CX14-CX13)/CX14*100</f>
        <v>1.1356498558388748</v>
      </c>
      <c r="CZ14" s="7"/>
      <c r="DA14" s="7"/>
      <c r="DB14" s="7"/>
      <c r="DC14" s="7"/>
      <c r="DG14" s="5">
        <f t="shared" ref="DG14:DG34" si="45">DG13+1</f>
        <v>2020</v>
      </c>
      <c r="DH14" s="6">
        <f t="shared" si="22"/>
        <v>18998.475000000002</v>
      </c>
      <c r="DI14" s="8">
        <f t="shared" ref="DI14:DI34" si="46">(DH14-DH13)/DH14*100</f>
        <v>0.53517453374548696</v>
      </c>
    </row>
    <row r="15" spans="1:117" x14ac:dyDescent="0.25">
      <c r="B15" s="5">
        <f t="shared" si="23"/>
        <v>2022</v>
      </c>
      <c r="C15" s="6">
        <f t="shared" ref="C15:C33" si="47">($G$3+$H$3*(B15-2015))</f>
        <v>32262674.363830067</v>
      </c>
      <c r="D15" s="8">
        <f t="shared" si="24"/>
        <v>1.6579703155326264</v>
      </c>
      <c r="L15" s="5">
        <f t="shared" si="25"/>
        <v>2022</v>
      </c>
      <c r="M15" s="6">
        <f t="shared" si="12"/>
        <v>17386742.261823904</v>
      </c>
      <c r="N15" s="8">
        <f t="shared" si="26"/>
        <v>1.1391674657645079</v>
      </c>
      <c r="O15" s="7"/>
      <c r="P15" s="7"/>
      <c r="Q15" s="7"/>
      <c r="R15" s="7"/>
      <c r="S15" s="7"/>
      <c r="V15" s="5">
        <f t="shared" si="27"/>
        <v>2022</v>
      </c>
      <c r="W15" s="6">
        <f t="shared" si="13"/>
        <v>8096377.1267803516</v>
      </c>
      <c r="X15" s="8">
        <f t="shared" si="28"/>
        <v>0.62378513416404291</v>
      </c>
      <c r="Y15" s="7"/>
      <c r="Z15" s="7"/>
      <c r="AA15" s="7"/>
      <c r="AB15" s="7"/>
      <c r="AF15" s="5">
        <f t="shared" si="29"/>
        <v>2022</v>
      </c>
      <c r="AG15" s="6">
        <f t="shared" si="14"/>
        <v>3869766.0868888474</v>
      </c>
      <c r="AH15" s="8">
        <f t="shared" si="30"/>
        <v>1.8926293058692731</v>
      </c>
      <c r="AI15" s="7"/>
      <c r="AJ15" s="7"/>
      <c r="AK15" s="7"/>
      <c r="AL15" s="7"/>
      <c r="AP15" s="5">
        <f t="shared" si="31"/>
        <v>2022</v>
      </c>
      <c r="AQ15" s="6">
        <f t="shared" si="15"/>
        <v>4309230.3769316226</v>
      </c>
      <c r="AR15" s="8">
        <f t="shared" si="32"/>
        <v>0.83530791613650202</v>
      </c>
      <c r="AS15" s="7"/>
      <c r="AT15" s="7"/>
      <c r="AU15" s="7"/>
      <c r="AV15" s="7"/>
      <c r="AZ15" s="5">
        <f t="shared" si="33"/>
        <v>2022</v>
      </c>
      <c r="BA15" s="6">
        <f t="shared" si="16"/>
        <v>4652080.3217353504</v>
      </c>
      <c r="BB15" s="8">
        <f t="shared" si="34"/>
        <v>0.20325420054659518</v>
      </c>
      <c r="BC15" s="7"/>
      <c r="BD15" s="7"/>
      <c r="BE15" s="7"/>
      <c r="BF15" s="7"/>
      <c r="BJ15" s="5">
        <f t="shared" si="35"/>
        <v>2021</v>
      </c>
      <c r="BK15" s="6">
        <f t="shared" si="17"/>
        <v>68959.190000000017</v>
      </c>
      <c r="BL15" s="8">
        <f t="shared" si="36"/>
        <v>0.41690599904087516</v>
      </c>
      <c r="BM15" s="7"/>
      <c r="BN15" s="7"/>
      <c r="BO15" s="7"/>
      <c r="BP15" s="7"/>
      <c r="BT15" s="5">
        <f t="shared" si="37"/>
        <v>2021</v>
      </c>
      <c r="BU15" s="6">
        <f t="shared" si="18"/>
        <v>44354.950000000012</v>
      </c>
      <c r="BV15" s="8">
        <f t="shared" si="38"/>
        <v>0.9408307302792589</v>
      </c>
      <c r="BW15" s="7"/>
      <c r="BX15" s="7"/>
      <c r="BY15" s="7"/>
      <c r="BZ15" s="7"/>
      <c r="CD15" s="5">
        <f t="shared" si="39"/>
        <v>2021</v>
      </c>
      <c r="CE15" s="6">
        <f t="shared" si="19"/>
        <v>123510.28199999999</v>
      </c>
      <c r="CF15" s="8">
        <f t="shared" si="40"/>
        <v>0.88651404747015439</v>
      </c>
      <c r="CG15" s="7"/>
      <c r="CH15" s="7"/>
      <c r="CI15" s="7"/>
      <c r="CJ15" s="7"/>
      <c r="CM15" s="5">
        <f t="shared" si="41"/>
        <v>2021</v>
      </c>
      <c r="CN15" s="6">
        <f t="shared" si="20"/>
        <v>458078.58799999993</v>
      </c>
      <c r="CO15" s="8">
        <f t="shared" si="42"/>
        <v>0.68446836026310653</v>
      </c>
      <c r="CP15" s="7"/>
      <c r="CQ15" s="7"/>
      <c r="CR15" s="7"/>
      <c r="CS15" s="7"/>
      <c r="CW15" s="5">
        <f t="shared" si="43"/>
        <v>2021</v>
      </c>
      <c r="CX15" s="6">
        <f t="shared" si="21"/>
        <v>354956.29799999978</v>
      </c>
      <c r="CY15" s="8">
        <f t="shared" si="44"/>
        <v>1.1228976700675348</v>
      </c>
      <c r="CZ15" s="7"/>
      <c r="DA15" s="7"/>
      <c r="DB15" s="7"/>
      <c r="DC15" s="7"/>
      <c r="DG15" s="5">
        <f t="shared" si="45"/>
        <v>2021</v>
      </c>
      <c r="DH15" s="6">
        <f t="shared" si="22"/>
        <v>19100.150000000001</v>
      </c>
      <c r="DI15" s="8">
        <f t="shared" si="46"/>
        <v>0.53232566236390422</v>
      </c>
    </row>
    <row r="16" spans="1:117" x14ac:dyDescent="0.25">
      <c r="B16" s="5">
        <f t="shared" si="23"/>
        <v>2023</v>
      </c>
      <c r="C16" s="6">
        <f t="shared" si="47"/>
        <v>32797579.927779324</v>
      </c>
      <c r="D16" s="8">
        <f t="shared" si="24"/>
        <v>1.6309299805873658</v>
      </c>
      <c r="L16" s="5">
        <f t="shared" si="25"/>
        <v>2023</v>
      </c>
      <c r="M16" s="6">
        <f t="shared" si="12"/>
        <v>17584806.37302693</v>
      </c>
      <c r="N16" s="8">
        <f t="shared" si="26"/>
        <v>1.1263366055985329</v>
      </c>
      <c r="V16" s="5">
        <f t="shared" si="27"/>
        <v>2023</v>
      </c>
      <c r="W16" s="6">
        <f t="shared" si="13"/>
        <v>8146881.1237030644</v>
      </c>
      <c r="X16" s="8">
        <f t="shared" si="28"/>
        <v>0.61991817673358662</v>
      </c>
      <c r="AF16" s="5">
        <f t="shared" si="29"/>
        <v>2023</v>
      </c>
      <c r="AG16" s="6">
        <f t="shared" si="14"/>
        <v>3943006.4139178963</v>
      </c>
      <c r="AH16" s="8">
        <f t="shared" si="30"/>
        <v>1.8574742047217472</v>
      </c>
      <c r="AP16" s="5">
        <f t="shared" si="31"/>
        <v>2023</v>
      </c>
      <c r="AQ16" s="6">
        <f t="shared" si="15"/>
        <v>4345225.7193946913</v>
      </c>
      <c r="AR16" s="8">
        <f t="shared" si="32"/>
        <v>0.82838832289897635</v>
      </c>
      <c r="AZ16" s="5">
        <f t="shared" si="33"/>
        <v>2023</v>
      </c>
      <c r="BA16" s="6">
        <f t="shared" si="16"/>
        <v>4661535.87040208</v>
      </c>
      <c r="BB16" s="8">
        <f t="shared" si="34"/>
        <v>0.202841915832217</v>
      </c>
      <c r="BJ16" s="5">
        <f t="shared" si="35"/>
        <v>2022</v>
      </c>
      <c r="BK16" s="6">
        <f t="shared" si="17"/>
        <v>69246.685000000027</v>
      </c>
      <c r="BL16" s="8">
        <f t="shared" si="36"/>
        <v>0.41517510910451494</v>
      </c>
      <c r="BT16" s="5">
        <f t="shared" si="37"/>
        <v>2022</v>
      </c>
      <c r="BU16" s="6">
        <f t="shared" si="18"/>
        <v>44772.255000000012</v>
      </c>
      <c r="BV16" s="8">
        <f t="shared" si="38"/>
        <v>0.93206160824376649</v>
      </c>
      <c r="CD16" s="5">
        <f t="shared" si="39"/>
        <v>2022</v>
      </c>
      <c r="CE16" s="6">
        <f t="shared" si="19"/>
        <v>124605.21799999999</v>
      </c>
      <c r="CF16" s="8">
        <f t="shared" si="40"/>
        <v>0.87872403545732858</v>
      </c>
      <c r="CM16" s="5">
        <f t="shared" si="41"/>
        <v>2022</v>
      </c>
      <c r="CN16" s="6">
        <f t="shared" si="20"/>
        <v>461213.99099999992</v>
      </c>
      <c r="CO16" s="8">
        <f t="shared" si="42"/>
        <v>0.67981524003680793</v>
      </c>
      <c r="CW16" s="5">
        <f t="shared" si="43"/>
        <v>2022</v>
      </c>
      <c r="CX16" s="6">
        <f t="shared" si="21"/>
        <v>358942.09399999975</v>
      </c>
      <c r="CY16" s="8">
        <f t="shared" si="44"/>
        <v>1.1104286921555586</v>
      </c>
      <c r="DG16" s="5">
        <f t="shared" si="45"/>
        <v>2022</v>
      </c>
      <c r="DH16" s="6">
        <f t="shared" si="22"/>
        <v>19201.825000000001</v>
      </c>
      <c r="DI16" s="8">
        <f t="shared" si="46"/>
        <v>0.52950696092688732</v>
      </c>
    </row>
    <row r="17" spans="2:113" x14ac:dyDescent="0.25">
      <c r="B17" s="5">
        <f t="shared" si="23"/>
        <v>2024</v>
      </c>
      <c r="C17" s="6">
        <f t="shared" si="47"/>
        <v>33332485.491728578</v>
      </c>
      <c r="D17" s="8">
        <f t="shared" si="24"/>
        <v>1.6047575092532167</v>
      </c>
      <c r="L17" s="5">
        <f t="shared" si="25"/>
        <v>2024</v>
      </c>
      <c r="M17" s="6">
        <f t="shared" si="12"/>
        <v>17782870.484229956</v>
      </c>
      <c r="N17" s="8">
        <f t="shared" si="26"/>
        <v>1.1137915635086668</v>
      </c>
      <c r="V17" s="5">
        <f t="shared" si="27"/>
        <v>2024</v>
      </c>
      <c r="W17" s="6">
        <f t="shared" si="13"/>
        <v>8197385.1206257781</v>
      </c>
      <c r="X17" s="8">
        <f t="shared" si="28"/>
        <v>0.61609886786505275</v>
      </c>
      <c r="AF17" s="5">
        <f t="shared" si="29"/>
        <v>2024</v>
      </c>
      <c r="AG17" s="6">
        <f t="shared" si="14"/>
        <v>4016246.7409469457</v>
      </c>
      <c r="AH17" s="8">
        <f t="shared" si="30"/>
        <v>1.8236012813241869</v>
      </c>
      <c r="AP17" s="5">
        <f t="shared" si="31"/>
        <v>2024</v>
      </c>
      <c r="AQ17" s="6">
        <f t="shared" si="15"/>
        <v>4381221.06185776</v>
      </c>
      <c r="AR17" s="8">
        <f t="shared" si="32"/>
        <v>0.82158242998598285</v>
      </c>
      <c r="AZ17" s="5">
        <f t="shared" si="33"/>
        <v>2024</v>
      </c>
      <c r="BA17" s="6">
        <f t="shared" si="16"/>
        <v>4670991.4190688087</v>
      </c>
      <c r="BB17" s="8">
        <f t="shared" si="34"/>
        <v>0.20243130030441556</v>
      </c>
      <c r="BJ17" s="5">
        <f t="shared" si="35"/>
        <v>2023</v>
      </c>
      <c r="BK17" s="6">
        <f t="shared" si="17"/>
        <v>69534.180000000022</v>
      </c>
      <c r="BL17" s="8">
        <f t="shared" si="36"/>
        <v>0.41345853219236245</v>
      </c>
      <c r="BT17" s="5">
        <f t="shared" si="37"/>
        <v>2023</v>
      </c>
      <c r="BU17" s="6">
        <f t="shared" si="18"/>
        <v>45189.560000000012</v>
      </c>
      <c r="BV17" s="8">
        <f t="shared" si="38"/>
        <v>0.92345444390253018</v>
      </c>
      <c r="CD17" s="5">
        <f t="shared" si="39"/>
        <v>2023</v>
      </c>
      <c r="CE17" s="6">
        <f t="shared" si="19"/>
        <v>125700.15399999998</v>
      </c>
      <c r="CF17" s="8">
        <f t="shared" si="40"/>
        <v>0.87106973631868989</v>
      </c>
      <c r="CM17" s="5">
        <f t="shared" si="41"/>
        <v>2023</v>
      </c>
      <c r="CN17" s="6">
        <f t="shared" si="20"/>
        <v>464349.39399999991</v>
      </c>
      <c r="CO17" s="8">
        <f t="shared" si="42"/>
        <v>0.67522495786868453</v>
      </c>
      <c r="CP17" s="2"/>
      <c r="CQ17" s="2"/>
      <c r="CR17" s="2"/>
      <c r="CS17" s="2"/>
      <c r="CT17" s="2"/>
      <c r="CW17" s="5">
        <f t="shared" si="43"/>
        <v>2023</v>
      </c>
      <c r="CX17" s="6">
        <f t="shared" si="21"/>
        <v>362927.88999999972</v>
      </c>
      <c r="CY17" s="8">
        <f t="shared" si="44"/>
        <v>1.0982335912514125</v>
      </c>
      <c r="CZ17" s="2"/>
      <c r="DA17" s="2"/>
      <c r="DB17" s="2"/>
      <c r="DC17" s="2"/>
      <c r="DG17" s="5">
        <f t="shared" si="45"/>
        <v>2023</v>
      </c>
      <c r="DH17" s="6">
        <f t="shared" si="22"/>
        <v>19303.5</v>
      </c>
      <c r="DI17" s="8">
        <f t="shared" si="46"/>
        <v>0.52671795270287391</v>
      </c>
    </row>
    <row r="18" spans="2:113" x14ac:dyDescent="0.25">
      <c r="B18" s="5">
        <f t="shared" si="23"/>
        <v>2025</v>
      </c>
      <c r="C18" s="6">
        <f t="shared" si="47"/>
        <v>33867391.055677831</v>
      </c>
      <c r="D18" s="8">
        <f t="shared" si="24"/>
        <v>1.5794117801098739</v>
      </c>
      <c r="L18" s="5">
        <f t="shared" si="25"/>
        <v>2025</v>
      </c>
      <c r="M18" s="6">
        <f t="shared" si="12"/>
        <v>17980934.595432982</v>
      </c>
      <c r="N18" s="8">
        <f t="shared" si="26"/>
        <v>1.1015228944402744</v>
      </c>
      <c r="V18" s="5">
        <f t="shared" si="27"/>
        <v>2025</v>
      </c>
      <c r="W18" s="6">
        <f t="shared" si="13"/>
        <v>8247889.1175484918</v>
      </c>
      <c r="X18" s="8">
        <f t="shared" si="28"/>
        <v>0.61232633226433253</v>
      </c>
      <c r="AF18" s="5">
        <f t="shared" si="29"/>
        <v>2025</v>
      </c>
      <c r="AG18" s="6">
        <f t="shared" si="14"/>
        <v>4089487.0679759947</v>
      </c>
      <c r="AH18" s="8">
        <f t="shared" si="30"/>
        <v>1.7909416465106389</v>
      </c>
      <c r="AP18" s="5">
        <f t="shared" si="31"/>
        <v>2025</v>
      </c>
      <c r="AQ18" s="6">
        <f t="shared" si="15"/>
        <v>4417216.4043208286</v>
      </c>
      <c r="AR18" s="8">
        <f t="shared" si="32"/>
        <v>0.81488745780846894</v>
      </c>
      <c r="AZ18" s="5">
        <f t="shared" si="33"/>
        <v>2025</v>
      </c>
      <c r="BA18" s="6">
        <f t="shared" si="16"/>
        <v>4680446.9677355373</v>
      </c>
      <c r="BB18" s="8">
        <f t="shared" si="34"/>
        <v>0.20202234384686088</v>
      </c>
      <c r="BJ18" s="5">
        <f t="shared" si="35"/>
        <v>2024</v>
      </c>
      <c r="BK18" s="6">
        <f t="shared" si="17"/>
        <v>69821.675000000032</v>
      </c>
      <c r="BL18" s="8">
        <f t="shared" si="36"/>
        <v>0.41175609150025372</v>
      </c>
      <c r="BT18" s="5">
        <f t="shared" si="37"/>
        <v>2024</v>
      </c>
      <c r="BU18" s="6">
        <f t="shared" si="18"/>
        <v>45606.865000000013</v>
      </c>
      <c r="BV18" s="8">
        <f t="shared" si="38"/>
        <v>0.91500479149356162</v>
      </c>
      <c r="CD18" s="5">
        <f t="shared" si="39"/>
        <v>2024</v>
      </c>
      <c r="CE18" s="6">
        <f t="shared" si="19"/>
        <v>126795.08999999998</v>
      </c>
      <c r="CF18" s="8">
        <f t="shared" si="40"/>
        <v>0.86354763421832947</v>
      </c>
      <c r="CM18" s="5">
        <f t="shared" si="41"/>
        <v>2024</v>
      </c>
      <c r="CN18" s="6">
        <f t="shared" si="20"/>
        <v>467484.7969999999</v>
      </c>
      <c r="CO18" s="8">
        <f t="shared" si="42"/>
        <v>0.67069624940123818</v>
      </c>
      <c r="CW18" s="5">
        <f t="shared" si="43"/>
        <v>2024</v>
      </c>
      <c r="CX18" s="6">
        <f t="shared" si="21"/>
        <v>366913.6859999997</v>
      </c>
      <c r="CY18" s="8">
        <f t="shared" si="44"/>
        <v>1.0863034419490083</v>
      </c>
      <c r="DG18" s="5">
        <f t="shared" si="45"/>
        <v>2024</v>
      </c>
      <c r="DH18" s="6">
        <f t="shared" si="22"/>
        <v>19405.174999999999</v>
      </c>
      <c r="DI18" s="8">
        <f t="shared" si="46"/>
        <v>0.52395817095181707</v>
      </c>
    </row>
    <row r="19" spans="2:113" x14ac:dyDescent="0.25">
      <c r="B19" s="5">
        <f t="shared" si="23"/>
        <v>2026</v>
      </c>
      <c r="C19" s="6">
        <f t="shared" si="47"/>
        <v>34402296.619627088</v>
      </c>
      <c r="D19" s="8">
        <f t="shared" si="24"/>
        <v>1.5548542292495802</v>
      </c>
      <c r="L19" s="5">
        <f t="shared" si="25"/>
        <v>2026</v>
      </c>
      <c r="M19" s="6">
        <f t="shared" si="12"/>
        <v>18178998.706636004</v>
      </c>
      <c r="N19" s="8">
        <f t="shared" si="26"/>
        <v>1.08952156496233</v>
      </c>
      <c r="V19" s="5">
        <f t="shared" si="27"/>
        <v>2026</v>
      </c>
      <c r="W19" s="6">
        <f t="shared" si="13"/>
        <v>8298393.1144712055</v>
      </c>
      <c r="X19" s="8">
        <f t="shared" si="28"/>
        <v>0.60859971594551232</v>
      </c>
      <c r="AF19" s="5">
        <f t="shared" si="29"/>
        <v>2026</v>
      </c>
      <c r="AG19" s="6">
        <f t="shared" si="14"/>
        <v>4162727.3950050436</v>
      </c>
      <c r="AH19" s="8">
        <f t="shared" si="30"/>
        <v>1.7594312593452974</v>
      </c>
      <c r="AP19" s="5">
        <f t="shared" si="31"/>
        <v>2026</v>
      </c>
      <c r="AQ19" s="6">
        <f t="shared" si="15"/>
        <v>4453211.7467838982</v>
      </c>
      <c r="AR19" s="8">
        <f t="shared" si="32"/>
        <v>0.80830071664715619</v>
      </c>
      <c r="AZ19" s="5">
        <f t="shared" si="33"/>
        <v>2026</v>
      </c>
      <c r="BA19" s="6">
        <f t="shared" si="16"/>
        <v>4689902.516402266</v>
      </c>
      <c r="BB19" s="8">
        <f t="shared" si="34"/>
        <v>0.20161503642472794</v>
      </c>
      <c r="BJ19" s="5">
        <f t="shared" si="35"/>
        <v>2025</v>
      </c>
      <c r="BK19" s="6">
        <f t="shared" si="17"/>
        <v>70109.170000000027</v>
      </c>
      <c r="BL19" s="8">
        <f t="shared" si="36"/>
        <v>0.41006761312392548</v>
      </c>
      <c r="BT19" s="5">
        <f t="shared" si="37"/>
        <v>2025</v>
      </c>
      <c r="BU19" s="6">
        <f t="shared" si="18"/>
        <v>46024.170000000013</v>
      </c>
      <c r="BV19" s="8">
        <f t="shared" si="38"/>
        <v>0.9067083664952571</v>
      </c>
      <c r="CD19" s="5">
        <f t="shared" si="39"/>
        <v>2025</v>
      </c>
      <c r="CE19" s="6">
        <f t="shared" si="19"/>
        <v>127890.02599999998</v>
      </c>
      <c r="CF19" s="8">
        <f t="shared" si="40"/>
        <v>0.85615433372419647</v>
      </c>
      <c r="CM19" s="5">
        <f t="shared" si="41"/>
        <v>2025</v>
      </c>
      <c r="CN19" s="6">
        <f t="shared" si="20"/>
        <v>470620.1999999999</v>
      </c>
      <c r="CO19" s="8">
        <f t="shared" si="42"/>
        <v>0.66622788397097954</v>
      </c>
      <c r="CW19" s="5">
        <f t="shared" si="43"/>
        <v>2025</v>
      </c>
      <c r="CX19" s="6">
        <f t="shared" si="21"/>
        <v>370899.48199999967</v>
      </c>
      <c r="CY19" s="8">
        <f t="shared" si="44"/>
        <v>1.0746297025025169</v>
      </c>
      <c r="DG19" s="5">
        <f t="shared" si="45"/>
        <v>2025</v>
      </c>
      <c r="DH19" s="6">
        <f t="shared" si="22"/>
        <v>19506.850000000002</v>
      </c>
      <c r="DI19" s="8">
        <f t="shared" si="46"/>
        <v>0.52122715866479163</v>
      </c>
    </row>
    <row r="20" spans="2:113" x14ac:dyDescent="0.25">
      <c r="B20" s="5">
        <f t="shared" si="23"/>
        <v>2027</v>
      </c>
      <c r="C20" s="6">
        <f t="shared" si="47"/>
        <v>34937202.183576345</v>
      </c>
      <c r="D20" s="8">
        <f t="shared" si="24"/>
        <v>1.5310486544933219</v>
      </c>
      <c r="L20" s="5">
        <f t="shared" si="25"/>
        <v>2027</v>
      </c>
      <c r="M20" s="6">
        <f t="shared" si="12"/>
        <v>18377062.81783903</v>
      </c>
      <c r="N20" s="8">
        <f t="shared" si="26"/>
        <v>1.0777789310855526</v>
      </c>
      <c r="V20" s="5">
        <f t="shared" si="27"/>
        <v>2027</v>
      </c>
      <c r="W20" s="6">
        <f t="shared" si="13"/>
        <v>8348897.1113939192</v>
      </c>
      <c r="X20" s="8">
        <f t="shared" si="28"/>
        <v>0.60491818558633104</v>
      </c>
      <c r="AF20" s="5">
        <f t="shared" si="29"/>
        <v>2027</v>
      </c>
      <c r="AG20" s="6">
        <f t="shared" si="14"/>
        <v>4235967.722034093</v>
      </c>
      <c r="AH20" s="8">
        <f t="shared" si="30"/>
        <v>1.729010507990361</v>
      </c>
      <c r="AP20" s="5">
        <f t="shared" si="31"/>
        <v>2027</v>
      </c>
      <c r="AQ20" s="6">
        <f t="shared" si="15"/>
        <v>4489207.0892469669</v>
      </c>
      <c r="AR20" s="8">
        <f t="shared" si="32"/>
        <v>0.80181960304946931</v>
      </c>
      <c r="AZ20" s="5">
        <f t="shared" si="33"/>
        <v>2027</v>
      </c>
      <c r="BA20" s="6">
        <f t="shared" si="16"/>
        <v>4699358.0650689946</v>
      </c>
      <c r="BB20" s="8">
        <f t="shared" si="34"/>
        <v>0.20120936808397547</v>
      </c>
      <c r="BJ20" s="5">
        <f t="shared" si="35"/>
        <v>2026</v>
      </c>
      <c r="BK20" s="6">
        <f t="shared" si="17"/>
        <v>70396.665000000023</v>
      </c>
      <c r="BL20" s="8">
        <f t="shared" si="36"/>
        <v>0.4083929260001099</v>
      </c>
      <c r="BT20" s="5">
        <f t="shared" si="37"/>
        <v>2026</v>
      </c>
      <c r="BU20" s="6">
        <f t="shared" si="18"/>
        <v>46441.475000000013</v>
      </c>
      <c r="BV20" s="8">
        <f t="shared" si="38"/>
        <v>0.89856103838217916</v>
      </c>
      <c r="CD20" s="5">
        <f t="shared" si="39"/>
        <v>2026</v>
      </c>
      <c r="CE20" s="6">
        <f t="shared" si="19"/>
        <v>128984.96199999998</v>
      </c>
      <c r="CF20" s="8">
        <f t="shared" si="40"/>
        <v>0.84888655469774965</v>
      </c>
      <c r="CM20" s="5">
        <f t="shared" si="41"/>
        <v>2026</v>
      </c>
      <c r="CN20" s="6">
        <f t="shared" si="20"/>
        <v>473755.60299999989</v>
      </c>
      <c r="CO20" s="8">
        <f t="shared" si="42"/>
        <v>0.66181866349346208</v>
      </c>
      <c r="CW20" s="5">
        <f t="shared" si="43"/>
        <v>2026</v>
      </c>
      <c r="CX20" s="6">
        <f t="shared" si="21"/>
        <v>374885.27799999964</v>
      </c>
      <c r="CY20" s="8">
        <f t="shared" si="44"/>
        <v>1.0632041944309099</v>
      </c>
      <c r="DG20" s="5">
        <f t="shared" si="45"/>
        <v>2026</v>
      </c>
      <c r="DH20" s="6">
        <f t="shared" si="22"/>
        <v>19608.525000000001</v>
      </c>
      <c r="DI20" s="8">
        <f t="shared" si="46"/>
        <v>0.5185244683116107</v>
      </c>
    </row>
    <row r="21" spans="2:113" x14ac:dyDescent="0.25">
      <c r="B21" s="5">
        <f t="shared" si="23"/>
        <v>2028</v>
      </c>
      <c r="C21" s="6">
        <f t="shared" si="47"/>
        <v>35472107.747525603</v>
      </c>
      <c r="D21" s="8">
        <f t="shared" si="24"/>
        <v>1.5079610373211332</v>
      </c>
      <c r="L21" s="5">
        <f t="shared" si="25"/>
        <v>2028</v>
      </c>
      <c r="M21" s="6">
        <f t="shared" si="12"/>
        <v>18575126.929042056</v>
      </c>
      <c r="N21" s="8">
        <f t="shared" si="26"/>
        <v>1.0662867174993806</v>
      </c>
      <c r="V21" s="5">
        <f t="shared" si="27"/>
        <v>2028</v>
      </c>
      <c r="W21" s="6">
        <f t="shared" si="13"/>
        <v>8399401.108316632</v>
      </c>
      <c r="X21" s="8">
        <f t="shared" si="28"/>
        <v>0.60128092790694865</v>
      </c>
      <c r="AF21" s="5">
        <f t="shared" si="29"/>
        <v>2028</v>
      </c>
      <c r="AG21" s="6">
        <f t="shared" si="14"/>
        <v>4309208.0490631424</v>
      </c>
      <c r="AH21" s="8">
        <f t="shared" si="30"/>
        <v>1.6996238333160183</v>
      </c>
      <c r="AP21" s="5">
        <f t="shared" si="31"/>
        <v>2028</v>
      </c>
      <c r="AQ21" s="6">
        <f t="shared" si="15"/>
        <v>4525202.4317100355</v>
      </c>
      <c r="AR21" s="8">
        <f t="shared" si="32"/>
        <v>0.79544159639873457</v>
      </c>
      <c r="AZ21" s="5">
        <f t="shared" si="33"/>
        <v>2028</v>
      </c>
      <c r="BA21" s="6">
        <f t="shared" si="16"/>
        <v>4708813.6137357242</v>
      </c>
      <c r="BB21" s="8">
        <f t="shared" si="34"/>
        <v>0.20080532895053491</v>
      </c>
      <c r="BJ21" s="5">
        <f t="shared" si="35"/>
        <v>2027</v>
      </c>
      <c r="BK21" s="6">
        <f t="shared" si="17"/>
        <v>70684.160000000033</v>
      </c>
      <c r="BL21" s="8">
        <f t="shared" si="36"/>
        <v>0.40673186184855242</v>
      </c>
      <c r="BT21" s="5">
        <f t="shared" si="37"/>
        <v>2027</v>
      </c>
      <c r="BU21" s="6">
        <f t="shared" si="18"/>
        <v>46858.780000000013</v>
      </c>
      <c r="BV21" s="8">
        <f t="shared" si="38"/>
        <v>0.89055882376792606</v>
      </c>
      <c r="CD21" s="5">
        <f t="shared" si="39"/>
        <v>2027</v>
      </c>
      <c r="CE21" s="6">
        <f t="shared" si="19"/>
        <v>130079.89799999999</v>
      </c>
      <c r="CF21" s="8">
        <f t="shared" si="40"/>
        <v>0.84174112744153717</v>
      </c>
      <c r="CM21" s="5">
        <f t="shared" si="41"/>
        <v>2027</v>
      </c>
      <c r="CN21" s="6">
        <f t="shared" si="20"/>
        <v>476891.00599999988</v>
      </c>
      <c r="CO21" s="8">
        <f t="shared" si="42"/>
        <v>0.65746742139229863</v>
      </c>
      <c r="CW21" s="5">
        <f t="shared" si="43"/>
        <v>2027</v>
      </c>
      <c r="CX21" s="6">
        <f t="shared" si="21"/>
        <v>378871.07399999961</v>
      </c>
      <c r="CY21" s="8">
        <f t="shared" si="44"/>
        <v>1.0520190834098824</v>
      </c>
      <c r="DG21" s="5">
        <f t="shared" si="45"/>
        <v>2027</v>
      </c>
      <c r="DH21" s="6">
        <f t="shared" si="22"/>
        <v>19710.2</v>
      </c>
      <c r="DI21" s="8">
        <f t="shared" si="46"/>
        <v>0.51584966159653012</v>
      </c>
    </row>
    <row r="22" spans="2:113" x14ac:dyDescent="0.25">
      <c r="B22" s="5">
        <f t="shared" si="23"/>
        <v>2029</v>
      </c>
      <c r="C22" s="6">
        <f t="shared" si="47"/>
        <v>36007013.31147486</v>
      </c>
      <c r="D22" s="8">
        <f t="shared" si="24"/>
        <v>1.4855593806742957</v>
      </c>
      <c r="L22" s="5">
        <f t="shared" si="25"/>
        <v>2029</v>
      </c>
      <c r="M22" s="6">
        <f t="shared" si="12"/>
        <v>18773191.040245082</v>
      </c>
      <c r="N22" s="8">
        <f t="shared" si="26"/>
        <v>1.0550369981236836</v>
      </c>
      <c r="V22" s="5">
        <f t="shared" si="27"/>
        <v>2029</v>
      </c>
      <c r="W22" s="6">
        <f t="shared" si="13"/>
        <v>8449905.1052393466</v>
      </c>
      <c r="X22" s="8">
        <f t="shared" si="28"/>
        <v>0.59768714907105558</v>
      </c>
      <c r="AF22" s="5">
        <f t="shared" si="29"/>
        <v>2029</v>
      </c>
      <c r="AG22" s="6">
        <f t="shared" si="14"/>
        <v>4382448.3760921909</v>
      </c>
      <c r="AH22" s="8">
        <f t="shared" si="30"/>
        <v>1.671219390252271</v>
      </c>
      <c r="AP22" s="5">
        <f t="shared" si="31"/>
        <v>2029</v>
      </c>
      <c r="AQ22" s="6">
        <f t="shared" si="15"/>
        <v>4561197.7741731042</v>
      </c>
      <c r="AR22" s="8">
        <f t="shared" si="32"/>
        <v>0.78916425564542048</v>
      </c>
      <c r="AZ22" s="5">
        <f t="shared" si="33"/>
        <v>2029</v>
      </c>
      <c r="BA22" s="6">
        <f t="shared" si="16"/>
        <v>4718269.1624024529</v>
      </c>
      <c r="BB22" s="8">
        <f t="shared" si="34"/>
        <v>0.20040290922941059</v>
      </c>
      <c r="BJ22" s="5">
        <f t="shared" si="35"/>
        <v>2028</v>
      </c>
      <c r="BK22" s="6">
        <f t="shared" si="17"/>
        <v>70971.655000000028</v>
      </c>
      <c r="BL22" s="8">
        <f t="shared" si="36"/>
        <v>0.40508425511564478</v>
      </c>
      <c r="BT22" s="5">
        <f t="shared" si="37"/>
        <v>2028</v>
      </c>
      <c r="BU22" s="6">
        <f t="shared" si="18"/>
        <v>47276.085000000014</v>
      </c>
      <c r="BV22" s="8">
        <f t="shared" si="38"/>
        <v>0.88269787991116477</v>
      </c>
      <c r="CD22" s="5">
        <f t="shared" si="39"/>
        <v>2028</v>
      </c>
      <c r="CE22" s="6">
        <f t="shared" si="19"/>
        <v>131174.83399999997</v>
      </c>
      <c r="CF22" s="8">
        <f t="shared" si="40"/>
        <v>0.834714988089855</v>
      </c>
      <c r="CM22" s="5">
        <f t="shared" si="41"/>
        <v>2028</v>
      </c>
      <c r="CN22" s="6">
        <f t="shared" si="20"/>
        <v>480026.40899999987</v>
      </c>
      <c r="CO22" s="8">
        <f t="shared" si="42"/>
        <v>0.65317302157015122</v>
      </c>
      <c r="CW22" s="5">
        <f t="shared" si="43"/>
        <v>2028</v>
      </c>
      <c r="CX22" s="6">
        <f t="shared" si="21"/>
        <v>382856.86999999959</v>
      </c>
      <c r="CY22" s="8">
        <f t="shared" si="44"/>
        <v>1.0410668613573468</v>
      </c>
      <c r="DG22" s="5">
        <f t="shared" si="45"/>
        <v>2028</v>
      </c>
      <c r="DH22" s="6">
        <f t="shared" si="22"/>
        <v>19811.875</v>
      </c>
      <c r="DI22" s="8">
        <f t="shared" si="46"/>
        <v>0.51320230922110743</v>
      </c>
    </row>
    <row r="23" spans="2:113" x14ac:dyDescent="0.25">
      <c r="B23" s="5">
        <f t="shared" si="23"/>
        <v>2030</v>
      </c>
      <c r="C23" s="6">
        <f t="shared" si="47"/>
        <v>36541918.875424117</v>
      </c>
      <c r="D23" s="8">
        <f t="shared" si="24"/>
        <v>1.4638135610032297</v>
      </c>
      <c r="L23" s="5">
        <f t="shared" si="25"/>
        <v>2030</v>
      </c>
      <c r="M23" s="6">
        <f t="shared" si="12"/>
        <v>18971255.151448108</v>
      </c>
      <c r="N23" s="8">
        <f t="shared" si="26"/>
        <v>1.0440221778784491</v>
      </c>
      <c r="V23" s="5">
        <f t="shared" si="27"/>
        <v>2030</v>
      </c>
      <c r="W23" s="6">
        <f t="shared" si="13"/>
        <v>8500409.1021620594</v>
      </c>
      <c r="X23" s="8">
        <f t="shared" si="28"/>
        <v>0.59413607410809433</v>
      </c>
      <c r="AF23" s="5">
        <f t="shared" si="29"/>
        <v>2030</v>
      </c>
      <c r="AG23" s="6">
        <f t="shared" si="14"/>
        <v>4455688.7031212403</v>
      </c>
      <c r="AH23" s="8">
        <f t="shared" si="30"/>
        <v>1.6437487425399366</v>
      </c>
      <c r="AP23" s="5">
        <f t="shared" si="31"/>
        <v>2030</v>
      </c>
      <c r="AQ23" s="6">
        <f t="shared" si="15"/>
        <v>4597193.1166361738</v>
      </c>
      <c r="AR23" s="8">
        <f t="shared" si="32"/>
        <v>0.78298521619226336</v>
      </c>
      <c r="AZ23" s="5">
        <f t="shared" si="33"/>
        <v>2030</v>
      </c>
      <c r="BA23" s="6">
        <f t="shared" si="16"/>
        <v>4727724.7110691816</v>
      </c>
      <c r="BB23" s="8">
        <f t="shared" si="34"/>
        <v>0.20000209920408574</v>
      </c>
      <c r="BJ23" s="5">
        <f t="shared" si="35"/>
        <v>2029</v>
      </c>
      <c r="BK23" s="6">
        <f t="shared" si="17"/>
        <v>71259.150000000038</v>
      </c>
      <c r="BL23" s="8">
        <f t="shared" si="36"/>
        <v>0.40344994291962466</v>
      </c>
      <c r="BT23" s="5">
        <f t="shared" si="37"/>
        <v>2029</v>
      </c>
      <c r="BU23" s="6">
        <f t="shared" si="18"/>
        <v>47693.390000000014</v>
      </c>
      <c r="BV23" s="8">
        <f t="shared" si="38"/>
        <v>0.87497449856258935</v>
      </c>
      <c r="CD23" s="5">
        <f t="shared" si="39"/>
        <v>2029</v>
      </c>
      <c r="CE23" s="6">
        <f t="shared" si="19"/>
        <v>132269.76999999999</v>
      </c>
      <c r="CF23" s="8">
        <f t="shared" si="40"/>
        <v>0.82780517422840916</v>
      </c>
      <c r="CM23" s="5">
        <f t="shared" si="41"/>
        <v>2029</v>
      </c>
      <c r="CN23" s="6">
        <f t="shared" si="20"/>
        <v>483161.81199999986</v>
      </c>
      <c r="CO23" s="8">
        <f t="shared" si="42"/>
        <v>0.64893435741978545</v>
      </c>
      <c r="CW23" s="5">
        <f t="shared" si="43"/>
        <v>2029</v>
      </c>
      <c r="CX23" s="6">
        <f t="shared" si="21"/>
        <v>386842.66599999956</v>
      </c>
      <c r="CY23" s="8">
        <f t="shared" si="44"/>
        <v>1.0303403296264062</v>
      </c>
      <c r="DG23" s="5">
        <f t="shared" si="45"/>
        <v>2029</v>
      </c>
      <c r="DH23" s="6">
        <f t="shared" si="22"/>
        <v>19913.55</v>
      </c>
      <c r="DI23" s="8">
        <f t="shared" si="46"/>
        <v>0.51058199065460086</v>
      </c>
    </row>
    <row r="24" spans="2:113" x14ac:dyDescent="0.25">
      <c r="B24" s="5">
        <f t="shared" si="23"/>
        <v>2031</v>
      </c>
      <c r="C24" s="6">
        <f t="shared" si="47"/>
        <v>37076824.439373367</v>
      </c>
      <c r="D24" s="8">
        <f t="shared" si="24"/>
        <v>1.4426951931223431</v>
      </c>
      <c r="L24" s="5">
        <f t="shared" si="25"/>
        <v>2031</v>
      </c>
      <c r="M24" s="6">
        <f t="shared" si="12"/>
        <v>19169319.262651131</v>
      </c>
      <c r="N24" s="8">
        <f t="shared" si="26"/>
        <v>1.0332349755837384</v>
      </c>
      <c r="V24" s="5">
        <f t="shared" si="27"/>
        <v>2031</v>
      </c>
      <c r="W24" s="6">
        <f t="shared" si="13"/>
        <v>8550913.0990847722</v>
      </c>
      <c r="X24" s="8">
        <f t="shared" si="28"/>
        <v>0.59062694635638802</v>
      </c>
      <c r="AF24" s="5">
        <f t="shared" si="29"/>
        <v>2031</v>
      </c>
      <c r="AG24" s="6">
        <f t="shared" si="14"/>
        <v>4528929.0301502896</v>
      </c>
      <c r="AH24" s="8">
        <f t="shared" si="30"/>
        <v>1.6171665870997092</v>
      </c>
      <c r="AP24" s="5">
        <f t="shared" si="31"/>
        <v>2031</v>
      </c>
      <c r="AQ24" s="6">
        <f t="shared" si="15"/>
        <v>4633188.4590992425</v>
      </c>
      <c r="AR24" s="8">
        <f t="shared" si="32"/>
        <v>0.7769021869243512</v>
      </c>
      <c r="AZ24" s="5">
        <f t="shared" si="33"/>
        <v>2031</v>
      </c>
      <c r="BA24" s="6">
        <f t="shared" si="16"/>
        <v>4737180.2597359102</v>
      </c>
      <c r="BB24" s="8">
        <f t="shared" si="34"/>
        <v>0.19960288923554265</v>
      </c>
      <c r="BJ24" s="5">
        <f t="shared" si="35"/>
        <v>2030</v>
      </c>
      <c r="BK24" s="6">
        <f t="shared" si="17"/>
        <v>71546.645000000033</v>
      </c>
      <c r="BL24" s="8">
        <f t="shared" si="36"/>
        <v>0.40182876499659098</v>
      </c>
      <c r="BT24" s="5">
        <f t="shared" si="37"/>
        <v>2030</v>
      </c>
      <c r="BU24" s="6">
        <f t="shared" si="18"/>
        <v>48110.695000000014</v>
      </c>
      <c r="BV24" s="8">
        <f t="shared" si="38"/>
        <v>0.8673851001321019</v>
      </c>
      <c r="CD24" s="5">
        <f t="shared" si="39"/>
        <v>2030</v>
      </c>
      <c r="CE24" s="6">
        <f t="shared" si="19"/>
        <v>133364.70599999998</v>
      </c>
      <c r="CF24" s="8">
        <f t="shared" si="40"/>
        <v>0.82100882072951675</v>
      </c>
      <c r="CM24" s="5">
        <f t="shared" si="41"/>
        <v>2030</v>
      </c>
      <c r="CN24" s="6">
        <f t="shared" si="20"/>
        <v>486297.21499999985</v>
      </c>
      <c r="CO24" s="8">
        <f t="shared" si="42"/>
        <v>0.6447503508733835</v>
      </c>
      <c r="CW24" s="5">
        <f t="shared" si="43"/>
        <v>2030</v>
      </c>
      <c r="CX24" s="6">
        <f t="shared" si="21"/>
        <v>390828.46199999953</v>
      </c>
      <c r="CY24" s="8">
        <f t="shared" si="44"/>
        <v>1.0198325832267503</v>
      </c>
      <c r="DG24" s="5">
        <f t="shared" si="45"/>
        <v>2030</v>
      </c>
      <c r="DH24" s="6">
        <f t="shared" si="22"/>
        <v>20015.225000000002</v>
      </c>
      <c r="DI24" s="8">
        <f t="shared" si="46"/>
        <v>0.50798829391127454</v>
      </c>
    </row>
    <row r="25" spans="2:113" x14ac:dyDescent="0.25">
      <c r="B25" s="5">
        <f t="shared" si="23"/>
        <v>2032</v>
      </c>
      <c r="C25" s="6">
        <f t="shared" si="47"/>
        <v>37611730.003322624</v>
      </c>
      <c r="D25" s="8">
        <f t="shared" si="24"/>
        <v>1.4221775065970204</v>
      </c>
      <c r="L25" s="5">
        <f t="shared" si="25"/>
        <v>2032</v>
      </c>
      <c r="M25" s="6">
        <f t="shared" si="12"/>
        <v>19367383.373854157</v>
      </c>
      <c r="N25" s="8">
        <f t="shared" si="26"/>
        <v>1.0226684079089967</v>
      </c>
      <c r="V25" s="5">
        <f t="shared" si="27"/>
        <v>2032</v>
      </c>
      <c r="W25" s="6">
        <f t="shared" si="13"/>
        <v>8601417.0960074868</v>
      </c>
      <c r="X25" s="8">
        <f t="shared" si="28"/>
        <v>0.58715902692542421</v>
      </c>
      <c r="AF25" s="5">
        <f t="shared" si="29"/>
        <v>2032</v>
      </c>
      <c r="AG25" s="6">
        <f t="shared" si="14"/>
        <v>4602169.3571793381</v>
      </c>
      <c r="AH25" s="8">
        <f t="shared" si="30"/>
        <v>1.5914305047204376</v>
      </c>
      <c r="AP25" s="5">
        <f t="shared" si="31"/>
        <v>2032</v>
      </c>
      <c r="AQ25" s="6">
        <f t="shared" si="15"/>
        <v>4669183.8015623111</v>
      </c>
      <c r="AR25" s="8">
        <f t="shared" si="32"/>
        <v>0.7709129473768972</v>
      </c>
      <c r="AZ25" s="5">
        <f t="shared" si="33"/>
        <v>2032</v>
      </c>
      <c r="BA25" s="6">
        <f t="shared" si="16"/>
        <v>4746635.8084026389</v>
      </c>
      <c r="BB25" s="8">
        <f t="shared" si="34"/>
        <v>0.19920526976158906</v>
      </c>
      <c r="BJ25" s="5">
        <f t="shared" si="35"/>
        <v>2031</v>
      </c>
      <c r="BK25" s="6">
        <f t="shared" si="17"/>
        <v>71834.140000000029</v>
      </c>
      <c r="BL25" s="8">
        <f t="shared" si="36"/>
        <v>0.40022056364842012</v>
      </c>
      <c r="BT25" s="5">
        <f t="shared" si="37"/>
        <v>2031</v>
      </c>
      <c r="BU25" s="6">
        <f t="shared" si="18"/>
        <v>48528.000000000015</v>
      </c>
      <c r="BV25" s="8">
        <f t="shared" si="38"/>
        <v>0.85992622815694064</v>
      </c>
      <c r="CD25" s="5">
        <f t="shared" si="39"/>
        <v>2031</v>
      </c>
      <c r="CE25" s="6">
        <f t="shared" si="19"/>
        <v>134459.64199999996</v>
      </c>
      <c r="CF25" s="8">
        <f t="shared" si="40"/>
        <v>0.81432315579122783</v>
      </c>
      <c r="CM25" s="5">
        <f t="shared" si="41"/>
        <v>2031</v>
      </c>
      <c r="CN25" s="6">
        <f t="shared" si="20"/>
        <v>489432.61799999984</v>
      </c>
      <c r="CO25" s="8">
        <f t="shared" si="42"/>
        <v>0.64061995148839723</v>
      </c>
      <c r="CW25" s="5">
        <f t="shared" si="43"/>
        <v>2031</v>
      </c>
      <c r="CX25" s="6">
        <f t="shared" si="21"/>
        <v>394814.25799999951</v>
      </c>
      <c r="CY25" s="8">
        <f t="shared" si="44"/>
        <v>1.0095369960017955</v>
      </c>
      <c r="DG25" s="5">
        <f t="shared" si="45"/>
        <v>2031</v>
      </c>
      <c r="DH25" s="6">
        <f t="shared" si="22"/>
        <v>20116.900000000001</v>
      </c>
      <c r="DI25" s="8">
        <f t="shared" si="46"/>
        <v>0.505420815334367</v>
      </c>
    </row>
    <row r="26" spans="2:113" x14ac:dyDescent="0.25">
      <c r="B26" s="5">
        <f t="shared" si="23"/>
        <v>2033</v>
      </c>
      <c r="C26" s="6">
        <f t="shared" si="47"/>
        <v>38146635.567271881</v>
      </c>
      <c r="D26" s="8">
        <f t="shared" si="24"/>
        <v>1.4022352325303946</v>
      </c>
      <c r="L26" s="5">
        <f t="shared" si="25"/>
        <v>2033</v>
      </c>
      <c r="M26" s="6">
        <f t="shared" si="12"/>
        <v>19565447.485057183</v>
      </c>
      <c r="N26" s="8">
        <f t="shared" si="26"/>
        <v>1.0123157742969819</v>
      </c>
      <c r="V26" s="5">
        <f t="shared" si="27"/>
        <v>2033</v>
      </c>
      <c r="W26" s="6">
        <f t="shared" si="13"/>
        <v>8651921.0929301996</v>
      </c>
      <c r="X26" s="8">
        <f t="shared" si="28"/>
        <v>0.58373159417717568</v>
      </c>
      <c r="AF26" s="5">
        <f t="shared" si="29"/>
        <v>2033</v>
      </c>
      <c r="AG26" s="6">
        <f t="shared" si="14"/>
        <v>4675409.6842083875</v>
      </c>
      <c r="AH26" s="8">
        <f t="shared" si="30"/>
        <v>1.5665007341800468</v>
      </c>
      <c r="AP26" s="5">
        <f t="shared" si="31"/>
        <v>2033</v>
      </c>
      <c r="AQ26" s="6">
        <f t="shared" si="15"/>
        <v>4705179.1440253798</v>
      </c>
      <c r="AR26" s="8">
        <f t="shared" si="32"/>
        <v>0.76501534503262059</v>
      </c>
      <c r="AZ26" s="5">
        <f t="shared" si="33"/>
        <v>2033</v>
      </c>
      <c r="BA26" s="6">
        <f t="shared" si="16"/>
        <v>4756091.3570693685</v>
      </c>
      <c r="BB26" s="8">
        <f t="shared" si="34"/>
        <v>0.19880923129609432</v>
      </c>
      <c r="BJ26" s="5">
        <f t="shared" si="35"/>
        <v>2032</v>
      </c>
      <c r="BK26" s="6">
        <f t="shared" si="17"/>
        <v>72121.635000000038</v>
      </c>
      <c r="BL26" s="8">
        <f t="shared" si="36"/>
        <v>0.39862518369142597</v>
      </c>
      <c r="BT26" s="5">
        <f t="shared" si="37"/>
        <v>2032</v>
      </c>
      <c r="BU26" s="6">
        <f t="shared" si="18"/>
        <v>48945.305000000015</v>
      </c>
      <c r="BV26" s="8">
        <f t="shared" si="38"/>
        <v>0.85259454405279567</v>
      </c>
      <c r="CD26" s="5">
        <f t="shared" si="39"/>
        <v>2032</v>
      </c>
      <c r="CE26" s="6">
        <f t="shared" si="19"/>
        <v>135554.57799999998</v>
      </c>
      <c r="CF26" s="8">
        <f t="shared" si="40"/>
        <v>0.80774549716794963</v>
      </c>
      <c r="CM26" s="5">
        <f t="shared" si="41"/>
        <v>2032</v>
      </c>
      <c r="CN26" s="6">
        <f t="shared" si="20"/>
        <v>492568.02099999983</v>
      </c>
      <c r="CO26" s="8">
        <f t="shared" si="42"/>
        <v>0.63654213556831618</v>
      </c>
      <c r="CW26" s="5">
        <f t="shared" si="43"/>
        <v>2032</v>
      </c>
      <c r="CX26" s="6">
        <f t="shared" si="21"/>
        <v>398800.05399999948</v>
      </c>
      <c r="CY26" s="8">
        <f t="shared" si="44"/>
        <v>0.99944720669470577</v>
      </c>
      <c r="DG26" s="5">
        <f t="shared" si="45"/>
        <v>2032</v>
      </c>
      <c r="DH26" s="6">
        <f t="shared" si="22"/>
        <v>20218.575000000001</v>
      </c>
      <c r="DI26" s="8">
        <f t="shared" si="46"/>
        <v>0.50287915938684735</v>
      </c>
    </row>
    <row r="27" spans="2:113" x14ac:dyDescent="0.25">
      <c r="B27" s="5">
        <f t="shared" si="23"/>
        <v>2034</v>
      </c>
      <c r="C27" s="6">
        <f t="shared" si="47"/>
        <v>38681541.131221138</v>
      </c>
      <c r="D27" s="8">
        <f t="shared" si="24"/>
        <v>1.3828444997438774</v>
      </c>
      <c r="L27" s="5">
        <f t="shared" si="25"/>
        <v>2034</v>
      </c>
      <c r="M27" s="6">
        <f t="shared" si="12"/>
        <v>19763511.596260209</v>
      </c>
      <c r="N27" s="8">
        <f t="shared" si="26"/>
        <v>1.0021706427945989</v>
      </c>
      <c r="V27" s="5">
        <f t="shared" si="27"/>
        <v>2034</v>
      </c>
      <c r="W27" s="6">
        <f t="shared" si="13"/>
        <v>8702425.0898529142</v>
      </c>
      <c r="X27" s="8">
        <f t="shared" si="28"/>
        <v>0.58034394322569505</v>
      </c>
      <c r="AF27" s="5">
        <f t="shared" si="29"/>
        <v>2034</v>
      </c>
      <c r="AG27" s="6">
        <f t="shared" si="14"/>
        <v>4748650.0112374369</v>
      </c>
      <c r="AH27" s="8">
        <f t="shared" si="30"/>
        <v>1.542339967269222</v>
      </c>
      <c r="AP27" s="5">
        <f t="shared" si="31"/>
        <v>2034</v>
      </c>
      <c r="AQ27" s="6">
        <f t="shared" si="15"/>
        <v>4741174.4864884485</v>
      </c>
      <c r="AR27" s="8">
        <f t="shared" si="32"/>
        <v>0.75920729274253351</v>
      </c>
      <c r="AZ27" s="5">
        <f t="shared" si="33"/>
        <v>2034</v>
      </c>
      <c r="BA27" s="6">
        <f t="shared" si="16"/>
        <v>4765546.9057360971</v>
      </c>
      <c r="BB27" s="8">
        <f t="shared" si="34"/>
        <v>0.19841476442813724</v>
      </c>
      <c r="BJ27" s="5">
        <f t="shared" si="35"/>
        <v>2033</v>
      </c>
      <c r="BK27" s="6">
        <f t="shared" si="17"/>
        <v>72409.130000000034</v>
      </c>
      <c r="BL27" s="8">
        <f t="shared" si="36"/>
        <v>0.39704247240644264</v>
      </c>
      <c r="BT27" s="5">
        <f t="shared" si="37"/>
        <v>2033</v>
      </c>
      <c r="BU27" s="6">
        <f t="shared" si="18"/>
        <v>49362.610000000015</v>
      </c>
      <c r="BV27" s="8">
        <f t="shared" si="38"/>
        <v>0.8453868221311639</v>
      </c>
      <c r="CD27" s="5">
        <f t="shared" si="39"/>
        <v>2033</v>
      </c>
      <c r="CE27" s="6">
        <f t="shared" si="19"/>
        <v>136649.51399999997</v>
      </c>
      <c r="CF27" s="8">
        <f t="shared" si="40"/>
        <v>0.80127324858249205</v>
      </c>
      <c r="CM27" s="5">
        <f t="shared" si="41"/>
        <v>2033</v>
      </c>
      <c r="CN27" s="6">
        <f t="shared" si="20"/>
        <v>495703.42399999982</v>
      </c>
      <c r="CO27" s="8">
        <f t="shared" si="42"/>
        <v>0.63251590531680335</v>
      </c>
      <c r="CW27" s="5">
        <f t="shared" si="43"/>
        <v>2033</v>
      </c>
      <c r="CX27" s="6">
        <f t="shared" si="21"/>
        <v>402785.84999999945</v>
      </c>
      <c r="CY27" s="8">
        <f t="shared" si="44"/>
        <v>0.98955710584172174</v>
      </c>
      <c r="DG27" s="5">
        <f t="shared" si="45"/>
        <v>2033</v>
      </c>
      <c r="DH27" s="6">
        <f t="shared" si="22"/>
        <v>20320.25</v>
      </c>
      <c r="DI27" s="8">
        <f t="shared" si="46"/>
        <v>0.50036293844809621</v>
      </c>
    </row>
    <row r="28" spans="2:113" x14ac:dyDescent="0.25">
      <c r="B28" s="5">
        <f t="shared" si="23"/>
        <v>2035</v>
      </c>
      <c r="C28" s="6">
        <f t="shared" si="47"/>
        <v>39216446.695170388</v>
      </c>
      <c r="D28" s="8">
        <f t="shared" si="24"/>
        <v>1.3639827394538648</v>
      </c>
      <c r="L28" s="5">
        <f t="shared" si="25"/>
        <v>2035</v>
      </c>
      <c r="M28" s="6">
        <f t="shared" si="12"/>
        <v>19961575.707463235</v>
      </c>
      <c r="N28" s="8">
        <f t="shared" si="26"/>
        <v>0.99222683672699152</v>
      </c>
      <c r="V28" s="5">
        <f t="shared" si="27"/>
        <v>2035</v>
      </c>
      <c r="W28" s="6">
        <f t="shared" si="13"/>
        <v>8752929.086775627</v>
      </c>
      <c r="X28" s="8">
        <f t="shared" si="28"/>
        <v>0.5769953854535026</v>
      </c>
      <c r="AF28" s="5">
        <f t="shared" si="29"/>
        <v>2035</v>
      </c>
      <c r="AG28" s="6">
        <f t="shared" si="14"/>
        <v>4821890.3382664863</v>
      </c>
      <c r="AH28" s="8">
        <f t="shared" si="30"/>
        <v>1.5189131624959344</v>
      </c>
      <c r="AP28" s="5">
        <f t="shared" si="31"/>
        <v>2035</v>
      </c>
      <c r="AQ28" s="6">
        <f t="shared" si="15"/>
        <v>4777169.8289515171</v>
      </c>
      <c r="AR28" s="8">
        <f t="shared" si="32"/>
        <v>0.75348676626321331</v>
      </c>
      <c r="AZ28" s="5">
        <f t="shared" si="33"/>
        <v>2035</v>
      </c>
      <c r="BA28" s="6">
        <f t="shared" si="16"/>
        <v>4775002.4544028258</v>
      </c>
      <c r="BB28" s="8">
        <f t="shared" si="34"/>
        <v>0.19802185982145626</v>
      </c>
      <c r="BJ28" s="5">
        <f t="shared" si="35"/>
        <v>2034</v>
      </c>
      <c r="BK28" s="6">
        <f t="shared" si="17"/>
        <v>72696.625000000044</v>
      </c>
      <c r="BL28" s="8">
        <f t="shared" si="36"/>
        <v>0.39547227949029229</v>
      </c>
      <c r="BT28" s="5">
        <f t="shared" si="37"/>
        <v>2034</v>
      </c>
      <c r="BU28" s="6">
        <f t="shared" si="18"/>
        <v>49779.915000000015</v>
      </c>
      <c r="BV28" s="8">
        <f t="shared" si="38"/>
        <v>0.83829994486732273</v>
      </c>
      <c r="CD28" s="5">
        <f t="shared" si="39"/>
        <v>2034</v>
      </c>
      <c r="CE28" s="6">
        <f t="shared" si="19"/>
        <v>137744.44999999998</v>
      </c>
      <c r="CF28" s="8">
        <f t="shared" si="40"/>
        <v>0.79490389630944569</v>
      </c>
      <c r="CM28" s="5">
        <f t="shared" si="41"/>
        <v>2034</v>
      </c>
      <c r="CN28" s="6">
        <f t="shared" si="20"/>
        <v>498838.82699999982</v>
      </c>
      <c r="CO28" s="8">
        <f t="shared" si="42"/>
        <v>0.6285402880237293</v>
      </c>
      <c r="CW28" s="5">
        <f t="shared" si="43"/>
        <v>2034</v>
      </c>
      <c r="CX28" s="6">
        <f t="shared" si="21"/>
        <v>406771.64599999943</v>
      </c>
      <c r="CY28" s="8">
        <f t="shared" si="44"/>
        <v>0.97986082343605108</v>
      </c>
      <c r="DG28" s="5">
        <f t="shared" si="45"/>
        <v>2034</v>
      </c>
      <c r="DH28" s="6">
        <f t="shared" si="22"/>
        <v>20421.924999999999</v>
      </c>
      <c r="DI28" s="8">
        <f t="shared" si="46"/>
        <v>0.4978717726169265</v>
      </c>
    </row>
    <row r="29" spans="2:113" x14ac:dyDescent="0.25">
      <c r="B29" s="5">
        <f t="shared" si="23"/>
        <v>2036</v>
      </c>
      <c r="C29" s="6">
        <f t="shared" si="47"/>
        <v>39751352.259119645</v>
      </c>
      <c r="D29" s="8">
        <f t="shared" si="24"/>
        <v>1.3456285976448525</v>
      </c>
      <c r="L29" s="5">
        <f t="shared" si="25"/>
        <v>2036</v>
      </c>
      <c r="M29" s="6">
        <f t="shared" si="12"/>
        <v>20159639.818666257</v>
      </c>
      <c r="N29" s="8">
        <f t="shared" si="26"/>
        <v>0.98247842215727665</v>
      </c>
      <c r="V29" s="5">
        <f t="shared" si="27"/>
        <v>2036</v>
      </c>
      <c r="W29" s="6">
        <f t="shared" si="13"/>
        <v>8803433.0836983398</v>
      </c>
      <c r="X29" s="8">
        <f t="shared" si="28"/>
        <v>0.573685248045254</v>
      </c>
      <c r="AF29" s="5">
        <f t="shared" si="29"/>
        <v>2036</v>
      </c>
      <c r="AG29" s="6">
        <f t="shared" si="14"/>
        <v>4895130.6652955348</v>
      </c>
      <c r="AH29" s="8">
        <f t="shared" si="30"/>
        <v>1.4961873755136363</v>
      </c>
      <c r="AP29" s="5">
        <f t="shared" si="31"/>
        <v>2036</v>
      </c>
      <c r="AQ29" s="6">
        <f t="shared" si="15"/>
        <v>4813165.1714145867</v>
      </c>
      <c r="AR29" s="8">
        <f t="shared" si="32"/>
        <v>0.74785180190462042</v>
      </c>
      <c r="AZ29" s="5">
        <f t="shared" si="33"/>
        <v>2036</v>
      </c>
      <c r="BA29" s="6">
        <f t="shared" si="16"/>
        <v>4784458.0030695545</v>
      </c>
      <c r="BB29" s="8">
        <f t="shared" si="34"/>
        <v>0.19763050821351727</v>
      </c>
      <c r="BJ29" s="5">
        <f t="shared" si="35"/>
        <v>2035</v>
      </c>
      <c r="BK29" s="6">
        <f t="shared" si="17"/>
        <v>72984.120000000039</v>
      </c>
      <c r="BL29" s="8">
        <f t="shared" si="36"/>
        <v>0.39391445700790145</v>
      </c>
      <c r="BT29" s="5">
        <f t="shared" si="37"/>
        <v>2035</v>
      </c>
      <c r="BU29" s="6">
        <f t="shared" si="18"/>
        <v>50197.220000000016</v>
      </c>
      <c r="BV29" s="8">
        <f t="shared" si="38"/>
        <v>0.83133089840433438</v>
      </c>
      <c r="CD29" s="5">
        <f t="shared" si="39"/>
        <v>2035</v>
      </c>
      <c r="CE29" s="6">
        <f t="shared" si="19"/>
        <v>138839.38599999997</v>
      </c>
      <c r="CF29" s="8">
        <f t="shared" si="40"/>
        <v>0.7886350059197087</v>
      </c>
      <c r="CM29" s="5">
        <f t="shared" si="41"/>
        <v>2035</v>
      </c>
      <c r="CN29" s="6">
        <f t="shared" si="20"/>
        <v>501974.22999999981</v>
      </c>
      <c r="CO29" s="8">
        <f t="shared" si="42"/>
        <v>0.62461433528171206</v>
      </c>
      <c r="CW29" s="5">
        <f t="shared" si="43"/>
        <v>2035</v>
      </c>
      <c r="CX29" s="6">
        <f t="shared" si="21"/>
        <v>410757.4419999994</v>
      </c>
      <c r="CY29" s="8">
        <f t="shared" si="44"/>
        <v>0.97035271730998329</v>
      </c>
      <c r="DG29" s="5">
        <f t="shared" si="45"/>
        <v>2035</v>
      </c>
      <c r="DH29" s="6">
        <f t="shared" si="22"/>
        <v>20523.600000000002</v>
      </c>
      <c r="DI29" s="8">
        <f t="shared" si="46"/>
        <v>0.49540528952037122</v>
      </c>
    </row>
    <row r="30" spans="2:113" x14ac:dyDescent="0.25">
      <c r="B30" s="5">
        <f t="shared" si="23"/>
        <v>2037</v>
      </c>
      <c r="C30" s="6">
        <f t="shared" si="47"/>
        <v>40286257.823068902</v>
      </c>
      <c r="D30" s="8">
        <f t="shared" si="24"/>
        <v>1.3277618544231156</v>
      </c>
      <c r="L30" s="5">
        <f t="shared" si="25"/>
        <v>2037</v>
      </c>
      <c r="M30" s="6">
        <f t="shared" si="12"/>
        <v>20357703.929869283</v>
      </c>
      <c r="N30" s="8">
        <f t="shared" si="26"/>
        <v>0.97291969607840645</v>
      </c>
      <c r="V30" s="5">
        <f t="shared" si="27"/>
        <v>2037</v>
      </c>
      <c r="W30" s="6">
        <f t="shared" si="13"/>
        <v>8853937.0806210544</v>
      </c>
      <c r="X30" s="8">
        <f t="shared" si="28"/>
        <v>0.57041287353684311</v>
      </c>
      <c r="AF30" s="5">
        <f t="shared" si="29"/>
        <v>2037</v>
      </c>
      <c r="AG30" s="6">
        <f t="shared" si="14"/>
        <v>4968370.9923245842</v>
      </c>
      <c r="AH30" s="8">
        <f t="shared" si="30"/>
        <v>1.474131604547952</v>
      </c>
      <c r="AP30" s="5">
        <f t="shared" si="31"/>
        <v>2037</v>
      </c>
      <c r="AQ30" s="6">
        <f t="shared" si="15"/>
        <v>4849160.5138776554</v>
      </c>
      <c r="AR30" s="8">
        <f t="shared" si="32"/>
        <v>0.74230049428256206</v>
      </c>
      <c r="AZ30" s="5">
        <f t="shared" si="33"/>
        <v>2037</v>
      </c>
      <c r="BA30" s="6">
        <f t="shared" si="16"/>
        <v>4793913.5517362831</v>
      </c>
      <c r="BB30" s="8">
        <f t="shared" si="34"/>
        <v>0.19724070041488342</v>
      </c>
      <c r="BJ30" s="5">
        <f t="shared" si="35"/>
        <v>2036</v>
      </c>
      <c r="BK30" s="6">
        <f t="shared" si="17"/>
        <v>73271.615000000034</v>
      </c>
      <c r="BL30" s="8">
        <f t="shared" si="36"/>
        <v>0.39236885934613996</v>
      </c>
      <c r="BT30" s="5">
        <f t="shared" si="37"/>
        <v>2036</v>
      </c>
      <c r="BU30" s="6">
        <f t="shared" si="18"/>
        <v>50614.525000000016</v>
      </c>
      <c r="BV30" s="8">
        <f t="shared" si="38"/>
        <v>0.82447676827946159</v>
      </c>
      <c r="CD30" s="5">
        <f t="shared" si="39"/>
        <v>2036</v>
      </c>
      <c r="CE30" s="6">
        <f t="shared" si="19"/>
        <v>139934.32199999996</v>
      </c>
      <c r="CF30" s="8">
        <f t="shared" si="40"/>
        <v>0.78246421917847098</v>
      </c>
      <c r="CM30" s="5">
        <f t="shared" si="41"/>
        <v>2036</v>
      </c>
      <c r="CN30" s="6">
        <f t="shared" si="20"/>
        <v>505109.6329999998</v>
      </c>
      <c r="CO30" s="8">
        <f t="shared" si="42"/>
        <v>0.62073712223183686</v>
      </c>
      <c r="CW30" s="5">
        <f t="shared" si="43"/>
        <v>2036</v>
      </c>
      <c r="CX30" s="6">
        <f t="shared" si="21"/>
        <v>414743.23799999937</v>
      </c>
      <c r="CY30" s="8">
        <f t="shared" si="44"/>
        <v>0.96102736218691021</v>
      </c>
      <c r="DG30" s="5">
        <f t="shared" si="45"/>
        <v>2036</v>
      </c>
      <c r="DH30" s="6">
        <f t="shared" si="22"/>
        <v>20625.275000000001</v>
      </c>
      <c r="DI30" s="8">
        <f t="shared" si="46"/>
        <v>0.49296312412803839</v>
      </c>
    </row>
    <row r="31" spans="2:113" x14ac:dyDescent="0.25">
      <c r="B31" s="5">
        <f t="shared" si="23"/>
        <v>2038</v>
      </c>
      <c r="C31" s="6">
        <f t="shared" si="47"/>
        <v>40821163.387018159</v>
      </c>
      <c r="D31" s="8">
        <f t="shared" si="24"/>
        <v>1.3103633497113079</v>
      </c>
      <c r="L31" s="5">
        <f t="shared" si="25"/>
        <v>2038</v>
      </c>
      <c r="M31" s="6">
        <f t="shared" si="12"/>
        <v>20555768.041072309</v>
      </c>
      <c r="N31" s="8">
        <f t="shared" si="26"/>
        <v>0.9635451752874219</v>
      </c>
      <c r="V31" s="5">
        <f t="shared" si="27"/>
        <v>2038</v>
      </c>
      <c r="W31" s="6">
        <f t="shared" si="13"/>
        <v>8904441.0775437672</v>
      </c>
      <c r="X31" s="8">
        <f t="shared" si="28"/>
        <v>0.56717761938005862</v>
      </c>
      <c r="AF31" s="5">
        <f t="shared" si="29"/>
        <v>2038</v>
      </c>
      <c r="AG31" s="6">
        <f t="shared" si="14"/>
        <v>5041611.3193536336</v>
      </c>
      <c r="AH31" s="8">
        <f t="shared" si="30"/>
        <v>1.4527166492961474</v>
      </c>
      <c r="AP31" s="5">
        <f t="shared" si="31"/>
        <v>2038</v>
      </c>
      <c r="AQ31" s="6">
        <f t="shared" si="15"/>
        <v>4885155.856340724</v>
      </c>
      <c r="AR31" s="8">
        <f t="shared" si="32"/>
        <v>0.73683099417080511</v>
      </c>
      <c r="AZ31" s="5">
        <f t="shared" si="33"/>
        <v>2038</v>
      </c>
      <c r="BA31" s="6">
        <f t="shared" si="16"/>
        <v>4803369.1004030127</v>
      </c>
      <c r="BB31" s="8">
        <f t="shared" si="34"/>
        <v>0.19685242730849584</v>
      </c>
      <c r="BJ31" s="5">
        <f t="shared" si="35"/>
        <v>2037</v>
      </c>
      <c r="BK31" s="6">
        <f t="shared" si="17"/>
        <v>73559.110000000044</v>
      </c>
      <c r="BL31" s="8">
        <f t="shared" si="36"/>
        <v>0.39083534316824892</v>
      </c>
      <c r="BT31" s="5">
        <f t="shared" si="37"/>
        <v>2037</v>
      </c>
      <c r="BU31" s="6">
        <f t="shared" si="18"/>
        <v>51031.830000000016</v>
      </c>
      <c r="BV31" s="8">
        <f t="shared" si="38"/>
        <v>0.81773473536026464</v>
      </c>
      <c r="CD31" s="5">
        <f t="shared" si="39"/>
        <v>2037</v>
      </c>
      <c r="CE31" s="6">
        <f t="shared" si="19"/>
        <v>141029.25799999997</v>
      </c>
      <c r="CF31" s="8">
        <f t="shared" si="40"/>
        <v>0.77638925108718659</v>
      </c>
      <c r="CM31" s="5">
        <f t="shared" si="41"/>
        <v>2037</v>
      </c>
      <c r="CN31" s="6">
        <f t="shared" si="20"/>
        <v>508245.03599999979</v>
      </c>
      <c r="CO31" s="8">
        <f t="shared" si="42"/>
        <v>0.61690774683729366</v>
      </c>
      <c r="CW31" s="5">
        <f t="shared" si="43"/>
        <v>2037</v>
      </c>
      <c r="CX31" s="6">
        <f t="shared" si="21"/>
        <v>418729.03399999934</v>
      </c>
      <c r="CY31" s="8">
        <f t="shared" si="44"/>
        <v>0.95187953935861513</v>
      </c>
      <c r="DG31" s="5">
        <f t="shared" si="45"/>
        <v>2037</v>
      </c>
      <c r="DH31" s="6">
        <f t="shared" si="22"/>
        <v>20726.95</v>
      </c>
      <c r="DI31" s="8">
        <f t="shared" si="46"/>
        <v>0.49054491857219351</v>
      </c>
    </row>
    <row r="32" spans="2:113" x14ac:dyDescent="0.25">
      <c r="B32" s="5">
        <f t="shared" si="23"/>
        <v>2039</v>
      </c>
      <c r="C32" s="6">
        <f t="shared" si="47"/>
        <v>41356068.950967416</v>
      </c>
      <c r="D32" s="8">
        <f t="shared" si="24"/>
        <v>1.293414914709258</v>
      </c>
      <c r="L32" s="5">
        <f t="shared" si="25"/>
        <v>2039</v>
      </c>
      <c r="M32" s="6">
        <f t="shared" si="12"/>
        <v>20753832.152275331</v>
      </c>
      <c r="N32" s="8">
        <f t="shared" si="26"/>
        <v>0.95434958589711671</v>
      </c>
      <c r="V32" s="5">
        <f t="shared" si="27"/>
        <v>2039</v>
      </c>
      <c r="W32" s="6">
        <f t="shared" si="13"/>
        <v>8954945.0744664818</v>
      </c>
      <c r="X32" s="8">
        <f t="shared" si="28"/>
        <v>0.56397885752217825</v>
      </c>
      <c r="AF32" s="5">
        <f t="shared" si="29"/>
        <v>2039</v>
      </c>
      <c r="AG32" s="6">
        <f t="shared" si="14"/>
        <v>5114851.646382682</v>
      </c>
      <c r="AH32" s="8">
        <f t="shared" si="30"/>
        <v>1.4319149819495816</v>
      </c>
      <c r="AP32" s="5">
        <f t="shared" si="31"/>
        <v>2039</v>
      </c>
      <c r="AQ32" s="6">
        <f t="shared" si="15"/>
        <v>4921151.1988037927</v>
      </c>
      <c r="AR32" s="8">
        <f t="shared" si="32"/>
        <v>0.73144150644707318</v>
      </c>
      <c r="AZ32" s="5">
        <f t="shared" si="33"/>
        <v>2039</v>
      </c>
      <c r="BA32" s="6">
        <f t="shared" si="16"/>
        <v>4812824.6490697414</v>
      </c>
      <c r="BB32" s="8">
        <f t="shared" si="34"/>
        <v>0.19646567984886587</v>
      </c>
      <c r="BJ32" s="5">
        <f t="shared" si="35"/>
        <v>2038</v>
      </c>
      <c r="BK32" s="6">
        <f t="shared" si="17"/>
        <v>73846.60500000004</v>
      </c>
      <c r="BL32" s="8">
        <f t="shared" si="36"/>
        <v>0.38931376736952927</v>
      </c>
      <c r="BT32" s="5">
        <f t="shared" si="37"/>
        <v>2038</v>
      </c>
      <c r="BU32" s="6">
        <f t="shared" si="18"/>
        <v>51449.135000000017</v>
      </c>
      <c r="BV32" s="8">
        <f t="shared" si="38"/>
        <v>0.81110207197846984</v>
      </c>
      <c r="CD32" s="5">
        <f t="shared" si="39"/>
        <v>2038</v>
      </c>
      <c r="CE32" s="6">
        <f t="shared" si="19"/>
        <v>142124.19399999996</v>
      </c>
      <c r="CF32" s="8">
        <f t="shared" si="40"/>
        <v>0.77040788706248509</v>
      </c>
      <c r="CM32" s="5">
        <f t="shared" si="41"/>
        <v>2038</v>
      </c>
      <c r="CN32" s="6">
        <f t="shared" si="20"/>
        <v>511380.43899999978</v>
      </c>
      <c r="CO32" s="8">
        <f t="shared" si="42"/>
        <v>0.61312532918373763</v>
      </c>
      <c r="CW32" s="5">
        <f t="shared" si="43"/>
        <v>2038</v>
      </c>
      <c r="CX32" s="6">
        <f t="shared" si="21"/>
        <v>422714.82999999932</v>
      </c>
      <c r="CY32" s="8">
        <f t="shared" si="44"/>
        <v>0.9429042269465634</v>
      </c>
      <c r="DG32" s="5">
        <f t="shared" si="45"/>
        <v>2038</v>
      </c>
      <c r="DH32" s="6">
        <f t="shared" si="22"/>
        <v>20828.625</v>
      </c>
      <c r="DI32" s="8">
        <f t="shared" si="46"/>
        <v>0.48815032197276237</v>
      </c>
    </row>
    <row r="33" spans="2:113" x14ac:dyDescent="0.25">
      <c r="B33" s="5">
        <f t="shared" si="23"/>
        <v>2040</v>
      </c>
      <c r="C33" s="6">
        <f t="shared" si="47"/>
        <v>41890974.514916673</v>
      </c>
      <c r="D33" s="8">
        <f t="shared" si="24"/>
        <v>1.2768993086059295</v>
      </c>
      <c r="L33" s="5">
        <f t="shared" si="25"/>
        <v>2040</v>
      </c>
      <c r="M33" s="6">
        <f t="shared" si="12"/>
        <v>20951896.263478361</v>
      </c>
      <c r="N33" s="8">
        <f t="shared" si="26"/>
        <v>0.94532785344245418</v>
      </c>
      <c r="V33" s="5">
        <f t="shared" si="27"/>
        <v>2040</v>
      </c>
      <c r="W33" s="6">
        <f t="shared" si="13"/>
        <v>9005449.0713891946</v>
      </c>
      <c r="X33" s="8">
        <f t="shared" si="28"/>
        <v>0.56081597399919503</v>
      </c>
      <c r="AF33" s="5">
        <f t="shared" si="29"/>
        <v>2040</v>
      </c>
      <c r="AG33" s="6">
        <f t="shared" si="14"/>
        <v>5188091.9734117314</v>
      </c>
      <c r="AH33" s="8">
        <f t="shared" si="30"/>
        <v>1.411700629140658</v>
      </c>
      <c r="AP33" s="5">
        <f t="shared" si="31"/>
        <v>2040</v>
      </c>
      <c r="AQ33" s="6">
        <f t="shared" si="15"/>
        <v>4957146.5412668623</v>
      </c>
      <c r="AR33" s="8">
        <f t="shared" si="32"/>
        <v>0.72613028812883396</v>
      </c>
      <c r="AZ33" s="5">
        <f t="shared" si="33"/>
        <v>2040</v>
      </c>
      <c r="BA33" s="6">
        <f t="shared" si="16"/>
        <v>4822280.19773647</v>
      </c>
      <c r="BB33" s="8">
        <f t="shared" si="34"/>
        <v>0.19608044906156635</v>
      </c>
      <c r="BJ33" s="5">
        <f t="shared" si="35"/>
        <v>2039</v>
      </c>
      <c r="BK33" s="6">
        <f t="shared" si="17"/>
        <v>74134.100000000049</v>
      </c>
      <c r="BL33" s="8">
        <f t="shared" si="36"/>
        <v>0.38780399303425778</v>
      </c>
      <c r="BT33" s="5">
        <f t="shared" si="37"/>
        <v>2039</v>
      </c>
      <c r="BU33" s="6">
        <f t="shared" si="18"/>
        <v>51866.440000000017</v>
      </c>
      <c r="BV33" s="8">
        <f t="shared" si="38"/>
        <v>0.80457613825047591</v>
      </c>
      <c r="CD33" s="5">
        <f t="shared" si="39"/>
        <v>2039</v>
      </c>
      <c r="CE33" s="6">
        <f t="shared" si="19"/>
        <v>143219.12999999995</v>
      </c>
      <c r="CF33" s="8">
        <f t="shared" si="40"/>
        <v>0.76451798024466933</v>
      </c>
      <c r="CM33" s="5">
        <f t="shared" si="41"/>
        <v>2039</v>
      </c>
      <c r="CN33" s="6">
        <f t="shared" si="20"/>
        <v>514515.84199999977</v>
      </c>
      <c r="CO33" s="8">
        <f t="shared" si="42"/>
        <v>0.60938901080522856</v>
      </c>
      <c r="CW33" s="5">
        <f t="shared" si="43"/>
        <v>2039</v>
      </c>
      <c r="CX33" s="6">
        <f t="shared" si="21"/>
        <v>426700.62599999929</v>
      </c>
      <c r="CY33" s="8">
        <f t="shared" si="44"/>
        <v>0.9340965907090043</v>
      </c>
      <c r="DG33" s="5">
        <f t="shared" si="45"/>
        <v>2039</v>
      </c>
      <c r="DH33" s="6">
        <f t="shared" si="22"/>
        <v>20930.3</v>
      </c>
      <c r="DI33" s="8">
        <f t="shared" si="46"/>
        <v>0.48577899026769455</v>
      </c>
    </row>
    <row r="34" spans="2:113" x14ac:dyDescent="0.25">
      <c r="B34" s="5">
        <f t="shared" si="23"/>
        <v>2041</v>
      </c>
      <c r="C34" s="6">
        <f>($G$3+$H$3*(B34-2015))</f>
        <v>42425880.078865923</v>
      </c>
      <c r="D34" s="8">
        <f t="shared" si="24"/>
        <v>1.2608001600789613</v>
      </c>
      <c r="L34" s="5">
        <f t="shared" si="25"/>
        <v>2041</v>
      </c>
      <c r="M34" s="6">
        <f t="shared" si="12"/>
        <v>21149960.374681383</v>
      </c>
      <c r="N34" s="8">
        <f t="shared" si="26"/>
        <v>0.93647509354260938</v>
      </c>
      <c r="V34" s="5">
        <f t="shared" si="27"/>
        <v>2041</v>
      </c>
      <c r="W34" s="6">
        <f t="shared" si="13"/>
        <v>9055953.0683119074</v>
      </c>
      <c r="X34" s="8">
        <f t="shared" si="28"/>
        <v>0.55768836854326886</v>
      </c>
      <c r="AF34" s="5">
        <f t="shared" si="29"/>
        <v>2041</v>
      </c>
      <c r="AG34" s="6">
        <f t="shared" si="14"/>
        <v>5261332.3004407808</v>
      </c>
      <c r="AH34" s="8">
        <f t="shared" si="30"/>
        <v>1.392049063749756</v>
      </c>
      <c r="AP34" s="5">
        <f t="shared" si="31"/>
        <v>2041</v>
      </c>
      <c r="AQ34" s="6">
        <f t="shared" si="15"/>
        <v>4993141.883729931</v>
      </c>
      <c r="AR34" s="8">
        <f t="shared" si="32"/>
        <v>0.72089564649382154</v>
      </c>
      <c r="AZ34" s="5">
        <f t="shared" si="33"/>
        <v>2041</v>
      </c>
      <c r="BA34" s="6">
        <f t="shared" si="16"/>
        <v>4831735.7464031987</v>
      </c>
      <c r="BB34" s="8">
        <f t="shared" si="34"/>
        <v>0.19569672604234375</v>
      </c>
      <c r="BJ34" s="5">
        <f t="shared" si="35"/>
        <v>2040</v>
      </c>
      <c r="BK34" s="6">
        <f t="shared" si="17"/>
        <v>74421.595000000045</v>
      </c>
      <c r="BL34" s="8">
        <f t="shared" si="36"/>
        <v>0.38630588339311345</v>
      </c>
      <c r="BT34" s="5">
        <f t="shared" si="37"/>
        <v>2040</v>
      </c>
      <c r="BU34" s="6">
        <f t="shared" si="18"/>
        <v>52283.745000000017</v>
      </c>
      <c r="BV34" s="8">
        <f t="shared" si="38"/>
        <v>0.79815437857406768</v>
      </c>
      <c r="CD34" s="5">
        <f t="shared" si="39"/>
        <v>2040</v>
      </c>
      <c r="CE34" s="6">
        <f t="shared" si="19"/>
        <v>144314.06599999996</v>
      </c>
      <c r="CF34" s="8">
        <f t="shared" si="40"/>
        <v>0.75871744892837845</v>
      </c>
      <c r="CM34" s="5">
        <f t="shared" si="41"/>
        <v>2040</v>
      </c>
      <c r="CN34" s="6">
        <f t="shared" si="20"/>
        <v>517651.24499999976</v>
      </c>
      <c r="CO34" s="8">
        <f t="shared" si="42"/>
        <v>0.60569795403466919</v>
      </c>
      <c r="CW34" s="5">
        <f t="shared" si="43"/>
        <v>2040</v>
      </c>
      <c r="CX34" s="6">
        <f t="shared" si="21"/>
        <v>430686.42199999926</v>
      </c>
      <c r="CY34" s="8">
        <f t="shared" si="44"/>
        <v>0.92545197535853119</v>
      </c>
      <c r="DG34" s="5">
        <f t="shared" si="45"/>
        <v>2040</v>
      </c>
      <c r="DH34" s="6">
        <f t="shared" si="22"/>
        <v>21031.975000000002</v>
      </c>
      <c r="DI34" s="8">
        <f t="shared" si="46"/>
        <v>0.48343058604816186</v>
      </c>
    </row>
    <row r="35" spans="2:113" x14ac:dyDescent="0.25">
      <c r="B35" s="9"/>
      <c r="C35" s="10"/>
      <c r="D35" s="8">
        <f>AVERAGE(D13:D34)</f>
        <v>1.4657211535758528</v>
      </c>
      <c r="N35" s="8">
        <f>AVERAGE(N13:N34)</f>
        <v>1.0431453649814555</v>
      </c>
      <c r="X35" s="8">
        <f>AVERAGE(X13:X34)</f>
        <v>0.59321512021376699</v>
      </c>
      <c r="AH35" s="8">
        <f>AVERAGE(AH13:AH34)</f>
        <v>1.648134587360879</v>
      </c>
      <c r="AR35" s="8">
        <f>AVERAGE(AR13:AR34)</f>
        <v>0.78184984825755377</v>
      </c>
      <c r="BB35" s="8">
        <f>AVERAGE(BB13:BB34)</f>
        <v>0.19983440867797492</v>
      </c>
      <c r="BL35" s="8">
        <f>AVERAGE(BL13:BL34)</f>
        <v>0.40290076001064801</v>
      </c>
      <c r="BV35" s="8">
        <f>AVERAGE(BV13:BV34)</f>
        <v>0.87383907813453021</v>
      </c>
      <c r="CF35" s="8">
        <f>AVERAGE(CF13:CF34)</f>
        <v>0.82665924385051393</v>
      </c>
      <c r="CO35" s="8">
        <f>AVERAGE(CO13:CO34)</f>
        <v>0.64792819321030992</v>
      </c>
      <c r="CY35" s="8">
        <f>AVERAGE(CY13:CY34)</f>
        <v>1.0294279799415136</v>
      </c>
      <c r="DI35" s="8">
        <f>AVERAGE(DI13:DI34)</f>
        <v>0.50981450642771631</v>
      </c>
    </row>
    <row r="36" spans="2:113" x14ac:dyDescent="0.25">
      <c r="B36" s="9"/>
      <c r="C36" s="10"/>
    </row>
    <row r="37" spans="2:113" x14ac:dyDescent="0.25">
      <c r="B37" s="9"/>
      <c r="C37" s="10"/>
    </row>
    <row r="41" spans="2:113" x14ac:dyDescent="0.25">
      <c r="B41" t="s">
        <v>184</v>
      </c>
      <c r="C41">
        <v>12</v>
      </c>
      <c r="D41">
        <v>13</v>
      </c>
      <c r="E41">
        <v>14</v>
      </c>
      <c r="F41">
        <v>15</v>
      </c>
      <c r="G41">
        <v>16</v>
      </c>
      <c r="H41">
        <v>17</v>
      </c>
      <c r="I41">
        <v>18</v>
      </c>
      <c r="J41">
        <v>19</v>
      </c>
      <c r="K41">
        <v>20</v>
      </c>
      <c r="L41">
        <v>21</v>
      </c>
    </row>
    <row r="42" spans="2:113" x14ac:dyDescent="0.25">
      <c r="B42" s="11" t="s">
        <v>99</v>
      </c>
      <c r="C42" s="11">
        <f>B12</f>
        <v>2019</v>
      </c>
      <c r="D42" s="11">
        <f>B13</f>
        <v>2020</v>
      </c>
      <c r="E42" s="11">
        <f>B14</f>
        <v>2021</v>
      </c>
      <c r="F42" s="11">
        <f>B15</f>
        <v>2022</v>
      </c>
      <c r="G42" s="11">
        <f>B16</f>
        <v>2023</v>
      </c>
      <c r="H42" s="11">
        <f>B17</f>
        <v>2024</v>
      </c>
      <c r="I42" s="11">
        <f>B18</f>
        <v>2025</v>
      </c>
      <c r="J42" s="11">
        <f>B19</f>
        <v>2026</v>
      </c>
      <c r="K42" s="11">
        <f>B20</f>
        <v>2027</v>
      </c>
      <c r="L42" s="11">
        <f>B21</f>
        <v>2028</v>
      </c>
    </row>
    <row r="43" spans="2:113" x14ac:dyDescent="0.25">
      <c r="B43" s="13" t="str">
        <f>A1</f>
        <v>Ciliwung Cisadane</v>
      </c>
      <c r="C43" s="87">
        <f>C12</f>
        <v>30657957.6719823</v>
      </c>
      <c r="D43" s="87">
        <f>C13</f>
        <v>31192863.235931557</v>
      </c>
      <c r="E43" s="87">
        <f>C14</f>
        <v>31727768.79988081</v>
      </c>
      <c r="F43" s="87">
        <f>C15</f>
        <v>32262674.363830067</v>
      </c>
      <c r="G43" s="87">
        <f>C16</f>
        <v>32797579.927779324</v>
      </c>
      <c r="H43" s="87">
        <f>C17</f>
        <v>33332485.491728578</v>
      </c>
      <c r="I43" s="87">
        <f>C18</f>
        <v>33867391.055677831</v>
      </c>
      <c r="J43" s="87">
        <f>C19</f>
        <v>34402296.619627088</v>
      </c>
      <c r="K43" s="87">
        <f>C20</f>
        <v>34937202.183576345</v>
      </c>
      <c r="L43" s="87">
        <f>C21</f>
        <v>35472107.747525603</v>
      </c>
    </row>
    <row r="44" spans="2:113" x14ac:dyDescent="0.25">
      <c r="B44" s="13" t="str">
        <f>K1</f>
        <v>Citarum</v>
      </c>
      <c r="C44" s="87">
        <f>M12</f>
        <v>16792549.928214829</v>
      </c>
      <c r="D44" s="87">
        <f>M13</f>
        <v>16990614.039417855</v>
      </c>
      <c r="E44" s="87">
        <f>M14</f>
        <v>17188678.150620878</v>
      </c>
      <c r="F44" s="87">
        <f>M15</f>
        <v>17386742.261823904</v>
      </c>
      <c r="G44" s="87">
        <f>M16</f>
        <v>17584806.37302693</v>
      </c>
      <c r="H44" s="87">
        <f>M17</f>
        <v>17782870.484229956</v>
      </c>
      <c r="I44" s="88">
        <f>M18</f>
        <v>17980934.595432982</v>
      </c>
      <c r="J44" s="89">
        <f>M19</f>
        <v>18178998.706636004</v>
      </c>
      <c r="K44" s="90">
        <f>M20</f>
        <v>18377062.81783903</v>
      </c>
      <c r="L44" s="90">
        <f>M21</f>
        <v>18575126.929042056</v>
      </c>
    </row>
    <row r="45" spans="2:113" x14ac:dyDescent="0.25">
      <c r="B45" s="13" t="str">
        <f>U1</f>
        <v>Cimanuk Cisanggarung</v>
      </c>
      <c r="C45" s="90">
        <f>W12</f>
        <v>7944865.1360122105</v>
      </c>
      <c r="D45" s="87">
        <f>W13</f>
        <v>7995369.1329349242</v>
      </c>
      <c r="E45" s="87">
        <f>W14</f>
        <v>8045873.1298576379</v>
      </c>
      <c r="F45" s="87">
        <f>W15</f>
        <v>8096377.1267803516</v>
      </c>
      <c r="G45" s="87">
        <f>W16</f>
        <v>8146881.1237030644</v>
      </c>
      <c r="H45" s="87">
        <f>W17</f>
        <v>8197385.1206257781</v>
      </c>
      <c r="I45" s="88">
        <f>W18</f>
        <v>8247889.1175484918</v>
      </c>
      <c r="J45" s="89">
        <f>W19</f>
        <v>8298393.1144712055</v>
      </c>
      <c r="K45" s="90">
        <f>W20</f>
        <v>8348897.1113939192</v>
      </c>
      <c r="L45" s="90">
        <f>W21</f>
        <v>8399401.108316632</v>
      </c>
    </row>
    <row r="46" spans="2:113" x14ac:dyDescent="0.25">
      <c r="B46" s="13" t="str">
        <f>AE1</f>
        <v>Citanduy</v>
      </c>
      <c r="C46" s="90">
        <f>AG12</f>
        <v>3650045.1058017001</v>
      </c>
      <c r="D46" s="90">
        <f>AG13</f>
        <v>3723285.4328307491</v>
      </c>
      <c r="E46" s="89">
        <f>AG14</f>
        <v>3796525.7598597985</v>
      </c>
      <c r="F46" s="89">
        <f>AG15</f>
        <v>3869766.0868888474</v>
      </c>
      <c r="G46" s="89">
        <f>AG16</f>
        <v>3943006.4139178963</v>
      </c>
      <c r="H46" s="89">
        <f>AG17</f>
        <v>4016246.7409469457</v>
      </c>
      <c r="I46" s="88">
        <f>AG18</f>
        <v>4089487.0679759947</v>
      </c>
      <c r="J46" s="89">
        <f>AG19</f>
        <v>4162727.3950050436</v>
      </c>
      <c r="K46" s="90">
        <f>AG20</f>
        <v>4235967.722034093</v>
      </c>
      <c r="L46" s="90">
        <f>AG21</f>
        <v>4309208.0490631424</v>
      </c>
    </row>
    <row r="47" spans="2:113" x14ac:dyDescent="0.25">
      <c r="B47" s="13" t="str">
        <f>AO1</f>
        <v>Ciwulan Cilaki</v>
      </c>
      <c r="C47" s="90">
        <f>AQ12</f>
        <v>4201244.3495424157</v>
      </c>
      <c r="D47" s="89">
        <f>AQ13</f>
        <v>4237239.6920054853</v>
      </c>
      <c r="E47" s="89">
        <f>AQ14</f>
        <v>4273235.034468554</v>
      </c>
      <c r="F47" s="89">
        <f>AQ15</f>
        <v>4309230.3769316226</v>
      </c>
      <c r="G47" s="89">
        <f>AQ16</f>
        <v>4345225.7193946913</v>
      </c>
      <c r="H47" s="89">
        <f>AQ17</f>
        <v>4381221.06185776</v>
      </c>
      <c r="I47" s="91">
        <f>AQ18</f>
        <v>4417216.4043208286</v>
      </c>
      <c r="J47" s="90">
        <f>AQ19</f>
        <v>4453211.7467838982</v>
      </c>
      <c r="K47" s="90">
        <f>AQ20</f>
        <v>4489207.0892469669</v>
      </c>
      <c r="L47" s="90">
        <f>AQ21</f>
        <v>4525202.4317100355</v>
      </c>
    </row>
    <row r="48" spans="2:113" x14ac:dyDescent="0.25">
      <c r="B48" s="13" t="str">
        <f>AY1</f>
        <v>Cisadea Cibareno</v>
      </c>
      <c r="C48" s="90">
        <f>BA12</f>
        <v>4623713.6757351644</v>
      </c>
      <c r="D48" s="90">
        <f>BA13</f>
        <v>4633169.2244018931</v>
      </c>
      <c r="E48" s="89">
        <f>BA14</f>
        <v>4642624.7730686218</v>
      </c>
      <c r="F48" s="89">
        <f>BA15</f>
        <v>4652080.3217353504</v>
      </c>
      <c r="G48" s="89">
        <f>BA16</f>
        <v>4661535.87040208</v>
      </c>
      <c r="H48" s="89">
        <f>BA17</f>
        <v>4670991.4190688087</v>
      </c>
      <c r="I48" s="91">
        <f>BA18</f>
        <v>4680446.9677355373</v>
      </c>
      <c r="J48" s="90">
        <f>BA19</f>
        <v>4689902.516402266</v>
      </c>
      <c r="K48" s="90">
        <f>BA20</f>
        <v>4699358.0650689946</v>
      </c>
      <c r="L48" s="90">
        <f>BA21</f>
        <v>4708813.6137357242</v>
      </c>
    </row>
    <row r="49" spans="2:101" hidden="1" x14ac:dyDescent="0.25">
      <c r="B49" s="13"/>
      <c r="C49" s="90">
        <f>BK12</f>
        <v>68096.705000000016</v>
      </c>
      <c r="D49" s="89">
        <f>BK14</f>
        <v>68671.695000000022</v>
      </c>
      <c r="E49" s="89">
        <f>BK19</f>
        <v>70109.170000000027</v>
      </c>
      <c r="F49" s="89">
        <f>BK24</f>
        <v>71546.645000000033</v>
      </c>
      <c r="G49" s="89">
        <f>BK29</f>
        <v>72984.120000000039</v>
      </c>
      <c r="H49" s="89">
        <f>BK34</f>
        <v>74421.595000000045</v>
      </c>
      <c r="I49" s="91"/>
      <c r="J49" s="74"/>
      <c r="K49" s="74"/>
      <c r="L49" s="74"/>
    </row>
    <row r="50" spans="2:101" hidden="1" x14ac:dyDescent="0.25">
      <c r="B50" s="13"/>
      <c r="C50" s="90">
        <f>BU12</f>
        <v>43103.035000000011</v>
      </c>
      <c r="D50" s="89">
        <f>BU14</f>
        <v>43937.645000000011</v>
      </c>
      <c r="E50" s="89">
        <f>BU19</f>
        <v>46024.170000000013</v>
      </c>
      <c r="F50" s="89">
        <f>BU24</f>
        <v>48110.695000000014</v>
      </c>
      <c r="G50" s="89">
        <f>BU29</f>
        <v>50197.220000000016</v>
      </c>
      <c r="H50" s="89">
        <f>BU34</f>
        <v>52283.745000000017</v>
      </c>
      <c r="I50" s="91"/>
      <c r="J50" s="74"/>
      <c r="K50" s="74"/>
      <c r="L50" s="74"/>
    </row>
    <row r="51" spans="2:101" hidden="1" x14ac:dyDescent="0.25">
      <c r="B51" s="13"/>
      <c r="C51" s="90">
        <f>CE12</f>
        <v>120225.47399999999</v>
      </c>
      <c r="D51" s="89">
        <f>CE14</f>
        <v>122415.34599999999</v>
      </c>
      <c r="E51" s="89">
        <f>CE19</f>
        <v>127890.02599999998</v>
      </c>
      <c r="F51" s="89">
        <f>CE24</f>
        <v>133364.70599999998</v>
      </c>
      <c r="G51" s="89">
        <f>CE29</f>
        <v>138839.38599999997</v>
      </c>
      <c r="H51" s="89">
        <f>CE34</f>
        <v>144314.06599999996</v>
      </c>
      <c r="I51" s="91"/>
      <c r="J51" s="74"/>
      <c r="K51" s="74"/>
      <c r="L51" s="74"/>
      <c r="CV51" s="17"/>
      <c r="CW51" s="17"/>
    </row>
    <row r="52" spans="2:101" hidden="1" x14ac:dyDescent="0.25">
      <c r="B52" s="13"/>
      <c r="C52" s="90">
        <f>CN12</f>
        <v>448672.37899999996</v>
      </c>
      <c r="D52" s="89">
        <f>CN14</f>
        <v>454943.18499999994</v>
      </c>
      <c r="E52" s="89">
        <f>CN19</f>
        <v>470620.1999999999</v>
      </c>
      <c r="F52" s="89">
        <f>CN24</f>
        <v>486297.21499999985</v>
      </c>
      <c r="G52" s="89">
        <f>CN29</f>
        <v>501974.22999999981</v>
      </c>
      <c r="H52" s="89">
        <f>CN34</f>
        <v>517651.24499999976</v>
      </c>
      <c r="I52" s="91"/>
      <c r="J52" s="74"/>
      <c r="K52" s="74"/>
      <c r="L52" s="74"/>
    </row>
    <row r="53" spans="2:101" hidden="1" x14ac:dyDescent="0.25">
      <c r="B53" s="13"/>
      <c r="C53" s="90">
        <f>CX12</f>
        <v>342998.90999999986</v>
      </c>
      <c r="D53" s="89">
        <f>CX14</f>
        <v>350970.5019999998</v>
      </c>
      <c r="E53" s="89">
        <f>CX19</f>
        <v>370899.48199999967</v>
      </c>
      <c r="F53" s="89">
        <f>CX24</f>
        <v>390828.46199999953</v>
      </c>
      <c r="G53" s="89">
        <f>CX29</f>
        <v>410757.4419999994</v>
      </c>
      <c r="H53" s="89">
        <f>CX34</f>
        <v>430686.42199999926</v>
      </c>
      <c r="I53" s="91"/>
      <c r="J53" s="74"/>
      <c r="K53" s="74"/>
      <c r="L53" s="74"/>
    </row>
    <row r="54" spans="2:101" hidden="1" x14ac:dyDescent="0.25">
      <c r="B54" s="13"/>
      <c r="C54" s="87">
        <f>DH12</f>
        <v>18795.125</v>
      </c>
      <c r="D54" s="87">
        <f>DH14</f>
        <v>18998.475000000002</v>
      </c>
      <c r="E54" s="87">
        <f>DH19</f>
        <v>19506.850000000002</v>
      </c>
      <c r="F54" s="87">
        <f>DH24</f>
        <v>20015.225000000002</v>
      </c>
      <c r="G54" s="87">
        <f>DH29</f>
        <v>20523.600000000002</v>
      </c>
      <c r="H54" s="87">
        <f>DH34</f>
        <v>21031.975000000002</v>
      </c>
      <c r="I54" s="91"/>
      <c r="J54" s="74"/>
      <c r="K54" s="74"/>
      <c r="L54" s="74"/>
    </row>
    <row r="55" spans="2:101" x14ac:dyDescent="0.25">
      <c r="B55" s="18" t="s">
        <v>10</v>
      </c>
      <c r="C55" s="92">
        <f>SUM(C42:C54)</f>
        <v>68914286.49528861</v>
      </c>
      <c r="D55" s="92">
        <f t="shared" ref="D55:L55" si="48">SUM(D42:D54)</f>
        <v>69834497.605522454</v>
      </c>
      <c r="E55" s="92">
        <f t="shared" si="48"/>
        <v>70781776.545756295</v>
      </c>
      <c r="F55" s="92">
        <f t="shared" si="48"/>
        <v>71729055.485990122</v>
      </c>
      <c r="G55" s="92">
        <f t="shared" si="48"/>
        <v>72676334.426223993</v>
      </c>
      <c r="H55" s="92">
        <f t="shared" si="48"/>
        <v>73623613.36645785</v>
      </c>
      <c r="I55" s="92">
        <f t="shared" si="48"/>
        <v>73285390.208691671</v>
      </c>
      <c r="J55" s="92">
        <f t="shared" si="48"/>
        <v>74187556.098925501</v>
      </c>
      <c r="K55" s="92">
        <f t="shared" si="48"/>
        <v>75089721.989159346</v>
      </c>
      <c r="L55" s="92">
        <f t="shared" si="48"/>
        <v>75991887.87939319</v>
      </c>
    </row>
    <row r="56" spans="2:101" x14ac:dyDescent="0.25">
      <c r="B56" s="2"/>
      <c r="C56" s="2"/>
      <c r="I56" s="12"/>
    </row>
    <row r="57" spans="2:101" x14ac:dyDescent="0.25">
      <c r="B57" s="2"/>
      <c r="C57" s="19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2:101" x14ac:dyDescent="0.25">
      <c r="B58" s="2"/>
      <c r="C58" s="2"/>
      <c r="D58" s="2"/>
      <c r="E58" s="2"/>
      <c r="F58" s="2"/>
      <c r="G58" s="2"/>
    </row>
    <row r="59" spans="2:101" x14ac:dyDescent="0.25">
      <c r="B59" s="2"/>
      <c r="C59" s="2"/>
      <c r="D59" s="2"/>
      <c r="E59" s="2"/>
      <c r="F59" s="2"/>
      <c r="G59" s="2"/>
    </row>
    <row r="60" spans="2:101" x14ac:dyDescent="0.25">
      <c r="B60" s="2"/>
      <c r="C60" s="2"/>
      <c r="D60" s="2"/>
      <c r="E60" s="2"/>
      <c r="F60" s="2"/>
      <c r="G60" s="2"/>
    </row>
    <row r="61" spans="2:101" x14ac:dyDescent="0.25">
      <c r="B61" s="2"/>
      <c r="C61" s="2"/>
      <c r="D61" s="2"/>
      <c r="E61" s="2"/>
      <c r="F61" s="2"/>
      <c r="G61" s="2"/>
    </row>
    <row r="62" spans="2:101" x14ac:dyDescent="0.25">
      <c r="B62" s="2"/>
      <c r="C62" s="2"/>
      <c r="D62" s="2"/>
      <c r="E62" s="2"/>
      <c r="F62" s="2"/>
      <c r="G62" s="2"/>
    </row>
    <row r="64" spans="2:101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</sheetData>
  <mergeCells count="23">
    <mergeCell ref="AZ11:BA11"/>
    <mergeCell ref="B11:C11"/>
    <mergeCell ref="L11:M11"/>
    <mergeCell ref="V11:W11"/>
    <mergeCell ref="AF11:AG11"/>
    <mergeCell ref="AP11:AQ11"/>
    <mergeCell ref="BJ11:BK11"/>
    <mergeCell ref="BT11:BU11"/>
    <mergeCell ref="CM11:CN11"/>
    <mergeCell ref="CW11:CX11"/>
    <mergeCell ref="DG11:DH11"/>
    <mergeCell ref="CV1:DC1"/>
    <mergeCell ref="DF1:DM1"/>
    <mergeCell ref="A1:H1"/>
    <mergeCell ref="K1:R1"/>
    <mergeCell ref="U1:AB1"/>
    <mergeCell ref="AE1:AL1"/>
    <mergeCell ref="AO1:AV1"/>
    <mergeCell ref="AY1:BF1"/>
    <mergeCell ref="BI1:BP1"/>
    <mergeCell ref="BS1:BZ1"/>
    <mergeCell ref="CC1:CJ1"/>
    <mergeCell ref="CL1:CS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24"/>
  <sheetViews>
    <sheetView showGridLines="0" tabSelected="1" zoomScale="50" zoomScaleNormal="50" workbookViewId="0">
      <selection activeCell="S82" sqref="S82"/>
    </sheetView>
  </sheetViews>
  <sheetFormatPr defaultRowHeight="15" x14ac:dyDescent="0.25"/>
  <cols>
    <col min="1" max="1" width="9.140625" style="20"/>
    <col min="2" max="2" width="16" style="20" customWidth="1"/>
    <col min="3" max="3" width="30.5703125" style="20" customWidth="1"/>
    <col min="4" max="4" width="25.5703125" style="20" bestFit="1" customWidth="1"/>
    <col min="5" max="5" width="16.85546875" style="20" bestFit="1" customWidth="1"/>
    <col min="6" max="9" width="15.28515625" style="20" bestFit="1" customWidth="1"/>
    <col min="10" max="14" width="18.5703125" style="20" bestFit="1" customWidth="1"/>
    <col min="15" max="15" width="9.140625" style="20"/>
    <col min="16" max="16" width="27.5703125" style="20" bestFit="1" customWidth="1"/>
    <col min="17" max="17" width="15.42578125" style="20" customWidth="1"/>
    <col min="18" max="18" width="9.5703125" style="20" customWidth="1"/>
    <col min="19" max="21" width="13.140625" style="20" bestFit="1" customWidth="1"/>
    <col min="22" max="22" width="12.140625" style="20" bestFit="1" customWidth="1"/>
    <col min="23" max="24" width="11.5703125" style="20" bestFit="1" customWidth="1"/>
    <col min="25" max="25" width="17.140625" style="20" bestFit="1" customWidth="1"/>
    <col min="26" max="26" width="11.28515625" style="20" bestFit="1" customWidth="1"/>
    <col min="27" max="27" width="10.42578125" style="20" bestFit="1" customWidth="1"/>
    <col min="28" max="28" width="12.140625" style="20" bestFit="1" customWidth="1"/>
    <col min="29" max="29" width="11.85546875" style="20" bestFit="1" customWidth="1"/>
    <col min="30" max="30" width="10.7109375" style="20" bestFit="1" customWidth="1"/>
    <col min="31" max="31" width="11" style="20" bestFit="1" customWidth="1"/>
    <col min="32" max="32" width="9.140625" style="20"/>
    <col min="33" max="33" width="13" style="20" bestFit="1" customWidth="1"/>
    <col min="34" max="16384" width="9.140625" style="20"/>
  </cols>
  <sheetData>
    <row r="1" spans="2:26" x14ac:dyDescent="0.25">
      <c r="P1" s="127" t="s">
        <v>182</v>
      </c>
      <c r="Q1" s="127"/>
      <c r="R1" s="127"/>
      <c r="S1" s="127"/>
      <c r="T1" s="127"/>
      <c r="U1" s="127"/>
      <c r="V1" s="127"/>
    </row>
    <row r="2" spans="2:26" x14ac:dyDescent="0.25">
      <c r="B2" s="21"/>
      <c r="D2" s="128" t="s">
        <v>99</v>
      </c>
      <c r="E2" s="135" t="s">
        <v>11</v>
      </c>
      <c r="F2" s="135"/>
      <c r="G2" s="135"/>
      <c r="H2" s="135"/>
      <c r="I2" s="135"/>
      <c r="J2" s="135"/>
      <c r="K2" s="135"/>
      <c r="L2" s="135"/>
      <c r="M2" s="135"/>
      <c r="N2" s="135"/>
    </row>
    <row r="3" spans="2:26" s="24" customFormat="1" ht="15" customHeight="1" x14ac:dyDescent="0.25">
      <c r="B3" s="21"/>
      <c r="D3" s="128"/>
      <c r="E3" s="72">
        <v>2019</v>
      </c>
      <c r="F3" s="72">
        <v>2020</v>
      </c>
      <c r="G3" s="72">
        <v>2021</v>
      </c>
      <c r="H3" s="72">
        <v>2022</v>
      </c>
      <c r="I3" s="72">
        <v>2023</v>
      </c>
      <c r="J3" s="72">
        <v>2024</v>
      </c>
      <c r="K3" s="72">
        <v>2025</v>
      </c>
      <c r="L3" s="72">
        <v>2026</v>
      </c>
      <c r="M3" s="72">
        <v>2027</v>
      </c>
      <c r="N3" s="72">
        <v>2028</v>
      </c>
      <c r="P3" s="20"/>
      <c r="Q3" s="20"/>
      <c r="R3" s="20"/>
      <c r="S3" s="20"/>
      <c r="T3" s="20"/>
      <c r="U3" s="20"/>
      <c r="V3" s="20"/>
    </row>
    <row r="4" spans="2:26" x14ac:dyDescent="0.25">
      <c r="B4" s="25"/>
      <c r="D4" s="13" t="str">
        <f>'Proyeksi Penddk Wulayah Sungai'!B43</f>
        <v>Ciliwung Cisadane</v>
      </c>
      <c r="E4" s="14">
        <f>'Proyeksi Penddk Wulayah Sungai'!C43</f>
        <v>30657957.6719823</v>
      </c>
      <c r="F4" s="14">
        <f>'Proyeksi Penddk Wulayah Sungai'!D43</f>
        <v>31192863.235931557</v>
      </c>
      <c r="G4" s="14">
        <f>'Proyeksi Penddk Wulayah Sungai'!E43</f>
        <v>31727768.79988081</v>
      </c>
      <c r="H4" s="14">
        <f>'Proyeksi Penddk Wulayah Sungai'!F43</f>
        <v>32262674.363830067</v>
      </c>
      <c r="I4" s="14">
        <f>'Proyeksi Penddk Wulayah Sungai'!G43</f>
        <v>32797579.927779324</v>
      </c>
      <c r="J4" s="14">
        <f>'Proyeksi Penddk Wulayah Sungai'!H43</f>
        <v>33332485.491728578</v>
      </c>
      <c r="K4" s="14">
        <f>'Proyeksi Penddk Wulayah Sungai'!I43</f>
        <v>33867391.055677831</v>
      </c>
      <c r="L4" s="14">
        <f>'Proyeksi Penddk Wulayah Sungai'!J43</f>
        <v>34402296.619627088</v>
      </c>
      <c r="M4" s="14">
        <f>'Proyeksi Penddk Wulayah Sungai'!K43</f>
        <v>34937202.183576345</v>
      </c>
      <c r="N4" s="14">
        <f>'Proyeksi Penddk Wulayah Sungai'!L43</f>
        <v>35472107.747525603</v>
      </c>
      <c r="P4" s="20" t="s">
        <v>12</v>
      </c>
    </row>
    <row r="5" spans="2:26" ht="15" customHeight="1" x14ac:dyDescent="0.25">
      <c r="B5" s="25"/>
      <c r="D5" s="13" t="str">
        <f>'Proyeksi Penddk Wulayah Sungai'!B44</f>
        <v>Citarum</v>
      </c>
      <c r="E5" s="14">
        <f>'Proyeksi Penddk Wulayah Sungai'!C44</f>
        <v>16792549.928214829</v>
      </c>
      <c r="F5" s="14">
        <f>'Proyeksi Penddk Wulayah Sungai'!D44</f>
        <v>16990614.039417855</v>
      </c>
      <c r="G5" s="14">
        <f>'Proyeksi Penddk Wulayah Sungai'!E44</f>
        <v>17188678.150620878</v>
      </c>
      <c r="H5" s="14">
        <f>'Proyeksi Penddk Wulayah Sungai'!F44</f>
        <v>17386742.261823904</v>
      </c>
      <c r="I5" s="14">
        <f>'Proyeksi Penddk Wulayah Sungai'!G44</f>
        <v>17584806.37302693</v>
      </c>
      <c r="J5" s="14">
        <f>'Proyeksi Penddk Wulayah Sungai'!H44</f>
        <v>17782870.484229956</v>
      </c>
      <c r="K5" s="14">
        <f>'Proyeksi Penddk Wulayah Sungai'!I44</f>
        <v>17980934.595432982</v>
      </c>
      <c r="L5" s="14">
        <f>'Proyeksi Penddk Wulayah Sungai'!J44</f>
        <v>18178998.706636004</v>
      </c>
      <c r="M5" s="14">
        <f>'Proyeksi Penddk Wulayah Sungai'!K44</f>
        <v>18377062.81783903</v>
      </c>
      <c r="N5" s="14">
        <f>'Proyeksi Penddk Wulayah Sungai'!L44</f>
        <v>18575126.929042056</v>
      </c>
      <c r="P5" s="129" t="s">
        <v>165</v>
      </c>
      <c r="Q5" s="131" t="s">
        <v>13</v>
      </c>
      <c r="R5" s="132"/>
      <c r="S5" s="132"/>
      <c r="T5" s="132"/>
      <c r="U5" s="132"/>
      <c r="V5" s="133"/>
    </row>
    <row r="6" spans="2:26" x14ac:dyDescent="0.25">
      <c r="B6" s="25"/>
      <c r="D6" s="13" t="str">
        <f>'Proyeksi Penddk Wulayah Sungai'!B45</f>
        <v>Cimanuk Cisanggarung</v>
      </c>
      <c r="E6" s="14">
        <f>'Proyeksi Penddk Wulayah Sungai'!C45</f>
        <v>7944865.1360122105</v>
      </c>
      <c r="F6" s="14">
        <f>'Proyeksi Penddk Wulayah Sungai'!D45</f>
        <v>7995369.1329349242</v>
      </c>
      <c r="G6" s="14">
        <f>'Proyeksi Penddk Wulayah Sungai'!E45</f>
        <v>8045873.1298576379</v>
      </c>
      <c r="H6" s="14">
        <f>'Proyeksi Penddk Wulayah Sungai'!F45</f>
        <v>8096377.1267803516</v>
      </c>
      <c r="I6" s="14">
        <f>'Proyeksi Penddk Wulayah Sungai'!G45</f>
        <v>8146881.1237030644</v>
      </c>
      <c r="J6" s="14">
        <f>'Proyeksi Penddk Wulayah Sungai'!H45</f>
        <v>8197385.1206257781</v>
      </c>
      <c r="K6" s="14">
        <f>'Proyeksi Penddk Wulayah Sungai'!I45</f>
        <v>8247889.1175484918</v>
      </c>
      <c r="L6" s="14">
        <f>'Proyeksi Penddk Wulayah Sungai'!J45</f>
        <v>8298393.1144712055</v>
      </c>
      <c r="M6" s="14">
        <f>'Proyeksi Penddk Wulayah Sungai'!K45</f>
        <v>8348897.1113939192</v>
      </c>
      <c r="N6" s="14">
        <f>'Proyeksi Penddk Wulayah Sungai'!L45</f>
        <v>8399401.108316632</v>
      </c>
      <c r="P6" s="130"/>
      <c r="Q6" s="68">
        <f t="shared" ref="Q6" si="0">E3</f>
        <v>2019</v>
      </c>
      <c r="R6" s="78">
        <f t="shared" ref="R6" si="1">F3</f>
        <v>2020</v>
      </c>
      <c r="S6" s="78">
        <f t="shared" ref="S6" si="2">G3</f>
        <v>2021</v>
      </c>
      <c r="T6" s="78">
        <f t="shared" ref="T6" si="3">H3</f>
        <v>2022</v>
      </c>
      <c r="U6" s="78">
        <f t="shared" ref="U6" si="4">I3</f>
        <v>2023</v>
      </c>
      <c r="V6" s="78">
        <f t="shared" ref="V6" si="5">J3</f>
        <v>2024</v>
      </c>
      <c r="W6" s="78">
        <f t="shared" ref="W6" si="6">K3</f>
        <v>2025</v>
      </c>
      <c r="X6" s="78">
        <f t="shared" ref="X6:Z6" si="7">L3</f>
        <v>2026</v>
      </c>
      <c r="Y6" s="78">
        <f t="shared" si="7"/>
        <v>2027</v>
      </c>
      <c r="Z6" s="78">
        <f t="shared" si="7"/>
        <v>2028</v>
      </c>
    </row>
    <row r="7" spans="2:26" x14ac:dyDescent="0.25">
      <c r="B7" s="25"/>
      <c r="D7" s="13" t="str">
        <f>'Proyeksi Penddk Wulayah Sungai'!B46</f>
        <v>Citanduy</v>
      </c>
      <c r="E7" s="14">
        <f>'Proyeksi Penddk Wulayah Sungai'!C46</f>
        <v>3650045.1058017001</v>
      </c>
      <c r="F7" s="14">
        <f>'Proyeksi Penddk Wulayah Sungai'!D46</f>
        <v>3723285.4328307491</v>
      </c>
      <c r="G7" s="14">
        <f>'Proyeksi Penddk Wulayah Sungai'!E46</f>
        <v>3796525.7598597985</v>
      </c>
      <c r="H7" s="14">
        <f>'Proyeksi Penddk Wulayah Sungai'!F46</f>
        <v>3869766.0868888474</v>
      </c>
      <c r="I7" s="14">
        <f>'Proyeksi Penddk Wulayah Sungai'!G46</f>
        <v>3943006.4139178963</v>
      </c>
      <c r="J7" s="14">
        <f>'Proyeksi Penddk Wulayah Sungai'!H46</f>
        <v>4016246.7409469457</v>
      </c>
      <c r="K7" s="14">
        <f>'Proyeksi Penddk Wulayah Sungai'!I46</f>
        <v>4089487.0679759947</v>
      </c>
      <c r="L7" s="14">
        <f>'Proyeksi Penddk Wulayah Sungai'!J46</f>
        <v>4162727.3950050436</v>
      </c>
      <c r="M7" s="14">
        <f>'Proyeksi Penddk Wulayah Sungai'!K46</f>
        <v>4235967.722034093</v>
      </c>
      <c r="N7" s="14">
        <f>'Proyeksi Penddk Wulayah Sungai'!L46</f>
        <v>4309208.0490631424</v>
      </c>
      <c r="P7" s="13" t="str">
        <f>D4</f>
        <v>Ciliwung Cisadane</v>
      </c>
      <c r="Q7" s="26">
        <f t="shared" ref="Q7" si="8">E35</f>
        <v>42580.496766642085</v>
      </c>
      <c r="R7" s="26">
        <f t="shared" ref="R7" si="9">F35</f>
        <v>43323.421161016049</v>
      </c>
      <c r="S7" s="26">
        <f t="shared" ref="S7" si="10">G35</f>
        <v>44066.345555390013</v>
      </c>
      <c r="T7" s="26">
        <f t="shared" ref="T7" si="11">H35</f>
        <v>44809.269949763977</v>
      </c>
      <c r="U7" s="26">
        <f t="shared" ref="U7" si="12">I35</f>
        <v>45552.194344137948</v>
      </c>
      <c r="V7" s="26">
        <f t="shared" ref="V7" si="13">J35</f>
        <v>46295.118738511912</v>
      </c>
      <c r="W7" s="26">
        <f t="shared" ref="W7" si="14">K35</f>
        <v>47038.043132885876</v>
      </c>
      <c r="X7" s="26">
        <f t="shared" ref="X7" si="15">L35</f>
        <v>47780.96752725984</v>
      </c>
      <c r="Y7" s="26">
        <f t="shared" ref="Y7" si="16">M35</f>
        <v>48523.891921633811</v>
      </c>
      <c r="Z7" s="26">
        <f t="shared" ref="Z7" si="17">N35</f>
        <v>49266.816316007782</v>
      </c>
    </row>
    <row r="8" spans="2:26" x14ac:dyDescent="0.25">
      <c r="B8" s="25"/>
      <c r="D8" s="13" t="str">
        <f>'Proyeksi Penddk Wulayah Sungai'!B47</f>
        <v>Ciwulan Cilaki</v>
      </c>
      <c r="E8" s="14">
        <f>'Proyeksi Penddk Wulayah Sungai'!C47</f>
        <v>4201244.3495424157</v>
      </c>
      <c r="F8" s="14">
        <f>'Proyeksi Penddk Wulayah Sungai'!D47</f>
        <v>4237239.6920054853</v>
      </c>
      <c r="G8" s="14">
        <f>'Proyeksi Penddk Wulayah Sungai'!E47</f>
        <v>4273235.034468554</v>
      </c>
      <c r="H8" s="14">
        <f>'Proyeksi Penddk Wulayah Sungai'!F47</f>
        <v>4309230.3769316226</v>
      </c>
      <c r="I8" s="14">
        <f>'Proyeksi Penddk Wulayah Sungai'!G47</f>
        <v>4345225.7193946913</v>
      </c>
      <c r="J8" s="14">
        <f>'Proyeksi Penddk Wulayah Sungai'!H47</f>
        <v>4381221.06185776</v>
      </c>
      <c r="K8" s="14">
        <f>'Proyeksi Penddk Wulayah Sungai'!I47</f>
        <v>4417216.4043208286</v>
      </c>
      <c r="L8" s="14">
        <f>'Proyeksi Penddk Wulayah Sungai'!J47</f>
        <v>4453211.7467838982</v>
      </c>
      <c r="M8" s="14">
        <f>'Proyeksi Penddk Wulayah Sungai'!K47</f>
        <v>4489207.0892469669</v>
      </c>
      <c r="N8" s="14">
        <f>'Proyeksi Penddk Wulayah Sungai'!L47</f>
        <v>4525202.4317100355</v>
      </c>
      <c r="P8" s="13" t="str">
        <f t="shared" ref="P8:P12" si="18">D5</f>
        <v>Citarum</v>
      </c>
      <c r="Q8" s="26">
        <f t="shared" ref="Q8" si="19">E85</f>
        <v>23322.986011409488</v>
      </c>
      <c r="R8" s="26">
        <f t="shared" ref="R8" si="20">F85</f>
        <v>23598.07505474702</v>
      </c>
      <c r="S8" s="26">
        <f t="shared" ref="S8" si="21">G85</f>
        <v>23873.164098084551</v>
      </c>
      <c r="T8" s="26">
        <f t="shared" ref="T8" si="22">H85</f>
        <v>24148.25314142209</v>
      </c>
      <c r="U8" s="26">
        <f t="shared" ref="U8" si="23">I85</f>
        <v>24423.342184759626</v>
      </c>
      <c r="V8" s="26">
        <f t="shared" ref="V8" si="24">J85</f>
        <v>24698.431228097161</v>
      </c>
      <c r="W8" s="26">
        <f t="shared" ref="W8" si="25">K85</f>
        <v>24973.520271434696</v>
      </c>
      <c r="X8" s="26">
        <f t="shared" ref="X8" si="26">L85</f>
        <v>25248.609314772228</v>
      </c>
      <c r="Y8" s="26">
        <f t="shared" ref="Y8" si="27">M85</f>
        <v>25523.698358109763</v>
      </c>
      <c r="Z8" s="26">
        <f t="shared" ref="Z8" si="28">N85</f>
        <v>25798.787401447302</v>
      </c>
    </row>
    <row r="9" spans="2:26" x14ac:dyDescent="0.25">
      <c r="B9" s="27"/>
      <c r="D9" s="93" t="str">
        <f>'Proyeksi Penddk Wulayah Sungai'!B48</f>
        <v>Cisadea Cibareno</v>
      </c>
      <c r="E9" s="94">
        <f>'Proyeksi Penddk Wulayah Sungai'!C48</f>
        <v>4623713.6757351644</v>
      </c>
      <c r="F9" s="94">
        <f>'Proyeksi Penddk Wulayah Sungai'!D48</f>
        <v>4633169.2244018931</v>
      </c>
      <c r="G9" s="94">
        <f>'Proyeksi Penddk Wulayah Sungai'!E48</f>
        <v>4642624.7730686218</v>
      </c>
      <c r="H9" s="94">
        <f>'Proyeksi Penddk Wulayah Sungai'!F48</f>
        <v>4652080.3217353504</v>
      </c>
      <c r="I9" s="94">
        <f>'Proyeksi Penddk Wulayah Sungai'!G48</f>
        <v>4661535.87040208</v>
      </c>
      <c r="J9" s="94">
        <f>'Proyeksi Penddk Wulayah Sungai'!H48</f>
        <v>4670991.4190688087</v>
      </c>
      <c r="K9" s="14">
        <f>'Proyeksi Penddk Wulayah Sungai'!I48</f>
        <v>4680446.9677355373</v>
      </c>
      <c r="L9" s="14">
        <f>'Proyeksi Penddk Wulayah Sungai'!J48</f>
        <v>4689902.516402266</v>
      </c>
      <c r="M9" s="14">
        <f>'Proyeksi Penddk Wulayah Sungai'!K48</f>
        <v>4699358.0650689946</v>
      </c>
      <c r="N9" s="14">
        <f>'Proyeksi Penddk Wulayah Sungai'!L48</f>
        <v>4708813.6137357242</v>
      </c>
      <c r="P9" s="13" t="str">
        <f t="shared" si="18"/>
        <v>Cimanuk Cisanggarung</v>
      </c>
      <c r="Q9" s="26">
        <f t="shared" ref="Q9" si="29">E136</f>
        <v>11034.53491112807</v>
      </c>
      <c r="R9" s="26">
        <f t="shared" ref="R9" si="30">F136</f>
        <v>11104.679351298506</v>
      </c>
      <c r="S9" s="26">
        <f t="shared" ref="S9" si="31">G136</f>
        <v>11174.823791468942</v>
      </c>
      <c r="T9" s="26">
        <f t="shared" ref="T9" si="32">H136</f>
        <v>11244.968231639377</v>
      </c>
      <c r="U9" s="26">
        <f t="shared" ref="U9" si="33">I136</f>
        <v>11315.112671809811</v>
      </c>
      <c r="V9" s="26">
        <f t="shared" ref="V9" si="34">J136</f>
        <v>11385.257111980247</v>
      </c>
      <c r="W9" s="26">
        <f t="shared" ref="W9" si="35">K136</f>
        <v>11569.95556767219</v>
      </c>
      <c r="X9" s="26">
        <f t="shared" ref="X9" si="36">L136</f>
        <v>11756.056912167542</v>
      </c>
      <c r="Y9" s="26">
        <f t="shared" ref="Y9" si="37">M136</f>
        <v>11943.561145466303</v>
      </c>
      <c r="Z9" s="26">
        <f t="shared" ref="Z9" si="38">N136</f>
        <v>12132.468267568471</v>
      </c>
    </row>
    <row r="10" spans="2:26" x14ac:dyDescent="0.25">
      <c r="B10" s="27"/>
      <c r="D10" s="96"/>
      <c r="E10" s="97"/>
      <c r="F10" s="97"/>
      <c r="G10" s="97"/>
      <c r="H10" s="97"/>
      <c r="I10" s="97"/>
      <c r="J10" s="97"/>
      <c r="K10" s="79"/>
      <c r="L10" s="79"/>
      <c r="M10" s="79"/>
      <c r="N10" s="79"/>
      <c r="P10" s="13" t="str">
        <f t="shared" si="18"/>
        <v>Citanduy</v>
      </c>
      <c r="Q10" s="26">
        <f t="shared" ref="Q10" si="39">E187</f>
        <v>5069.5070913912505</v>
      </c>
      <c r="R10" s="26">
        <f t="shared" ref="R10" si="40">F187</f>
        <v>5171.229767820485</v>
      </c>
      <c r="S10" s="26">
        <f t="shared" ref="S10" si="41">G187</f>
        <v>5272.9524442497195</v>
      </c>
      <c r="T10" s="26">
        <f t="shared" ref="T10" si="42">H187</f>
        <v>5374.675120678955</v>
      </c>
      <c r="U10" s="26">
        <f t="shared" ref="U10" si="43">I187</f>
        <v>5476.3977971081895</v>
      </c>
      <c r="V10" s="26">
        <f t="shared" ref="V10" si="44">J187</f>
        <v>5578.120473537424</v>
      </c>
      <c r="W10" s="26">
        <f t="shared" ref="W10" si="45">K187</f>
        <v>5736.641581466326</v>
      </c>
      <c r="X10" s="26">
        <f t="shared" ref="X10" si="46">L187</f>
        <v>5897.197142923812</v>
      </c>
      <c r="Y10" s="26">
        <f t="shared" ref="Y10" si="47">M187</f>
        <v>6059.7871579098828</v>
      </c>
      <c r="Z10" s="26">
        <f t="shared" ref="Z10" si="48">N187</f>
        <v>6224.4116264245395</v>
      </c>
    </row>
    <row r="11" spans="2:26" x14ac:dyDescent="0.25">
      <c r="B11" s="27"/>
      <c r="D11" s="95"/>
      <c r="E11" s="79"/>
      <c r="F11" s="79"/>
      <c r="G11" s="79"/>
      <c r="H11" s="79"/>
      <c r="I11" s="79"/>
      <c r="J11" s="79"/>
      <c r="K11" s="79"/>
      <c r="L11" s="79"/>
      <c r="M11" s="79"/>
      <c r="N11" s="79"/>
      <c r="P11" s="13" t="str">
        <f t="shared" si="18"/>
        <v>Ciwulan Cilaki</v>
      </c>
      <c r="Q11" s="26">
        <f t="shared" ref="Q11" si="49">E238</f>
        <v>5835.0615965866882</v>
      </c>
      <c r="R11" s="26">
        <f t="shared" ref="R11" si="50">F238</f>
        <v>5885.0551277853965</v>
      </c>
      <c r="S11" s="26">
        <f t="shared" ref="S11" si="51">G238</f>
        <v>5935.048658984103</v>
      </c>
      <c r="T11" s="26">
        <f t="shared" ref="T11" si="52">H238</f>
        <v>5985.0421901828095</v>
      </c>
      <c r="U11" s="26">
        <f t="shared" ref="U11" si="53">I238</f>
        <v>6035.0357213815159</v>
      </c>
      <c r="V11" s="26">
        <f t="shared" ref="V11" si="54">J238</f>
        <v>6085.0292525802224</v>
      </c>
      <c r="W11" s="26">
        <f t="shared" ref="W11" si="55">K238</f>
        <v>6196.373011616718</v>
      </c>
      <c r="X11" s="26">
        <f t="shared" ref="X11" si="56">L238</f>
        <v>6308.7166412771876</v>
      </c>
      <c r="Y11" s="26">
        <f t="shared" ref="Y11" si="57">M238</f>
        <v>6422.0601415616329</v>
      </c>
      <c r="Z11" s="26">
        <f t="shared" ref="Z11" si="58">N238</f>
        <v>6536.4035124700513</v>
      </c>
    </row>
    <row r="12" spans="2:26" x14ac:dyDescent="0.25">
      <c r="B12" s="27"/>
      <c r="D12" s="95"/>
      <c r="E12" s="79"/>
      <c r="F12" s="79"/>
      <c r="G12" s="79"/>
      <c r="H12" s="79"/>
      <c r="I12" s="79"/>
      <c r="J12" s="79"/>
      <c r="K12" s="79"/>
      <c r="L12" s="79"/>
      <c r="M12" s="79"/>
      <c r="N12" s="79"/>
      <c r="P12" s="13" t="str">
        <f t="shared" si="18"/>
        <v>Cisadea Cibareno</v>
      </c>
      <c r="Q12" s="26">
        <f t="shared" ref="Q12" si="59">E289</f>
        <v>6421.8245496321733</v>
      </c>
      <c r="R12" s="26">
        <f t="shared" ref="R12" si="60">F289</f>
        <v>6434.9572561137402</v>
      </c>
      <c r="S12" s="26">
        <f t="shared" ref="S12" si="61">G289</f>
        <v>6448.089962595308</v>
      </c>
      <c r="T12" s="26">
        <f t="shared" ref="T12" si="62">H289</f>
        <v>6461.2226690768757</v>
      </c>
      <c r="U12" s="26">
        <f t="shared" ref="U12" si="63">I289</f>
        <v>6474.3553755584444</v>
      </c>
      <c r="V12" s="26">
        <f t="shared" ref="V12" si="64">J289</f>
        <v>6487.4880820400112</v>
      </c>
      <c r="W12" s="26">
        <f t="shared" ref="W12" si="65">K289</f>
        <v>6565.6269964067951</v>
      </c>
      <c r="X12" s="26">
        <f t="shared" ref="X12" si="66">L289</f>
        <v>6644.0285649032103</v>
      </c>
      <c r="Y12" s="26">
        <f t="shared" ref="Y12" si="67">M289</f>
        <v>6722.6927875292567</v>
      </c>
      <c r="Z12" s="26">
        <f t="shared" ref="Z12" si="68">N289</f>
        <v>6801.6196642849345</v>
      </c>
    </row>
    <row r="13" spans="2:26" x14ac:dyDescent="0.25">
      <c r="B13" s="27"/>
      <c r="D13" s="95"/>
      <c r="E13" s="79"/>
      <c r="F13" s="79"/>
      <c r="G13" s="79"/>
      <c r="H13" s="79"/>
      <c r="I13" s="79"/>
      <c r="J13" s="79"/>
      <c r="K13" s="79"/>
      <c r="L13" s="79"/>
      <c r="M13" s="79"/>
      <c r="N13" s="79"/>
      <c r="P13" s="98" t="s">
        <v>16</v>
      </c>
      <c r="Q13" s="99">
        <f t="shared" ref="Q13:Z13" si="69">SUM(Q7:Q12)</f>
        <v>94264.410926789758</v>
      </c>
      <c r="R13" s="99">
        <f t="shared" si="69"/>
        <v>95517.417718781202</v>
      </c>
      <c r="S13" s="99">
        <f t="shared" si="69"/>
        <v>96770.424510772631</v>
      </c>
      <c r="T13" s="99">
        <f t="shared" si="69"/>
        <v>98023.431302764075</v>
      </c>
      <c r="U13" s="99">
        <f t="shared" si="69"/>
        <v>99276.438094755533</v>
      </c>
      <c r="V13" s="99">
        <f t="shared" si="69"/>
        <v>100529.44488674698</v>
      </c>
      <c r="W13" s="30">
        <f t="shared" si="69"/>
        <v>102080.16056148258</v>
      </c>
      <c r="X13" s="30">
        <f t="shared" si="69"/>
        <v>103635.57610330383</v>
      </c>
      <c r="Y13" s="30">
        <f t="shared" si="69"/>
        <v>105195.69151221064</v>
      </c>
      <c r="Z13" s="30">
        <f t="shared" si="69"/>
        <v>106760.50678820309</v>
      </c>
    </row>
    <row r="14" spans="2:26" x14ac:dyDescent="0.25">
      <c r="B14" s="27"/>
      <c r="D14" s="95"/>
      <c r="E14" s="79"/>
      <c r="F14" s="79"/>
      <c r="G14" s="79"/>
      <c r="H14" s="79"/>
      <c r="I14" s="79"/>
      <c r="J14" s="79"/>
      <c r="K14" s="79"/>
      <c r="L14" s="79"/>
      <c r="M14" s="79"/>
      <c r="N14" s="79"/>
      <c r="P14" s="96"/>
      <c r="Q14" s="104"/>
      <c r="R14" s="104"/>
      <c r="S14" s="104"/>
      <c r="T14" s="104"/>
      <c r="U14" s="104"/>
      <c r="V14" s="104"/>
    </row>
    <row r="15" spans="2:26" ht="15.75" x14ac:dyDescent="0.25">
      <c r="B15" s="27"/>
      <c r="C15" s="28"/>
      <c r="D15" s="95"/>
      <c r="E15" s="79"/>
      <c r="F15" s="79"/>
      <c r="G15" s="79"/>
      <c r="H15" s="79"/>
      <c r="I15" s="79"/>
      <c r="J15" s="79"/>
      <c r="K15" s="79"/>
      <c r="L15" s="79"/>
      <c r="M15" s="79"/>
      <c r="N15" s="79"/>
      <c r="P15" s="95"/>
      <c r="Q15" s="101"/>
      <c r="R15" s="100"/>
      <c r="S15" s="100"/>
      <c r="T15" s="100"/>
      <c r="U15" s="100"/>
      <c r="V15" s="100"/>
    </row>
    <row r="16" spans="2:26" x14ac:dyDescent="0.25">
      <c r="P16" s="95"/>
      <c r="Q16" s="100"/>
      <c r="R16" s="100"/>
      <c r="S16" s="100"/>
      <c r="T16" s="100"/>
      <c r="U16" s="100"/>
      <c r="V16" s="100"/>
    </row>
    <row r="17" spans="2:26" x14ac:dyDescent="0.25">
      <c r="B17" s="127" t="s">
        <v>159</v>
      </c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P17" s="95"/>
      <c r="Q17" s="100"/>
      <c r="R17" s="100"/>
      <c r="S17" s="100"/>
      <c r="T17" s="100"/>
      <c r="U17" s="100"/>
      <c r="V17" s="100"/>
    </row>
    <row r="18" spans="2:26" x14ac:dyDescent="0.25">
      <c r="B18" s="20" t="s">
        <v>14</v>
      </c>
      <c r="P18" s="102"/>
      <c r="Q18" s="103"/>
      <c r="R18" s="103"/>
      <c r="S18" s="103"/>
      <c r="T18" s="103"/>
      <c r="U18" s="103"/>
      <c r="V18" s="103"/>
    </row>
    <row r="19" spans="2:26" x14ac:dyDescent="0.25">
      <c r="B19" s="20" t="s">
        <v>15</v>
      </c>
    </row>
    <row r="21" spans="2:26" x14ac:dyDescent="0.25">
      <c r="B21" s="134" t="s">
        <v>17</v>
      </c>
      <c r="C21" s="134" t="s">
        <v>18</v>
      </c>
      <c r="D21" s="134" t="s">
        <v>19</v>
      </c>
      <c r="E21" s="32"/>
      <c r="F21" s="134" t="s">
        <v>20</v>
      </c>
      <c r="G21" s="134"/>
      <c r="H21" s="134"/>
      <c r="I21" s="134"/>
      <c r="J21" s="134"/>
      <c r="K21" s="80"/>
      <c r="L21" s="80"/>
      <c r="M21" s="80"/>
      <c r="N21" s="80"/>
    </row>
    <row r="22" spans="2:26" x14ac:dyDescent="0.25">
      <c r="B22" s="134"/>
      <c r="C22" s="134"/>
      <c r="D22" s="134"/>
      <c r="E22" s="32">
        <f t="shared" ref="E22:N22" si="70">E3</f>
        <v>2019</v>
      </c>
      <c r="F22" s="61">
        <f t="shared" si="70"/>
        <v>2020</v>
      </c>
      <c r="G22" s="61">
        <f t="shared" si="70"/>
        <v>2021</v>
      </c>
      <c r="H22" s="61">
        <f t="shared" si="70"/>
        <v>2022</v>
      </c>
      <c r="I22" s="61">
        <f t="shared" si="70"/>
        <v>2023</v>
      </c>
      <c r="J22" s="61">
        <f t="shared" si="70"/>
        <v>2024</v>
      </c>
      <c r="K22" s="76">
        <f t="shared" si="70"/>
        <v>2025</v>
      </c>
      <c r="L22" s="76">
        <f t="shared" si="70"/>
        <v>2026</v>
      </c>
      <c r="M22" s="76">
        <f t="shared" si="70"/>
        <v>2027</v>
      </c>
      <c r="N22" s="76">
        <f t="shared" si="70"/>
        <v>2028</v>
      </c>
      <c r="P22" s="20" t="s">
        <v>21</v>
      </c>
    </row>
    <row r="23" spans="2:26" x14ac:dyDescent="0.25">
      <c r="B23" s="141" t="s">
        <v>22</v>
      </c>
      <c r="C23" s="142"/>
      <c r="D23" s="142"/>
      <c r="E23" s="142"/>
      <c r="F23" s="142"/>
      <c r="G23" s="142"/>
      <c r="H23" s="142"/>
      <c r="I23" s="142"/>
      <c r="J23" s="142"/>
      <c r="K23" s="81"/>
      <c r="L23" s="81"/>
      <c r="M23" s="81"/>
      <c r="N23" s="81"/>
      <c r="P23" s="143" t="s">
        <v>165</v>
      </c>
      <c r="Q23" s="131" t="s">
        <v>13</v>
      </c>
      <c r="R23" s="132"/>
      <c r="S23" s="132"/>
      <c r="T23" s="132"/>
      <c r="U23" s="132"/>
      <c r="V23" s="132"/>
      <c r="W23" s="132"/>
      <c r="X23" s="132"/>
      <c r="Y23" s="132"/>
      <c r="Z23" s="133"/>
    </row>
    <row r="24" spans="2:26" x14ac:dyDescent="0.25">
      <c r="B24" s="23">
        <v>1</v>
      </c>
      <c r="C24" s="31" t="s">
        <v>23</v>
      </c>
      <c r="D24" s="23" t="s">
        <v>24</v>
      </c>
      <c r="E24" s="14">
        <f>E4</f>
        <v>30657957.6719823</v>
      </c>
      <c r="F24" s="14">
        <f t="shared" ref="F24:N24" si="71">F4</f>
        <v>31192863.235931557</v>
      </c>
      <c r="G24" s="14">
        <f t="shared" si="71"/>
        <v>31727768.79988081</v>
      </c>
      <c r="H24" s="14">
        <f t="shared" si="71"/>
        <v>32262674.363830067</v>
      </c>
      <c r="I24" s="14">
        <f t="shared" si="71"/>
        <v>32797579.927779324</v>
      </c>
      <c r="J24" s="14">
        <f t="shared" si="71"/>
        <v>33332485.491728578</v>
      </c>
      <c r="K24" s="14">
        <f t="shared" si="71"/>
        <v>33867391.055677831</v>
      </c>
      <c r="L24" s="14">
        <f t="shared" si="71"/>
        <v>34402296.619627088</v>
      </c>
      <c r="M24" s="14">
        <f t="shared" si="71"/>
        <v>34937202.183576345</v>
      </c>
      <c r="N24" s="14">
        <f t="shared" si="71"/>
        <v>35472107.747525603</v>
      </c>
      <c r="P24" s="144"/>
      <c r="Q24" s="78">
        <f t="shared" ref="Q24" si="72">Q6</f>
        <v>2019</v>
      </c>
      <c r="R24" s="78">
        <f t="shared" ref="R24:Z24" si="73">R6</f>
        <v>2020</v>
      </c>
      <c r="S24" s="78">
        <f t="shared" si="73"/>
        <v>2021</v>
      </c>
      <c r="T24" s="78">
        <f t="shared" si="73"/>
        <v>2022</v>
      </c>
      <c r="U24" s="78">
        <f t="shared" si="73"/>
        <v>2023</v>
      </c>
      <c r="V24" s="78">
        <f t="shared" si="73"/>
        <v>2024</v>
      </c>
      <c r="W24" s="78">
        <f t="shared" si="73"/>
        <v>2025</v>
      </c>
      <c r="X24" s="78">
        <f t="shared" si="73"/>
        <v>2026</v>
      </c>
      <c r="Y24" s="78">
        <f t="shared" si="73"/>
        <v>2027</v>
      </c>
      <c r="Z24" s="78">
        <f t="shared" si="73"/>
        <v>2028</v>
      </c>
    </row>
    <row r="25" spans="2:26" x14ac:dyDescent="0.25">
      <c r="B25" s="23">
        <v>2</v>
      </c>
      <c r="C25" s="31" t="s">
        <v>25</v>
      </c>
      <c r="D25" s="23" t="s">
        <v>26</v>
      </c>
      <c r="E25" s="34">
        <v>100</v>
      </c>
      <c r="F25" s="34">
        <v>100</v>
      </c>
      <c r="G25" s="34">
        <v>100</v>
      </c>
      <c r="H25" s="34">
        <v>100</v>
      </c>
      <c r="I25" s="34">
        <v>100</v>
      </c>
      <c r="J25" s="34">
        <v>100</v>
      </c>
      <c r="K25" s="34">
        <v>100</v>
      </c>
      <c r="L25" s="34">
        <v>100</v>
      </c>
      <c r="M25" s="34">
        <v>100</v>
      </c>
      <c r="N25" s="34">
        <v>100</v>
      </c>
      <c r="P25" s="13" t="str">
        <f t="shared" ref="P25:P30" si="74">D4</f>
        <v>Ciliwung Cisadane</v>
      </c>
      <c r="Q25" s="35">
        <f>E41+$AE$41</f>
        <v>6576.1053791938439</v>
      </c>
      <c r="R25" s="35">
        <f t="shared" ref="R25:Z25" si="75">F41+$AE$41</f>
        <v>6687.5440383499381</v>
      </c>
      <c r="S25" s="35">
        <f t="shared" si="75"/>
        <v>6798.9826975060323</v>
      </c>
      <c r="T25" s="35">
        <f t="shared" si="75"/>
        <v>6910.4213566621274</v>
      </c>
      <c r="U25" s="35">
        <f t="shared" si="75"/>
        <v>7021.8600158182235</v>
      </c>
      <c r="V25" s="35">
        <f>J41+$AE$41</f>
        <v>7133.2986749743177</v>
      </c>
      <c r="W25" s="35">
        <f>K41+$AE$41</f>
        <v>7244.7373341304119</v>
      </c>
      <c r="X25" s="35">
        <f t="shared" si="75"/>
        <v>7356.175993286507</v>
      </c>
      <c r="Y25" s="35">
        <f>M41+$AE$41</f>
        <v>7467.6146524426031</v>
      </c>
      <c r="Z25" s="35">
        <f t="shared" si="75"/>
        <v>7579.0533115986982</v>
      </c>
    </row>
    <row r="26" spans="2:26" x14ac:dyDescent="0.25">
      <c r="B26" s="23">
        <v>3</v>
      </c>
      <c r="C26" s="31" t="s">
        <v>27</v>
      </c>
      <c r="D26" s="23" t="s">
        <v>24</v>
      </c>
      <c r="E26" s="36">
        <f>E24*E25%</f>
        <v>30657957.6719823</v>
      </c>
      <c r="F26" s="36">
        <f>F24*F25%</f>
        <v>31192863.235931557</v>
      </c>
      <c r="G26" s="36">
        <f t="shared" ref="G26:N26" si="76">G24*G25%</f>
        <v>31727768.79988081</v>
      </c>
      <c r="H26" s="36">
        <f t="shared" si="76"/>
        <v>32262674.363830067</v>
      </c>
      <c r="I26" s="36">
        <f t="shared" si="76"/>
        <v>32797579.927779324</v>
      </c>
      <c r="J26" s="36">
        <f t="shared" si="76"/>
        <v>33332485.491728578</v>
      </c>
      <c r="K26" s="36">
        <f t="shared" si="76"/>
        <v>33867391.055677831</v>
      </c>
      <c r="L26" s="36">
        <f t="shared" si="76"/>
        <v>34402296.619627088</v>
      </c>
      <c r="M26" s="36">
        <f t="shared" si="76"/>
        <v>34937202.183576345</v>
      </c>
      <c r="N26" s="36">
        <f t="shared" si="76"/>
        <v>35472107.747525603</v>
      </c>
      <c r="P26" s="13" t="str">
        <f t="shared" si="74"/>
        <v>Citarum</v>
      </c>
      <c r="Q26" s="35">
        <f>E91+$AE$43</f>
        <v>3689.2569294892005</v>
      </c>
      <c r="R26" s="35">
        <f t="shared" ref="R26:Z26" si="77">F91+$AE$43</f>
        <v>3730.5202859898304</v>
      </c>
      <c r="S26" s="35">
        <f>G91+$AE$43</f>
        <v>3771.7836424904608</v>
      </c>
      <c r="T26" s="35">
        <f t="shared" si="77"/>
        <v>3813.0469989910907</v>
      </c>
      <c r="U26" s="35">
        <f t="shared" si="77"/>
        <v>3854.3103554917211</v>
      </c>
      <c r="V26" s="35">
        <f t="shared" si="77"/>
        <v>3895.5737119923519</v>
      </c>
      <c r="W26" s="35">
        <f t="shared" si="77"/>
        <v>3936.8370684929819</v>
      </c>
      <c r="X26" s="35">
        <f t="shared" si="77"/>
        <v>3978.1004249936113</v>
      </c>
      <c r="Y26" s="35">
        <f t="shared" si="77"/>
        <v>4019.3637814942422</v>
      </c>
      <c r="Z26" s="35">
        <f t="shared" si="77"/>
        <v>4060.627137994873</v>
      </c>
    </row>
    <row r="27" spans="2:26" x14ac:dyDescent="0.25">
      <c r="B27" s="23">
        <v>4</v>
      </c>
      <c r="C27" s="31" t="s">
        <v>28</v>
      </c>
      <c r="D27" s="23" t="s">
        <v>24</v>
      </c>
      <c r="E27" s="34">
        <v>5</v>
      </c>
      <c r="F27" s="34">
        <v>5</v>
      </c>
      <c r="G27" s="34">
        <v>5</v>
      </c>
      <c r="H27" s="34">
        <v>5</v>
      </c>
      <c r="I27" s="34">
        <v>5</v>
      </c>
      <c r="J27" s="34">
        <v>5</v>
      </c>
      <c r="K27" s="34">
        <v>5</v>
      </c>
      <c r="L27" s="34">
        <v>5</v>
      </c>
      <c r="M27" s="34">
        <v>5</v>
      </c>
      <c r="N27" s="34">
        <v>5</v>
      </c>
      <c r="P27" s="13" t="str">
        <f t="shared" si="74"/>
        <v>Cimanuk Cisanggarung</v>
      </c>
      <c r="Q27" s="35">
        <f>E142+$AE$46</f>
        <v>1657.9927366692104</v>
      </c>
      <c r="R27" s="35">
        <f t="shared" ref="R27:Z27" si="78">F142+$AE$46</f>
        <v>1668.5144026947755</v>
      </c>
      <c r="S27" s="35">
        <f t="shared" si="78"/>
        <v>1679.0360687203413</v>
      </c>
      <c r="T27" s="35">
        <f t="shared" si="78"/>
        <v>1689.5577347459064</v>
      </c>
      <c r="U27" s="35">
        <f t="shared" si="78"/>
        <v>1700.0794007714717</v>
      </c>
      <c r="V27" s="35">
        <f t="shared" si="78"/>
        <v>1710.601066797037</v>
      </c>
      <c r="W27" s="35">
        <f t="shared" si="78"/>
        <v>1738.3058351508287</v>
      </c>
      <c r="X27" s="35">
        <f t="shared" si="78"/>
        <v>1766.221036825131</v>
      </c>
      <c r="Y27" s="35">
        <f t="shared" si="78"/>
        <v>1794.3466718199452</v>
      </c>
      <c r="Z27" s="35">
        <f t="shared" si="78"/>
        <v>1822.6827401352705</v>
      </c>
    </row>
    <row r="28" spans="2:26" ht="15" customHeight="1" x14ac:dyDescent="0.25">
      <c r="B28" s="23"/>
      <c r="C28" s="31"/>
      <c r="D28" s="23"/>
      <c r="E28" s="23"/>
      <c r="F28" s="34"/>
      <c r="G28" s="34"/>
      <c r="H28" s="34"/>
      <c r="I28" s="34"/>
      <c r="J28" s="34"/>
      <c r="K28" s="34"/>
      <c r="L28" s="34"/>
      <c r="M28" s="34"/>
      <c r="N28" s="34"/>
      <c r="P28" s="13" t="str">
        <f t="shared" si="74"/>
        <v>Citanduy</v>
      </c>
      <c r="Q28" s="35">
        <f>E193+$AE$44</f>
        <v>905.42606370868748</v>
      </c>
      <c r="R28" s="35">
        <f t="shared" ref="R28:Z28" si="79">F193+$AE$44</f>
        <v>920.68446517307268</v>
      </c>
      <c r="S28" s="35">
        <f t="shared" si="79"/>
        <v>935.94286663745788</v>
      </c>
      <c r="T28" s="35">
        <f t="shared" si="79"/>
        <v>951.2012681018432</v>
      </c>
      <c r="U28" s="35">
        <f t="shared" si="79"/>
        <v>966.45966956622829</v>
      </c>
      <c r="V28" s="35">
        <f t="shared" si="79"/>
        <v>981.7180710306136</v>
      </c>
      <c r="W28" s="35">
        <f t="shared" si="79"/>
        <v>1005.4962372199487</v>
      </c>
      <c r="X28" s="35">
        <f t="shared" si="79"/>
        <v>1029.5795714385717</v>
      </c>
      <c r="Y28" s="35">
        <f t="shared" si="79"/>
        <v>1053.9680736864825</v>
      </c>
      <c r="Z28" s="35">
        <f t="shared" si="79"/>
        <v>1078.6617439636809</v>
      </c>
    </row>
    <row r="29" spans="2:26" x14ac:dyDescent="0.25">
      <c r="B29" s="141" t="s">
        <v>29</v>
      </c>
      <c r="C29" s="142"/>
      <c r="D29" s="142"/>
      <c r="E29" s="142"/>
      <c r="F29" s="142"/>
      <c r="G29" s="142"/>
      <c r="H29" s="142"/>
      <c r="I29" s="142"/>
      <c r="J29" s="142"/>
      <c r="K29" s="81"/>
      <c r="L29" s="81"/>
      <c r="M29" s="81"/>
      <c r="N29" s="81"/>
      <c r="P29" s="13" t="str">
        <f t="shared" si="74"/>
        <v>Ciwulan Cilaki</v>
      </c>
      <c r="Q29" s="35">
        <f>E244+$AE$45</f>
        <v>62647.480535784322</v>
      </c>
      <c r="R29" s="35">
        <f t="shared" ref="R29:Z29" si="80">F244+$AE$45</f>
        <v>62654.979565464128</v>
      </c>
      <c r="S29" s="35">
        <f t="shared" si="80"/>
        <v>62662.478595143933</v>
      </c>
      <c r="T29" s="35">
        <f t="shared" si="80"/>
        <v>62669.977624823739</v>
      </c>
      <c r="U29" s="35">
        <f t="shared" si="80"/>
        <v>62677.476654503545</v>
      </c>
      <c r="V29" s="35">
        <f t="shared" si="80"/>
        <v>62684.975684183351</v>
      </c>
      <c r="W29" s="35">
        <f t="shared" si="80"/>
        <v>62701.677248038824</v>
      </c>
      <c r="X29" s="35">
        <f t="shared" si="80"/>
        <v>62718.528792487894</v>
      </c>
      <c r="Y29" s="35">
        <f t="shared" si="80"/>
        <v>62735.53031753056</v>
      </c>
      <c r="Z29" s="35">
        <f t="shared" si="80"/>
        <v>62752.681823166822</v>
      </c>
    </row>
    <row r="30" spans="2:26" x14ac:dyDescent="0.25">
      <c r="B30" s="23">
        <v>1</v>
      </c>
      <c r="C30" s="31" t="s">
        <v>30</v>
      </c>
      <c r="D30" s="23" t="s">
        <v>31</v>
      </c>
      <c r="E30" s="70">
        <f>E26/E27</f>
        <v>6131591.5343964603</v>
      </c>
      <c r="F30" s="70">
        <f t="shared" ref="F30:N30" si="81">F26/F27</f>
        <v>6238572.647186311</v>
      </c>
      <c r="G30" s="70">
        <f t="shared" si="81"/>
        <v>6345553.7599761616</v>
      </c>
      <c r="H30" s="70">
        <f t="shared" si="81"/>
        <v>6452534.8727660133</v>
      </c>
      <c r="I30" s="70">
        <f t="shared" si="81"/>
        <v>6559515.9855558649</v>
      </c>
      <c r="J30" s="70">
        <f t="shared" si="81"/>
        <v>6666497.0983457156</v>
      </c>
      <c r="K30" s="70">
        <f t="shared" si="81"/>
        <v>6773478.2111355662</v>
      </c>
      <c r="L30" s="70">
        <f t="shared" si="81"/>
        <v>6880459.3239254178</v>
      </c>
      <c r="M30" s="70">
        <f t="shared" si="81"/>
        <v>6987440.4367152695</v>
      </c>
      <c r="N30" s="70">
        <f t="shared" si="81"/>
        <v>7094421.5495051201</v>
      </c>
      <c r="P30" s="13" t="str">
        <f t="shared" si="74"/>
        <v>Cisadea Cibareno</v>
      </c>
      <c r="Q30" s="35">
        <f>E295+$AE$42</f>
        <v>222375.22592009912</v>
      </c>
      <c r="R30" s="35">
        <f t="shared" ref="R30:Z30" si="82">F295+$AE$42</f>
        <v>222377.19582607137</v>
      </c>
      <c r="S30" s="35">
        <f t="shared" si="82"/>
        <v>222379.16573204359</v>
      </c>
      <c r="T30" s="35">
        <f t="shared" si="82"/>
        <v>222381.13563801584</v>
      </c>
      <c r="U30" s="35">
        <f t="shared" si="82"/>
        <v>222383.10554398806</v>
      </c>
      <c r="V30" s="35">
        <f t="shared" si="82"/>
        <v>222385.07544996031</v>
      </c>
      <c r="W30" s="35">
        <f t="shared" si="82"/>
        <v>222396.79628711531</v>
      </c>
      <c r="X30" s="35">
        <f t="shared" si="82"/>
        <v>222408.55652238979</v>
      </c>
      <c r="Y30" s="35">
        <f t="shared" si="82"/>
        <v>222420.35615578369</v>
      </c>
      <c r="Z30" s="35">
        <f t="shared" si="82"/>
        <v>222432.19518729704</v>
      </c>
    </row>
    <row r="31" spans="2:26" x14ac:dyDescent="0.25">
      <c r="B31" s="23">
        <v>2</v>
      </c>
      <c r="C31" s="31" t="s">
        <v>32</v>
      </c>
      <c r="D31" s="23" t="s">
        <v>33</v>
      </c>
      <c r="E31" s="36">
        <v>120</v>
      </c>
      <c r="F31" s="36">
        <v>120</v>
      </c>
      <c r="G31" s="36">
        <v>120</v>
      </c>
      <c r="H31" s="36">
        <v>120</v>
      </c>
      <c r="I31" s="36">
        <v>120</v>
      </c>
      <c r="J31" s="36">
        <v>120</v>
      </c>
      <c r="K31" s="36">
        <v>120</v>
      </c>
      <c r="L31" s="36">
        <v>120</v>
      </c>
      <c r="M31" s="36">
        <v>120</v>
      </c>
      <c r="N31" s="36">
        <v>120</v>
      </c>
      <c r="P31" s="30" t="s">
        <v>16</v>
      </c>
      <c r="Q31" s="37">
        <f>SUM(Q25:Q30)</f>
        <v>297851.48756494437</v>
      </c>
      <c r="R31" s="37">
        <f t="shared" ref="R31:Y31" si="83">SUM(R25:R30)</f>
        <v>298039.43858374312</v>
      </c>
      <c r="S31" s="37">
        <f t="shared" si="83"/>
        <v>298227.38960254181</v>
      </c>
      <c r="T31" s="37">
        <f t="shared" si="83"/>
        <v>298415.34062134055</v>
      </c>
      <c r="U31" s="37">
        <f t="shared" si="83"/>
        <v>298603.29164013924</v>
      </c>
      <c r="V31" s="37">
        <f t="shared" si="83"/>
        <v>298791.24265893799</v>
      </c>
      <c r="W31" s="37">
        <f t="shared" si="83"/>
        <v>299023.85001014831</v>
      </c>
      <c r="X31" s="37">
        <f t="shared" si="83"/>
        <v>299257.16234142147</v>
      </c>
      <c r="Y31" s="37">
        <f t="shared" si="83"/>
        <v>299491.17965275754</v>
      </c>
      <c r="Z31" s="37">
        <f>SUM(Z25:Z30)</f>
        <v>299725.90194415639</v>
      </c>
    </row>
    <row r="32" spans="2:26" x14ac:dyDescent="0.25">
      <c r="B32" s="136">
        <v>3</v>
      </c>
      <c r="C32" s="139" t="s">
        <v>34</v>
      </c>
      <c r="D32" s="23" t="s">
        <v>35</v>
      </c>
      <c r="E32" s="36">
        <f>E30*E31</f>
        <v>735790984.12757528</v>
      </c>
      <c r="F32" s="36">
        <f t="shared" ref="F32:N32" si="84">F30*F31</f>
        <v>748628717.66235733</v>
      </c>
      <c r="G32" s="36">
        <f t="shared" si="84"/>
        <v>761466451.19713938</v>
      </c>
      <c r="H32" s="36">
        <f t="shared" si="84"/>
        <v>774304184.73192155</v>
      </c>
      <c r="I32" s="36">
        <f t="shared" si="84"/>
        <v>787141918.26670384</v>
      </c>
      <c r="J32" s="36">
        <f t="shared" si="84"/>
        <v>799979651.8014859</v>
      </c>
      <c r="K32" s="36">
        <f t="shared" si="84"/>
        <v>812817385.33626795</v>
      </c>
      <c r="L32" s="36">
        <f t="shared" si="84"/>
        <v>825655118.87105012</v>
      </c>
      <c r="M32" s="36">
        <f t="shared" si="84"/>
        <v>838492852.40583229</v>
      </c>
      <c r="N32" s="36">
        <f t="shared" si="84"/>
        <v>851330585.94061446</v>
      </c>
      <c r="P32" s="95"/>
      <c r="Q32" s="105"/>
      <c r="R32" s="105"/>
      <c r="S32" s="105"/>
      <c r="T32" s="105"/>
      <c r="U32" s="105"/>
      <c r="V32" s="105"/>
    </row>
    <row r="33" spans="1:31" x14ac:dyDescent="0.25">
      <c r="B33" s="138"/>
      <c r="C33" s="140"/>
      <c r="D33" s="23" t="s">
        <v>36</v>
      </c>
      <c r="E33" s="36">
        <f>E32/86400</f>
        <v>8516.0993533284181</v>
      </c>
      <c r="F33" s="36">
        <f t="shared" ref="F33:N33" si="85">F32/86400</f>
        <v>8664.6842322032098</v>
      </c>
      <c r="G33" s="36">
        <f t="shared" si="85"/>
        <v>8813.2691110780015</v>
      </c>
      <c r="H33" s="36">
        <f t="shared" si="85"/>
        <v>8961.853989952795</v>
      </c>
      <c r="I33" s="36">
        <f t="shared" si="85"/>
        <v>9110.4388688275903</v>
      </c>
      <c r="J33" s="36">
        <f t="shared" si="85"/>
        <v>9259.0237477023838</v>
      </c>
      <c r="K33" s="36">
        <f t="shared" si="85"/>
        <v>9407.6086265771755</v>
      </c>
      <c r="L33" s="36">
        <f t="shared" si="85"/>
        <v>9556.193505451969</v>
      </c>
      <c r="M33" s="36">
        <f t="shared" si="85"/>
        <v>9704.7783843267625</v>
      </c>
      <c r="N33" s="36">
        <f t="shared" si="85"/>
        <v>9853.363263201556</v>
      </c>
      <c r="P33" s="95"/>
      <c r="Q33" s="105"/>
      <c r="R33" s="105"/>
      <c r="S33" s="105"/>
      <c r="T33" s="105"/>
      <c r="U33" s="105"/>
      <c r="V33" s="105"/>
    </row>
    <row r="34" spans="1:31" x14ac:dyDescent="0.25">
      <c r="B34" s="136">
        <v>4</v>
      </c>
      <c r="C34" s="139" t="s">
        <v>29</v>
      </c>
      <c r="D34" s="23" t="s">
        <v>35</v>
      </c>
      <c r="E34" s="36">
        <f>E26*E31</f>
        <v>3678954920.637876</v>
      </c>
      <c r="F34" s="36">
        <f t="shared" ref="F34:N34" si="86">F26*F31</f>
        <v>3743143588.3117867</v>
      </c>
      <c r="G34" s="36">
        <f t="shared" si="86"/>
        <v>3807332255.9856973</v>
      </c>
      <c r="H34" s="36">
        <f t="shared" si="86"/>
        <v>3871520923.6596079</v>
      </c>
      <c r="I34" s="36">
        <f t="shared" si="86"/>
        <v>3935709591.333519</v>
      </c>
      <c r="J34" s="36">
        <f t="shared" si="86"/>
        <v>3999898259.0074291</v>
      </c>
      <c r="K34" s="36">
        <f t="shared" si="86"/>
        <v>4064086926.6813397</v>
      </c>
      <c r="L34" s="36">
        <f t="shared" si="86"/>
        <v>4128275594.3552504</v>
      </c>
      <c r="M34" s="36">
        <f t="shared" si="86"/>
        <v>4192464262.0291615</v>
      </c>
      <c r="N34" s="36">
        <f t="shared" si="86"/>
        <v>4256652929.7030725</v>
      </c>
      <c r="P34" s="95"/>
      <c r="Q34" s="105"/>
      <c r="R34" s="105"/>
      <c r="S34" s="105"/>
      <c r="T34" s="105"/>
      <c r="U34" s="105"/>
      <c r="V34" s="105"/>
    </row>
    <row r="35" spans="1:31" x14ac:dyDescent="0.25">
      <c r="B35" s="138"/>
      <c r="C35" s="140"/>
      <c r="D35" s="23" t="s">
        <v>36</v>
      </c>
      <c r="E35" s="36">
        <f>E34/86400</f>
        <v>42580.496766642085</v>
      </c>
      <c r="F35" s="36">
        <f t="shared" ref="F35:N35" si="87">F34/86400</f>
        <v>43323.421161016049</v>
      </c>
      <c r="G35" s="36">
        <f t="shared" si="87"/>
        <v>44066.345555390013</v>
      </c>
      <c r="H35" s="36">
        <f t="shared" si="87"/>
        <v>44809.269949763977</v>
      </c>
      <c r="I35" s="36">
        <f t="shared" si="87"/>
        <v>45552.194344137948</v>
      </c>
      <c r="J35" s="36">
        <f t="shared" si="87"/>
        <v>46295.118738511912</v>
      </c>
      <c r="K35" s="36">
        <f t="shared" si="87"/>
        <v>47038.043132885876</v>
      </c>
      <c r="L35" s="36">
        <f t="shared" si="87"/>
        <v>47780.96752725984</v>
      </c>
      <c r="M35" s="36">
        <f t="shared" si="87"/>
        <v>48523.891921633811</v>
      </c>
      <c r="N35" s="36">
        <f t="shared" si="87"/>
        <v>49266.816316007782</v>
      </c>
      <c r="P35" s="95"/>
      <c r="Q35" s="105"/>
      <c r="R35" s="105"/>
      <c r="S35" s="105"/>
      <c r="T35" s="105"/>
      <c r="U35" s="105"/>
      <c r="V35" s="105"/>
    </row>
    <row r="36" spans="1:31" x14ac:dyDescent="0.25">
      <c r="B36" s="23"/>
      <c r="C36" s="31"/>
      <c r="D36" s="23"/>
      <c r="E36" s="23"/>
      <c r="F36" s="34"/>
      <c r="G36" s="34"/>
      <c r="H36" s="34"/>
      <c r="I36" s="34"/>
      <c r="J36" s="34"/>
      <c r="K36" s="34"/>
      <c r="L36" s="34"/>
      <c r="M36" s="34"/>
      <c r="N36" s="34"/>
      <c r="P36" s="102"/>
      <c r="Q36" s="106"/>
      <c r="R36" s="106"/>
      <c r="S36" s="106"/>
      <c r="T36" s="106"/>
      <c r="U36" s="106"/>
      <c r="V36" s="106"/>
    </row>
    <row r="37" spans="1:31" x14ac:dyDescent="0.25">
      <c r="B37" s="149" t="s">
        <v>37</v>
      </c>
      <c r="C37" s="150"/>
      <c r="D37" s="150"/>
      <c r="E37" s="150"/>
      <c r="F37" s="150"/>
      <c r="G37" s="150"/>
      <c r="H37" s="150"/>
      <c r="I37" s="150"/>
      <c r="J37" s="150"/>
      <c r="K37" s="81"/>
      <c r="L37" s="81"/>
      <c r="M37" s="81"/>
      <c r="N37" s="81"/>
    </row>
    <row r="38" spans="1:31" x14ac:dyDescent="0.25">
      <c r="B38" s="151" t="s">
        <v>38</v>
      </c>
      <c r="C38" s="139" t="s">
        <v>39</v>
      </c>
      <c r="D38" s="23" t="s">
        <v>35</v>
      </c>
      <c r="E38" s="70">
        <f>15%*E34</f>
        <v>551843238.09568143</v>
      </c>
      <c r="F38" s="70">
        <f t="shared" ref="F38:N38" si="88">15%*F34</f>
        <v>561471538.246768</v>
      </c>
      <c r="G38" s="70">
        <f t="shared" si="88"/>
        <v>571099838.39785457</v>
      </c>
      <c r="H38" s="70">
        <f t="shared" si="88"/>
        <v>580728138.54894114</v>
      </c>
      <c r="I38" s="70">
        <f t="shared" si="88"/>
        <v>590356438.70002782</v>
      </c>
      <c r="J38" s="70">
        <f t="shared" si="88"/>
        <v>599984738.85111439</v>
      </c>
      <c r="K38" s="70">
        <f t="shared" si="88"/>
        <v>609613039.00220096</v>
      </c>
      <c r="L38" s="70">
        <f t="shared" si="88"/>
        <v>619241339.15328753</v>
      </c>
      <c r="M38" s="70">
        <f t="shared" si="88"/>
        <v>628869639.30437422</v>
      </c>
      <c r="N38" s="70">
        <f t="shared" si="88"/>
        <v>638497939.45546091</v>
      </c>
    </row>
    <row r="39" spans="1:31" x14ac:dyDescent="0.25">
      <c r="B39" s="151"/>
      <c r="C39" s="140"/>
      <c r="D39" s="23" t="s">
        <v>36</v>
      </c>
      <c r="E39" s="36">
        <f>E38/86400</f>
        <v>6387.0745149963132</v>
      </c>
      <c r="F39" s="36">
        <f t="shared" ref="F39:N39" si="89">F38/86400</f>
        <v>6498.5131741524074</v>
      </c>
      <c r="G39" s="36">
        <f t="shared" si="89"/>
        <v>6609.9518333085016</v>
      </c>
      <c r="H39" s="36">
        <f t="shared" si="89"/>
        <v>6721.3904924645967</v>
      </c>
      <c r="I39" s="36">
        <f t="shared" si="89"/>
        <v>6832.8291516206928</v>
      </c>
      <c r="J39" s="36">
        <f t="shared" si="89"/>
        <v>6944.267810776787</v>
      </c>
      <c r="K39" s="36">
        <f t="shared" si="89"/>
        <v>7055.7064699328812</v>
      </c>
      <c r="L39" s="36">
        <f t="shared" si="89"/>
        <v>7167.1451290889763</v>
      </c>
      <c r="M39" s="36">
        <f t="shared" si="89"/>
        <v>7278.5837882450724</v>
      </c>
      <c r="N39" s="36">
        <f t="shared" si="89"/>
        <v>7390.0224474011675</v>
      </c>
      <c r="P39" s="38" t="s">
        <v>40</v>
      </c>
      <c r="S39" s="20" t="s">
        <v>183</v>
      </c>
      <c r="AB39" s="20" t="s">
        <v>200</v>
      </c>
    </row>
    <row r="40" spans="1:31" x14ac:dyDescent="0.25">
      <c r="B40" s="151"/>
      <c r="C40" s="139" t="s">
        <v>41</v>
      </c>
      <c r="D40" s="23" t="s">
        <v>35</v>
      </c>
      <c r="E40" s="36">
        <f>E38</f>
        <v>551843238.09568143</v>
      </c>
      <c r="F40" s="36">
        <f t="shared" ref="F40:N40" si="90">F38</f>
        <v>561471538.246768</v>
      </c>
      <c r="G40" s="36">
        <f t="shared" si="90"/>
        <v>571099838.39785457</v>
      </c>
      <c r="H40" s="36">
        <f t="shared" si="90"/>
        <v>580728138.54894114</v>
      </c>
      <c r="I40" s="36">
        <f t="shared" si="90"/>
        <v>590356438.70002782</v>
      </c>
      <c r="J40" s="36">
        <f t="shared" si="90"/>
        <v>599984738.85111439</v>
      </c>
      <c r="K40" s="36">
        <f t="shared" si="90"/>
        <v>609613039.00220096</v>
      </c>
      <c r="L40" s="36">
        <f t="shared" si="90"/>
        <v>619241339.15328753</v>
      </c>
      <c r="M40" s="36">
        <f t="shared" si="90"/>
        <v>628869639.30437422</v>
      </c>
      <c r="N40" s="36">
        <f t="shared" si="90"/>
        <v>638497939.45546091</v>
      </c>
      <c r="P40" s="143" t="s">
        <v>165</v>
      </c>
      <c r="Q40" s="131" t="s">
        <v>13</v>
      </c>
      <c r="R40" s="132"/>
      <c r="S40" s="132"/>
      <c r="T40" s="132"/>
      <c r="U40" s="132"/>
      <c r="V40" s="133"/>
      <c r="AB40" s="31"/>
      <c r="AC40" s="31"/>
      <c r="AD40" s="31" t="s">
        <v>198</v>
      </c>
      <c r="AE40" s="20" t="s">
        <v>205</v>
      </c>
    </row>
    <row r="41" spans="1:31" x14ac:dyDescent="0.25">
      <c r="B41" s="151"/>
      <c r="C41" s="140"/>
      <c r="D41" s="23" t="s">
        <v>36</v>
      </c>
      <c r="E41" s="36">
        <f>E39</f>
        <v>6387.0745149963132</v>
      </c>
      <c r="F41" s="36">
        <f t="shared" ref="F41:N41" si="91">F39</f>
        <v>6498.5131741524074</v>
      </c>
      <c r="G41" s="36">
        <f t="shared" si="91"/>
        <v>6609.9518333085016</v>
      </c>
      <c r="H41" s="36">
        <f t="shared" si="91"/>
        <v>6721.3904924645967</v>
      </c>
      <c r="I41" s="36">
        <f t="shared" si="91"/>
        <v>6832.8291516206928</v>
      </c>
      <c r="J41" s="36">
        <f t="shared" si="91"/>
        <v>6944.267810776787</v>
      </c>
      <c r="K41" s="36">
        <f t="shared" si="91"/>
        <v>7055.7064699328812</v>
      </c>
      <c r="L41" s="36">
        <f t="shared" si="91"/>
        <v>7167.1451290889763</v>
      </c>
      <c r="M41" s="36">
        <f t="shared" si="91"/>
        <v>7278.5837882450724</v>
      </c>
      <c r="N41" s="36">
        <f t="shared" si="91"/>
        <v>7390.0224474011675</v>
      </c>
      <c r="P41" s="144"/>
      <c r="Q41" s="22">
        <f>Q24</f>
        <v>2019</v>
      </c>
      <c r="R41" s="78">
        <f t="shared" ref="R41:Z41" si="92">R24</f>
        <v>2020</v>
      </c>
      <c r="S41" s="78">
        <f t="shared" si="92"/>
        <v>2021</v>
      </c>
      <c r="T41" s="78">
        <f t="shared" si="92"/>
        <v>2022</v>
      </c>
      <c r="U41" s="78">
        <f t="shared" si="92"/>
        <v>2023</v>
      </c>
      <c r="V41" s="78">
        <f t="shared" si="92"/>
        <v>2024</v>
      </c>
      <c r="W41" s="78">
        <f t="shared" si="92"/>
        <v>2025</v>
      </c>
      <c r="X41" s="78">
        <f t="shared" si="92"/>
        <v>2026</v>
      </c>
      <c r="Y41" s="78">
        <f t="shared" si="92"/>
        <v>2027</v>
      </c>
      <c r="Z41" s="78">
        <f t="shared" si="92"/>
        <v>2028</v>
      </c>
      <c r="AB41" s="31" t="s">
        <v>188</v>
      </c>
      <c r="AC41" s="31" t="s">
        <v>194</v>
      </c>
      <c r="AD41" s="31">
        <v>489968</v>
      </c>
      <c r="AE41" s="31">
        <v>189.030864197531</v>
      </c>
    </row>
    <row r="42" spans="1:31" x14ac:dyDescent="0.25">
      <c r="B42" s="23"/>
      <c r="C42" s="31"/>
      <c r="D42" s="23"/>
      <c r="E42" s="23"/>
      <c r="F42" s="34"/>
      <c r="G42" s="34"/>
      <c r="H42" s="34"/>
      <c r="I42" s="34"/>
      <c r="J42" s="34"/>
      <c r="K42" s="34"/>
      <c r="L42" s="34"/>
      <c r="M42" s="34"/>
      <c r="N42" s="34"/>
      <c r="P42" s="13" t="str">
        <f t="shared" ref="P42:P47" si="93">D4</f>
        <v>Ciliwung Cisadane</v>
      </c>
      <c r="Q42" s="35">
        <f>Q7+Q25+E45</f>
        <v>58950.116402163614</v>
      </c>
      <c r="R42" s="35">
        <f t="shared" ref="R42:Z42" si="94">R7+R25+F45</f>
        <v>59975.352066399675</v>
      </c>
      <c r="S42" s="35">
        <f t="shared" si="94"/>
        <v>61000.587730635751</v>
      </c>
      <c r="T42" s="35">
        <f t="shared" si="94"/>
        <v>62025.823394871819</v>
      </c>
      <c r="U42" s="35">
        <f t="shared" si="94"/>
        <v>63051.059059107902</v>
      </c>
      <c r="V42" s="35">
        <f t="shared" si="94"/>
        <v>64076.294723343963</v>
      </c>
      <c r="W42" s="35">
        <f t="shared" si="94"/>
        <v>65101.530387580038</v>
      </c>
      <c r="X42" s="35">
        <f t="shared" si="94"/>
        <v>66126.766051816114</v>
      </c>
      <c r="Y42" s="35">
        <f t="shared" si="94"/>
        <v>67152.001716052182</v>
      </c>
      <c r="Z42" s="35">
        <f t="shared" si="94"/>
        <v>68177.237380288265</v>
      </c>
      <c r="AB42" s="31" t="s">
        <v>189</v>
      </c>
      <c r="AC42" s="31" t="s">
        <v>195</v>
      </c>
      <c r="AD42" s="31">
        <v>675176212</v>
      </c>
      <c r="AE42" s="31">
        <f>260484.649691358*0.85</f>
        <v>221411.9522376543</v>
      </c>
    </row>
    <row r="43" spans="1:31" x14ac:dyDescent="0.25">
      <c r="B43" s="141" t="s">
        <v>42</v>
      </c>
      <c r="C43" s="142"/>
      <c r="D43" s="142"/>
      <c r="E43" s="142"/>
      <c r="F43" s="142"/>
      <c r="G43" s="142"/>
      <c r="H43" s="142"/>
      <c r="I43" s="142"/>
      <c r="J43" s="142"/>
      <c r="K43" s="81"/>
      <c r="L43" s="81"/>
      <c r="M43" s="81"/>
      <c r="N43" s="81"/>
      <c r="P43" s="13" t="str">
        <f t="shared" si="93"/>
        <v>Citarum</v>
      </c>
      <c r="Q43" s="35">
        <f>Q8+Q26+E95</f>
        <v>32376.529723522872</v>
      </c>
      <c r="R43" s="35">
        <f t="shared" ref="R43:Z43" si="95">R8+R26+F95</f>
        <v>32756.152603328665</v>
      </c>
      <c r="S43" s="35">
        <f t="shared" si="95"/>
        <v>33135.775483134457</v>
      </c>
      <c r="T43" s="35">
        <f t="shared" si="95"/>
        <v>33515.398362940257</v>
      </c>
      <c r="U43" s="35">
        <f t="shared" si="95"/>
        <v>33895.021242746065</v>
      </c>
      <c r="V43" s="35">
        <f t="shared" si="95"/>
        <v>34274.644122551857</v>
      </c>
      <c r="W43" s="35">
        <f t="shared" si="95"/>
        <v>34654.267002357657</v>
      </c>
      <c r="X43" s="35">
        <f t="shared" si="95"/>
        <v>35033.88988216345</v>
      </c>
      <c r="Y43" s="35">
        <f t="shared" si="95"/>
        <v>35413.51276196925</v>
      </c>
      <c r="Z43" s="35">
        <f t="shared" si="95"/>
        <v>35793.135641775058</v>
      </c>
      <c r="AB43" s="31" t="s">
        <v>190</v>
      </c>
      <c r="AC43" s="31" t="s">
        <v>154</v>
      </c>
      <c r="AD43" s="31">
        <v>494577</v>
      </c>
      <c r="AE43" s="31">
        <v>190.80902777777777</v>
      </c>
    </row>
    <row r="44" spans="1:31" x14ac:dyDescent="0.25">
      <c r="A44" s="20" t="s">
        <v>187</v>
      </c>
      <c r="B44" s="136" t="s">
        <v>43</v>
      </c>
      <c r="C44" s="145" t="s">
        <v>44</v>
      </c>
      <c r="D44" s="23" t="s">
        <v>35</v>
      </c>
      <c r="E44" s="70">
        <f>20%*(E34+E40)</f>
        <v>846159631.74671161</v>
      </c>
      <c r="F44" s="70">
        <f t="shared" ref="F44:N44" si="96">20%*(F34+F40)</f>
        <v>860923025.31171095</v>
      </c>
      <c r="G44" s="70">
        <f t="shared" si="96"/>
        <v>875686418.87671041</v>
      </c>
      <c r="H44" s="70">
        <f t="shared" si="96"/>
        <v>890449812.44171</v>
      </c>
      <c r="I44" s="70">
        <f t="shared" si="96"/>
        <v>905213206.00670934</v>
      </c>
      <c r="J44" s="70">
        <f t="shared" si="96"/>
        <v>919976599.57170868</v>
      </c>
      <c r="K44" s="70">
        <f t="shared" si="96"/>
        <v>934739993.13670814</v>
      </c>
      <c r="L44" s="70">
        <f t="shared" si="96"/>
        <v>949503386.70170772</v>
      </c>
      <c r="M44" s="70">
        <f t="shared" si="96"/>
        <v>964266780.2667073</v>
      </c>
      <c r="N44" s="70">
        <f t="shared" si="96"/>
        <v>979030173.83170664</v>
      </c>
      <c r="P44" s="13" t="str">
        <f t="shared" si="93"/>
        <v>Cimanuk Cisanggarung</v>
      </c>
      <c r="Q44" s="35">
        <f>Q9+Q27+E146</f>
        <v>15230.470677356736</v>
      </c>
      <c r="R44" s="35">
        <f t="shared" ref="R44:Z44" si="97">R9+R27+F146</f>
        <v>15327.270004791937</v>
      </c>
      <c r="S44" s="35">
        <f t="shared" si="97"/>
        <v>15424.06933222714</v>
      </c>
      <c r="T44" s="35">
        <f t="shared" si="97"/>
        <v>15520.868659662339</v>
      </c>
      <c r="U44" s="35">
        <f t="shared" si="97"/>
        <v>15617.66798709754</v>
      </c>
      <c r="V44" s="35">
        <f t="shared" si="97"/>
        <v>15714.46731453274</v>
      </c>
      <c r="W44" s="35">
        <f t="shared" si="97"/>
        <v>15969.351183387622</v>
      </c>
      <c r="X44" s="35">
        <f t="shared" si="97"/>
        <v>16226.171038791206</v>
      </c>
      <c r="Y44" s="35">
        <f t="shared" si="97"/>
        <v>16484.926880743496</v>
      </c>
      <c r="Z44" s="35">
        <f t="shared" si="97"/>
        <v>16745.618709244489</v>
      </c>
      <c r="AB44" s="31" t="s">
        <v>191</v>
      </c>
      <c r="AC44" s="31" t="s">
        <v>156</v>
      </c>
      <c r="AD44" s="31">
        <v>375840</v>
      </c>
      <c r="AE44" s="31">
        <v>145</v>
      </c>
    </row>
    <row r="45" spans="1:31" x14ac:dyDescent="0.25">
      <c r="A45" s="20" t="s">
        <v>201</v>
      </c>
      <c r="B45" s="138"/>
      <c r="C45" s="146"/>
      <c r="D45" s="23" t="s">
        <v>36</v>
      </c>
      <c r="E45" s="36">
        <f>E44/86400</f>
        <v>9793.5142563276804</v>
      </c>
      <c r="F45" s="36">
        <f t="shared" ref="F45:N45" si="98">F44/86400</f>
        <v>9964.3868670336924</v>
      </c>
      <c r="G45" s="36">
        <f t="shared" si="98"/>
        <v>10135.259477739704</v>
      </c>
      <c r="H45" s="36">
        <f t="shared" si="98"/>
        <v>10306.132088445718</v>
      </c>
      <c r="I45" s="36">
        <f t="shared" si="98"/>
        <v>10477.004699151728</v>
      </c>
      <c r="J45" s="36">
        <f t="shared" si="98"/>
        <v>10647.877309857739</v>
      </c>
      <c r="K45" s="36">
        <f t="shared" si="98"/>
        <v>10818.749920563752</v>
      </c>
      <c r="L45" s="36">
        <f t="shared" si="98"/>
        <v>10989.622531269766</v>
      </c>
      <c r="M45" s="36">
        <f t="shared" si="98"/>
        <v>11160.495141975778</v>
      </c>
      <c r="N45" s="36">
        <f t="shared" si="98"/>
        <v>11331.36775268179</v>
      </c>
      <c r="P45" s="13" t="str">
        <f t="shared" si="93"/>
        <v>Citanduy</v>
      </c>
      <c r="Q45" s="35">
        <f>Q10+Q28+E197</f>
        <v>7140.9197861199254</v>
      </c>
      <c r="R45" s="35">
        <f t="shared" ref="R45:Z45" si="99">R10+R28+F197</f>
        <v>7281.2970795922693</v>
      </c>
      <c r="S45" s="35">
        <f t="shared" si="99"/>
        <v>7421.6743730646131</v>
      </c>
      <c r="T45" s="35">
        <f t="shared" si="99"/>
        <v>7562.0516665369578</v>
      </c>
      <c r="U45" s="35">
        <f t="shared" si="99"/>
        <v>7702.4289600093016</v>
      </c>
      <c r="V45" s="35">
        <f t="shared" si="99"/>
        <v>7842.8062534816454</v>
      </c>
      <c r="W45" s="35">
        <f t="shared" si="99"/>
        <v>8061.5653824235296</v>
      </c>
      <c r="X45" s="35">
        <f t="shared" si="99"/>
        <v>8283.1320572348613</v>
      </c>
      <c r="Y45" s="35">
        <f t="shared" si="99"/>
        <v>8507.5062779156397</v>
      </c>
      <c r="Z45" s="35">
        <f t="shared" si="99"/>
        <v>8734.6880444658655</v>
      </c>
      <c r="AB45" s="31" t="s">
        <v>192</v>
      </c>
      <c r="AC45" s="31" t="s">
        <v>196</v>
      </c>
      <c r="AD45" s="31">
        <v>200141997</v>
      </c>
      <c r="AE45" s="31">
        <f>77215.2766203704*0.8</f>
        <v>61772.221296296317</v>
      </c>
    </row>
    <row r="46" spans="1:31" x14ac:dyDescent="0.25">
      <c r="A46" s="20" t="s">
        <v>202</v>
      </c>
      <c r="B46" s="23"/>
      <c r="C46" s="31"/>
      <c r="D46" s="23"/>
      <c r="E46" s="23"/>
      <c r="F46" s="34"/>
      <c r="G46" s="34"/>
      <c r="H46" s="34"/>
      <c r="I46" s="34"/>
      <c r="J46" s="34"/>
      <c r="K46" s="34"/>
      <c r="L46" s="34"/>
      <c r="M46" s="34"/>
      <c r="N46" s="34"/>
      <c r="P46" s="13" t="str">
        <f t="shared" si="93"/>
        <v>Ciwulan Cilaki</v>
      </c>
      <c r="Q46" s="35">
        <f>Q11+Q29+E248</f>
        <v>69824.606299585939</v>
      </c>
      <c r="R46" s="35">
        <f t="shared" ref="R46:Z46" si="100">R11+R29+F248</f>
        <v>69893.597372640172</v>
      </c>
      <c r="S46" s="35">
        <f t="shared" si="100"/>
        <v>69962.58844569439</v>
      </c>
      <c r="T46" s="35">
        <f t="shared" si="100"/>
        <v>70031.579518748607</v>
      </c>
      <c r="U46" s="35">
        <f t="shared" si="100"/>
        <v>70100.570591802811</v>
      </c>
      <c r="V46" s="35">
        <f t="shared" si="100"/>
        <v>70169.561664857029</v>
      </c>
      <c r="W46" s="35">
        <f t="shared" si="100"/>
        <v>70323.216052327392</v>
      </c>
      <c r="X46" s="35">
        <f t="shared" si="100"/>
        <v>70478.250261258843</v>
      </c>
      <c r="Y46" s="35">
        <f t="shared" si="100"/>
        <v>70634.664291651381</v>
      </c>
      <c r="Z46" s="35">
        <f t="shared" si="100"/>
        <v>70792.458143504991</v>
      </c>
      <c r="AB46" s="31" t="s">
        <v>193</v>
      </c>
      <c r="AC46" s="31" t="s">
        <v>197</v>
      </c>
      <c r="AD46" s="31">
        <v>7290</v>
      </c>
      <c r="AE46" s="31">
        <v>2.8125</v>
      </c>
    </row>
    <row r="47" spans="1:31" x14ac:dyDescent="0.25">
      <c r="A47" s="20" t="s">
        <v>203</v>
      </c>
      <c r="B47" s="147" t="s">
        <v>45</v>
      </c>
      <c r="C47" s="148"/>
      <c r="D47" s="148"/>
      <c r="E47" s="148"/>
      <c r="F47" s="148"/>
      <c r="G47" s="148"/>
      <c r="H47" s="148"/>
      <c r="I47" s="148"/>
      <c r="J47" s="148"/>
      <c r="K47" s="83"/>
      <c r="L47" s="83"/>
      <c r="M47" s="83"/>
      <c r="N47" s="83"/>
      <c r="P47" s="13" t="str">
        <f t="shared" si="93"/>
        <v>Cisadea Cibareno</v>
      </c>
      <c r="Q47" s="35">
        <f>Q12+Q30+E299</f>
        <v>230274.0701161467</v>
      </c>
      <c r="R47" s="35">
        <f t="shared" ref="R47:Z47" si="101">R12+R30+F299</f>
        <v>230292.19325109126</v>
      </c>
      <c r="S47" s="35">
        <f t="shared" si="101"/>
        <v>230310.31638603582</v>
      </c>
      <c r="T47" s="35">
        <f t="shared" si="101"/>
        <v>230328.43952098041</v>
      </c>
      <c r="U47" s="35">
        <f t="shared" si="101"/>
        <v>230346.56265592496</v>
      </c>
      <c r="V47" s="35">
        <f t="shared" si="101"/>
        <v>230364.68579086952</v>
      </c>
      <c r="W47" s="35">
        <f t="shared" si="101"/>
        <v>230472.51749269565</v>
      </c>
      <c r="X47" s="35">
        <f t="shared" si="101"/>
        <v>230580.71165722073</v>
      </c>
      <c r="Y47" s="35">
        <f t="shared" si="101"/>
        <v>230689.2682844447</v>
      </c>
      <c r="Z47" s="35">
        <f t="shared" si="101"/>
        <v>230798.1873743675</v>
      </c>
    </row>
    <row r="48" spans="1:31" x14ac:dyDescent="0.25">
      <c r="A48" s="20" t="s">
        <v>204</v>
      </c>
      <c r="B48" s="136" t="s">
        <v>46</v>
      </c>
      <c r="C48" s="31" t="s">
        <v>47</v>
      </c>
      <c r="D48" s="34"/>
      <c r="E48" s="34">
        <v>1.1000000000000001</v>
      </c>
      <c r="F48" s="34">
        <v>1.1000000000000001</v>
      </c>
      <c r="G48" s="34">
        <v>1.1000000000000001</v>
      </c>
      <c r="H48" s="34">
        <v>1.1000000000000001</v>
      </c>
      <c r="I48" s="34">
        <v>1.1000000000000001</v>
      </c>
      <c r="J48" s="34">
        <v>1.1000000000000001</v>
      </c>
      <c r="K48" s="34">
        <v>1.1000000000000001</v>
      </c>
      <c r="L48" s="34">
        <v>1.1000000000000001</v>
      </c>
      <c r="M48" s="34">
        <v>1.1000000000000001</v>
      </c>
      <c r="N48" s="34">
        <v>1.1000000000000001</v>
      </c>
      <c r="P48" s="13"/>
      <c r="Q48" s="35">
        <f t="shared" ref="Q48:V48" si="102">E363</f>
        <v>0</v>
      </c>
      <c r="R48" s="35">
        <f t="shared" si="102"/>
        <v>0</v>
      </c>
      <c r="S48" s="35">
        <f t="shared" si="102"/>
        <v>0</v>
      </c>
      <c r="T48" s="35">
        <f t="shared" si="102"/>
        <v>0</v>
      </c>
      <c r="U48" s="35">
        <f t="shared" si="102"/>
        <v>0</v>
      </c>
      <c r="V48" s="35">
        <f t="shared" si="102"/>
        <v>0</v>
      </c>
    </row>
    <row r="49" spans="2:35" x14ac:dyDescent="0.25">
      <c r="B49" s="137"/>
      <c r="C49" s="139" t="s">
        <v>48</v>
      </c>
      <c r="D49" s="23" t="s">
        <v>35</v>
      </c>
      <c r="E49" s="36">
        <f>E48*E57</f>
        <v>5584653569.5282965</v>
      </c>
      <c r="F49" s="36">
        <f t="shared" ref="F49:I49" si="103">F48*F57</f>
        <v>5682091967.0572929</v>
      </c>
      <c r="G49" s="36">
        <f t="shared" si="103"/>
        <v>5779530364.5862885</v>
      </c>
      <c r="H49" s="36">
        <f t="shared" si="103"/>
        <v>5876968762.1152849</v>
      </c>
      <c r="I49" s="36">
        <f t="shared" si="103"/>
        <v>5974407159.6442814</v>
      </c>
      <c r="J49" s="70">
        <f>J48*J57</f>
        <v>6071845557.1732779</v>
      </c>
      <c r="K49" s="70">
        <f t="shared" ref="K49:N49" si="104">K48*K57</f>
        <v>6169283954.7022743</v>
      </c>
      <c r="L49" s="70">
        <f t="shared" si="104"/>
        <v>6266722352.2312708</v>
      </c>
      <c r="M49" s="70">
        <f t="shared" si="104"/>
        <v>6364160749.7602682</v>
      </c>
      <c r="N49" s="70">
        <f t="shared" si="104"/>
        <v>6461599147.2892647</v>
      </c>
      <c r="P49" s="13"/>
      <c r="Q49" s="35">
        <f t="shared" ref="Q49:V49" si="105">E414</f>
        <v>0</v>
      </c>
      <c r="R49" s="35">
        <f t="shared" si="105"/>
        <v>0</v>
      </c>
      <c r="S49" s="35">
        <f t="shared" si="105"/>
        <v>0</v>
      </c>
      <c r="T49" s="35">
        <f t="shared" si="105"/>
        <v>0</v>
      </c>
      <c r="U49" s="35">
        <f t="shared" si="105"/>
        <v>0</v>
      </c>
      <c r="V49" s="35">
        <f t="shared" si="105"/>
        <v>0</v>
      </c>
    </row>
    <row r="50" spans="2:35" x14ac:dyDescent="0.25">
      <c r="B50" s="138"/>
      <c r="C50" s="140"/>
      <c r="D50" s="23" t="s">
        <v>36</v>
      </c>
      <c r="E50" s="36">
        <f>E49/86400</f>
        <v>64637.194091762693</v>
      </c>
      <c r="F50" s="36">
        <f>F49/86400</f>
        <v>65764.953322422371</v>
      </c>
      <c r="G50" s="36">
        <f t="shared" ref="G50:N50" si="106">G49/86400</f>
        <v>66892.712553082049</v>
      </c>
      <c r="H50" s="36">
        <f t="shared" si="106"/>
        <v>68020.471783741727</v>
      </c>
      <c r="I50" s="36">
        <f t="shared" si="106"/>
        <v>69148.231014401405</v>
      </c>
      <c r="J50" s="36">
        <f t="shared" si="106"/>
        <v>70275.990245061083</v>
      </c>
      <c r="K50" s="36">
        <f t="shared" si="106"/>
        <v>71403.749475720761</v>
      </c>
      <c r="L50" s="36">
        <f t="shared" si="106"/>
        <v>72531.508706380453</v>
      </c>
      <c r="M50" s="36">
        <f t="shared" si="106"/>
        <v>73659.267937040146</v>
      </c>
      <c r="N50" s="36">
        <f t="shared" si="106"/>
        <v>74787.027167699824</v>
      </c>
      <c r="P50" s="13"/>
      <c r="Q50" s="35">
        <f t="shared" ref="Q50:V50" si="107">E465</f>
        <v>0</v>
      </c>
      <c r="R50" s="35">
        <f t="shared" si="107"/>
        <v>0</v>
      </c>
      <c r="S50" s="35">
        <f t="shared" si="107"/>
        <v>0</v>
      </c>
      <c r="T50" s="35">
        <f t="shared" si="107"/>
        <v>0</v>
      </c>
      <c r="U50" s="35">
        <f t="shared" si="107"/>
        <v>0</v>
      </c>
      <c r="V50" s="35">
        <f t="shared" si="107"/>
        <v>0</v>
      </c>
    </row>
    <row r="51" spans="2:35" x14ac:dyDescent="0.25">
      <c r="B51" s="23"/>
      <c r="C51" s="31"/>
      <c r="D51" s="23"/>
      <c r="E51" s="23"/>
      <c r="F51" s="34"/>
      <c r="G51" s="34"/>
      <c r="H51" s="34"/>
      <c r="I51" s="34"/>
      <c r="J51" s="34"/>
      <c r="K51" s="82"/>
      <c r="L51" s="82"/>
      <c r="M51" s="82"/>
      <c r="N51" s="82"/>
      <c r="P51" s="13"/>
      <c r="Q51" s="35">
        <f t="shared" ref="Q51:V51" si="108">E516</f>
        <v>0</v>
      </c>
      <c r="R51" s="35">
        <f t="shared" si="108"/>
        <v>0</v>
      </c>
      <c r="S51" s="35">
        <f t="shared" si="108"/>
        <v>0</v>
      </c>
      <c r="T51" s="35">
        <f t="shared" si="108"/>
        <v>0</v>
      </c>
      <c r="U51" s="35">
        <f t="shared" si="108"/>
        <v>0</v>
      </c>
      <c r="V51" s="35">
        <f t="shared" si="108"/>
        <v>0</v>
      </c>
    </row>
    <row r="52" spans="2:35" x14ac:dyDescent="0.25">
      <c r="B52" s="141" t="s">
        <v>49</v>
      </c>
      <c r="C52" s="142"/>
      <c r="D52" s="142"/>
      <c r="E52" s="142"/>
      <c r="F52" s="142"/>
      <c r="G52" s="142"/>
      <c r="H52" s="142"/>
      <c r="I52" s="142"/>
      <c r="J52" s="142"/>
      <c r="K52" s="81"/>
      <c r="L52" s="81"/>
      <c r="M52" s="81"/>
      <c r="N52" s="81"/>
      <c r="P52" s="13"/>
      <c r="Q52" s="35">
        <f t="shared" ref="Q52:V52" si="109">E567</f>
        <v>0</v>
      </c>
      <c r="R52" s="35">
        <f t="shared" si="109"/>
        <v>0</v>
      </c>
      <c r="S52" s="35">
        <f t="shared" si="109"/>
        <v>0</v>
      </c>
      <c r="T52" s="35">
        <f t="shared" si="109"/>
        <v>0</v>
      </c>
      <c r="U52" s="35">
        <f t="shared" si="109"/>
        <v>0</v>
      </c>
      <c r="V52" s="35">
        <f t="shared" si="109"/>
        <v>0</v>
      </c>
    </row>
    <row r="53" spans="2:35" x14ac:dyDescent="0.25">
      <c r="B53" s="136" t="s">
        <v>50</v>
      </c>
      <c r="C53" s="31" t="s">
        <v>47</v>
      </c>
      <c r="D53" s="23"/>
      <c r="E53" s="34">
        <v>1.5</v>
      </c>
      <c r="F53" s="34">
        <v>1.5</v>
      </c>
      <c r="G53" s="34">
        <v>1.5</v>
      </c>
      <c r="H53" s="34">
        <v>1.5</v>
      </c>
      <c r="I53" s="34">
        <v>1.5</v>
      </c>
      <c r="J53" s="34">
        <v>1.5</v>
      </c>
      <c r="K53" s="34">
        <v>1.5</v>
      </c>
      <c r="L53" s="34">
        <v>1.5</v>
      </c>
      <c r="M53" s="34">
        <v>1.5</v>
      </c>
      <c r="N53" s="34">
        <v>1.5</v>
      </c>
      <c r="P53" s="29"/>
      <c r="Q53" s="37">
        <f t="shared" ref="Q53:V53" si="110">E618</f>
        <v>0</v>
      </c>
      <c r="R53" s="37">
        <f t="shared" si="110"/>
        <v>0</v>
      </c>
      <c r="S53" s="37">
        <f t="shared" si="110"/>
        <v>0</v>
      </c>
      <c r="T53" s="37">
        <f t="shared" si="110"/>
        <v>0</v>
      </c>
      <c r="U53" s="37">
        <f t="shared" si="110"/>
        <v>0</v>
      </c>
      <c r="V53" s="37">
        <f t="shared" si="110"/>
        <v>0</v>
      </c>
    </row>
    <row r="54" spans="2:35" x14ac:dyDescent="0.25">
      <c r="B54" s="137"/>
      <c r="C54" s="139" t="s">
        <v>51</v>
      </c>
      <c r="D54" s="23" t="s">
        <v>35</v>
      </c>
      <c r="E54" s="36">
        <f>E53*E57</f>
        <v>7615436685.7204037</v>
      </c>
      <c r="F54" s="36">
        <f>F53*F57</f>
        <v>7748307227.8053989</v>
      </c>
      <c r="G54" s="36">
        <f t="shared" ref="G54:N54" si="111">G53*G57</f>
        <v>7881177769.8903923</v>
      </c>
      <c r="H54" s="36">
        <f t="shared" si="111"/>
        <v>8014048311.9753885</v>
      </c>
      <c r="I54" s="36">
        <f t="shared" si="111"/>
        <v>8146918854.0603828</v>
      </c>
      <c r="J54" s="36">
        <f t="shared" si="111"/>
        <v>8279789396.1453781</v>
      </c>
      <c r="K54" s="36">
        <f t="shared" si="111"/>
        <v>8412659938.2303734</v>
      </c>
      <c r="L54" s="36">
        <f t="shared" si="111"/>
        <v>8545530480.3153687</v>
      </c>
      <c r="M54" s="36">
        <f t="shared" si="111"/>
        <v>8678401022.4003658</v>
      </c>
      <c r="N54" s="36">
        <f t="shared" si="111"/>
        <v>8811271564.4853592</v>
      </c>
      <c r="P54" s="30" t="s">
        <v>16</v>
      </c>
      <c r="Q54" s="37">
        <f t="shared" ref="Q54:Z54" si="112">SUM(Q42:Q53)</f>
        <v>413796.71300489578</v>
      </c>
      <c r="R54" s="37">
        <f t="shared" si="112"/>
        <v>415525.86237784394</v>
      </c>
      <c r="S54" s="37">
        <f t="shared" si="112"/>
        <v>417255.01175079215</v>
      </c>
      <c r="T54" s="37">
        <f t="shared" si="112"/>
        <v>418984.16112374037</v>
      </c>
      <c r="U54" s="37">
        <f t="shared" si="112"/>
        <v>420713.31049668859</v>
      </c>
      <c r="V54" s="37">
        <f t="shared" si="112"/>
        <v>422442.45986963675</v>
      </c>
      <c r="W54" s="37">
        <f t="shared" si="112"/>
        <v>424582.4475007719</v>
      </c>
      <c r="X54" s="37">
        <f t="shared" si="112"/>
        <v>426728.9209484852</v>
      </c>
      <c r="Y54" s="37">
        <f t="shared" si="112"/>
        <v>428881.88021277665</v>
      </c>
      <c r="Z54" s="37">
        <f t="shared" si="112"/>
        <v>431041.32529364614</v>
      </c>
    </row>
    <row r="55" spans="2:35" x14ac:dyDescent="0.25">
      <c r="B55" s="138"/>
      <c r="C55" s="140"/>
      <c r="D55" s="23" t="s">
        <v>36</v>
      </c>
      <c r="E55" s="36">
        <f>E54/86400</f>
        <v>88141.628306949118</v>
      </c>
      <c r="F55" s="36">
        <f>F54/86400</f>
        <v>89679.481803303235</v>
      </c>
      <c r="G55" s="36">
        <f t="shared" ref="G55:N55" si="113">G54/86400</f>
        <v>91217.335299657323</v>
      </c>
      <c r="H55" s="36">
        <f t="shared" si="113"/>
        <v>92755.18879601144</v>
      </c>
      <c r="I55" s="36">
        <f t="shared" si="113"/>
        <v>94293.042292365542</v>
      </c>
      <c r="J55" s="36">
        <f t="shared" si="113"/>
        <v>95830.895788719659</v>
      </c>
      <c r="K55" s="36">
        <f t="shared" si="113"/>
        <v>97368.749285073762</v>
      </c>
      <c r="L55" s="36">
        <f t="shared" si="113"/>
        <v>98906.602781427879</v>
      </c>
      <c r="M55" s="36">
        <f t="shared" si="113"/>
        <v>100444.45627778201</v>
      </c>
      <c r="N55" s="36">
        <f t="shared" si="113"/>
        <v>101982.3097741361</v>
      </c>
    </row>
    <row r="56" spans="2:35" x14ac:dyDescent="0.25">
      <c r="B56" s="141" t="s">
        <v>52</v>
      </c>
      <c r="C56" s="142"/>
      <c r="D56" s="142"/>
      <c r="E56" s="142"/>
      <c r="F56" s="142"/>
      <c r="G56" s="142"/>
      <c r="H56" s="142"/>
      <c r="I56" s="142"/>
      <c r="J56" s="142"/>
      <c r="K56" s="81"/>
      <c r="L56" s="81"/>
      <c r="M56" s="81"/>
      <c r="N56" s="81"/>
      <c r="P56" s="38" t="s">
        <v>185</v>
      </c>
    </row>
    <row r="57" spans="2:35" x14ac:dyDescent="0.25">
      <c r="B57" s="136" t="s">
        <v>53</v>
      </c>
      <c r="C57" s="139" t="s">
        <v>52</v>
      </c>
      <c r="D57" s="23" t="s">
        <v>35</v>
      </c>
      <c r="E57" s="36">
        <f>E34+E40+E44</f>
        <v>5076957790.4802694</v>
      </c>
      <c r="F57" s="36">
        <f>F34+F40+F44</f>
        <v>5165538151.870266</v>
      </c>
      <c r="G57" s="36">
        <f t="shared" ref="G57:N57" si="114">G34+G40+G44</f>
        <v>5254118513.2602615</v>
      </c>
      <c r="H57" s="36">
        <f t="shared" si="114"/>
        <v>5342698874.650259</v>
      </c>
      <c r="I57" s="36">
        <f t="shared" si="114"/>
        <v>5431279236.0402555</v>
      </c>
      <c r="J57" s="36">
        <f t="shared" si="114"/>
        <v>5519859597.4302521</v>
      </c>
      <c r="K57" s="36">
        <f t="shared" si="114"/>
        <v>5608439958.8202486</v>
      </c>
      <c r="L57" s="36">
        <f t="shared" si="114"/>
        <v>5697020320.2102461</v>
      </c>
      <c r="M57" s="36">
        <f t="shared" si="114"/>
        <v>5785600681.6002436</v>
      </c>
      <c r="N57" s="36">
        <f t="shared" si="114"/>
        <v>5874181042.9902401</v>
      </c>
      <c r="P57" s="143" t="s">
        <v>165</v>
      </c>
      <c r="Q57" s="155" t="s">
        <v>13</v>
      </c>
      <c r="R57" s="155"/>
      <c r="S57" s="155"/>
      <c r="T57" s="155"/>
      <c r="U57" s="155"/>
      <c r="V57" s="155"/>
    </row>
    <row r="58" spans="2:35" x14ac:dyDescent="0.25">
      <c r="B58" s="138"/>
      <c r="C58" s="140"/>
      <c r="D58" s="23" t="s">
        <v>36</v>
      </c>
      <c r="E58" s="70">
        <f>E57/86400</f>
        <v>58761.085537966079</v>
      </c>
      <c r="F58" s="36">
        <f>F57/86400</f>
        <v>59786.321202202154</v>
      </c>
      <c r="G58" s="36">
        <f t="shared" ref="G58:N58" si="115">G57/86400</f>
        <v>60811.556866438215</v>
      </c>
      <c r="H58" s="36">
        <f t="shared" si="115"/>
        <v>61836.792530674291</v>
      </c>
      <c r="I58" s="36">
        <f t="shared" si="115"/>
        <v>62862.028194910366</v>
      </c>
      <c r="J58" s="36">
        <f t="shared" si="115"/>
        <v>63887.263859146435</v>
      </c>
      <c r="K58" s="36">
        <f t="shared" si="115"/>
        <v>64912.49952338251</v>
      </c>
      <c r="L58" s="36">
        <f t="shared" si="115"/>
        <v>65937.735187618586</v>
      </c>
      <c r="M58" s="36">
        <f t="shared" si="115"/>
        <v>66962.970851854669</v>
      </c>
      <c r="N58" s="36">
        <f t="shared" si="115"/>
        <v>67988.206516090737</v>
      </c>
      <c r="P58" s="144"/>
      <c r="Q58" s="65">
        <f>Q41</f>
        <v>2019</v>
      </c>
      <c r="R58" s="78">
        <f t="shared" ref="R58:Z58" si="116">R41</f>
        <v>2020</v>
      </c>
      <c r="S58" s="78">
        <f t="shared" si="116"/>
        <v>2021</v>
      </c>
      <c r="T58" s="78">
        <f t="shared" si="116"/>
        <v>2022</v>
      </c>
      <c r="U58" s="78">
        <f t="shared" si="116"/>
        <v>2023</v>
      </c>
      <c r="V58" s="78">
        <f t="shared" si="116"/>
        <v>2024</v>
      </c>
      <c r="W58" s="78">
        <f t="shared" si="116"/>
        <v>2025</v>
      </c>
      <c r="X58" s="78">
        <f t="shared" si="116"/>
        <v>2026</v>
      </c>
      <c r="Y58" s="78">
        <f t="shared" si="116"/>
        <v>2027</v>
      </c>
      <c r="Z58" s="78">
        <f t="shared" si="116"/>
        <v>2028</v>
      </c>
    </row>
    <row r="59" spans="2:35" x14ac:dyDescent="0.25">
      <c r="P59" s="13" t="s">
        <v>153</v>
      </c>
      <c r="Q59" s="31">
        <f>$AD$69</f>
        <v>69187</v>
      </c>
      <c r="R59" s="31">
        <f t="shared" ref="R59:Z59" si="117">$AD$69</f>
        <v>69187</v>
      </c>
      <c r="S59" s="31">
        <f t="shared" si="117"/>
        <v>69187</v>
      </c>
      <c r="T59" s="31">
        <f t="shared" si="117"/>
        <v>69187</v>
      </c>
      <c r="U59" s="31">
        <f t="shared" si="117"/>
        <v>69187</v>
      </c>
      <c r="V59" s="31">
        <f t="shared" si="117"/>
        <v>69187</v>
      </c>
      <c r="W59" s="31">
        <f t="shared" si="117"/>
        <v>69187</v>
      </c>
      <c r="X59" s="31">
        <f t="shared" si="117"/>
        <v>69187</v>
      </c>
      <c r="Y59" s="31">
        <f t="shared" si="117"/>
        <v>69187</v>
      </c>
      <c r="Z59" s="31">
        <f t="shared" si="117"/>
        <v>69187</v>
      </c>
    </row>
    <row r="60" spans="2:35" x14ac:dyDescent="0.25">
      <c r="B60" s="39" t="s">
        <v>54</v>
      </c>
      <c r="C60" s="39"/>
      <c r="D60" s="39"/>
      <c r="E60" s="39"/>
      <c r="F60" s="39"/>
      <c r="G60" s="39"/>
      <c r="H60" s="39"/>
      <c r="P60" s="13" t="s">
        <v>154</v>
      </c>
      <c r="Q60" s="31">
        <f>$AE$69</f>
        <v>129051</v>
      </c>
      <c r="R60" s="31">
        <f t="shared" ref="R60:Z60" si="118">$AE$69</f>
        <v>129051</v>
      </c>
      <c r="S60" s="31">
        <f t="shared" si="118"/>
        <v>129051</v>
      </c>
      <c r="T60" s="31">
        <f t="shared" si="118"/>
        <v>129051</v>
      </c>
      <c r="U60" s="31">
        <f t="shared" si="118"/>
        <v>129051</v>
      </c>
      <c r="V60" s="31">
        <f t="shared" si="118"/>
        <v>129051</v>
      </c>
      <c r="W60" s="31">
        <f t="shared" si="118"/>
        <v>129051</v>
      </c>
      <c r="X60" s="31">
        <f t="shared" si="118"/>
        <v>129051</v>
      </c>
      <c r="Y60" s="31">
        <f t="shared" si="118"/>
        <v>129051</v>
      </c>
      <c r="Z60" s="31">
        <f t="shared" si="118"/>
        <v>129051</v>
      </c>
    </row>
    <row r="61" spans="2:35" x14ac:dyDescent="0.25">
      <c r="B61" s="39" t="s">
        <v>55</v>
      </c>
      <c r="C61" s="39"/>
      <c r="D61" s="39"/>
      <c r="E61" s="39"/>
      <c r="F61" s="39"/>
      <c r="G61" s="39"/>
      <c r="H61" s="39"/>
      <c r="P61" s="13" t="s">
        <v>155</v>
      </c>
      <c r="Q61" s="31">
        <f>$AF$69</f>
        <v>209491</v>
      </c>
      <c r="R61" s="31">
        <f t="shared" ref="R61:Z61" si="119">$AF$69</f>
        <v>209491</v>
      </c>
      <c r="S61" s="31">
        <f t="shared" si="119"/>
        <v>209491</v>
      </c>
      <c r="T61" s="31">
        <f t="shared" si="119"/>
        <v>209491</v>
      </c>
      <c r="U61" s="31">
        <f t="shared" si="119"/>
        <v>209491</v>
      </c>
      <c r="V61" s="31">
        <f t="shared" si="119"/>
        <v>209491</v>
      </c>
      <c r="W61" s="31">
        <f t="shared" si="119"/>
        <v>209491</v>
      </c>
      <c r="X61" s="31">
        <f t="shared" si="119"/>
        <v>209491</v>
      </c>
      <c r="Y61" s="31">
        <f t="shared" si="119"/>
        <v>209491</v>
      </c>
      <c r="Z61" s="31">
        <f t="shared" si="119"/>
        <v>209491</v>
      </c>
    </row>
    <row r="62" spans="2:35" x14ac:dyDescent="0.25">
      <c r="B62" s="39" t="s">
        <v>56</v>
      </c>
      <c r="C62" s="39"/>
      <c r="D62" s="39"/>
      <c r="E62" s="39"/>
      <c r="F62" s="39"/>
      <c r="G62" s="39"/>
      <c r="H62" s="39"/>
      <c r="P62" s="13" t="s">
        <v>156</v>
      </c>
      <c r="Q62" s="31">
        <f>$AG$69</f>
        <v>34167</v>
      </c>
      <c r="R62" s="31">
        <f t="shared" ref="R62:Z62" si="120">$AG$69</f>
        <v>34167</v>
      </c>
      <c r="S62" s="31">
        <f t="shared" si="120"/>
        <v>34167</v>
      </c>
      <c r="T62" s="31">
        <f t="shared" si="120"/>
        <v>34167</v>
      </c>
      <c r="U62" s="31">
        <f t="shared" si="120"/>
        <v>34167</v>
      </c>
      <c r="V62" s="31">
        <f t="shared" si="120"/>
        <v>34167</v>
      </c>
      <c r="W62" s="31">
        <f t="shared" si="120"/>
        <v>34167</v>
      </c>
      <c r="X62" s="31">
        <f t="shared" si="120"/>
        <v>34167</v>
      </c>
      <c r="Y62" s="31">
        <f t="shared" si="120"/>
        <v>34167</v>
      </c>
      <c r="Z62" s="31">
        <f t="shared" si="120"/>
        <v>34167</v>
      </c>
    </row>
    <row r="63" spans="2:35" x14ac:dyDescent="0.25">
      <c r="B63" s="39" t="s">
        <v>57</v>
      </c>
      <c r="C63" s="39"/>
      <c r="D63" s="39"/>
      <c r="E63" s="39"/>
      <c r="F63" s="39"/>
      <c r="G63" s="39"/>
      <c r="H63" s="39"/>
      <c r="P63" s="13" t="s">
        <v>157</v>
      </c>
      <c r="Q63" s="31">
        <f>$AH$69</f>
        <v>99381</v>
      </c>
      <c r="R63" s="31">
        <f t="shared" ref="R63:Z63" si="121">$AH$69</f>
        <v>99381</v>
      </c>
      <c r="S63" s="31">
        <f t="shared" si="121"/>
        <v>99381</v>
      </c>
      <c r="T63" s="31">
        <f t="shared" si="121"/>
        <v>99381</v>
      </c>
      <c r="U63" s="31">
        <f t="shared" si="121"/>
        <v>99381</v>
      </c>
      <c r="V63" s="31">
        <f t="shared" si="121"/>
        <v>99381</v>
      </c>
      <c r="W63" s="31">
        <f t="shared" si="121"/>
        <v>99381</v>
      </c>
      <c r="X63" s="31">
        <f t="shared" si="121"/>
        <v>99381</v>
      </c>
      <c r="Y63" s="31">
        <f t="shared" si="121"/>
        <v>99381</v>
      </c>
      <c r="Z63" s="31">
        <f t="shared" si="121"/>
        <v>99381</v>
      </c>
    </row>
    <row r="64" spans="2:35" x14ac:dyDescent="0.25">
      <c r="P64" s="13" t="s">
        <v>158</v>
      </c>
      <c r="Q64" s="31">
        <f>$AI$69</f>
        <v>60475</v>
      </c>
      <c r="R64" s="31">
        <f t="shared" ref="R64:Z64" si="122">$AI$69</f>
        <v>60475</v>
      </c>
      <c r="S64" s="31">
        <f t="shared" si="122"/>
        <v>60475</v>
      </c>
      <c r="T64" s="31">
        <f t="shared" si="122"/>
        <v>60475</v>
      </c>
      <c r="U64" s="31">
        <f t="shared" si="122"/>
        <v>60475</v>
      </c>
      <c r="V64" s="31">
        <f t="shared" si="122"/>
        <v>60475</v>
      </c>
      <c r="W64" s="31">
        <f t="shared" si="122"/>
        <v>60475</v>
      </c>
      <c r="X64" s="31">
        <f t="shared" si="122"/>
        <v>60475</v>
      </c>
      <c r="Y64" s="31">
        <f t="shared" si="122"/>
        <v>60475</v>
      </c>
      <c r="Z64" s="31">
        <f t="shared" si="122"/>
        <v>60475</v>
      </c>
      <c r="AB64" s="20" t="s">
        <v>166</v>
      </c>
      <c r="AC64" s="153" t="s">
        <v>176</v>
      </c>
      <c r="AD64" s="154" t="s">
        <v>186</v>
      </c>
      <c r="AE64" s="154"/>
      <c r="AF64" s="154"/>
      <c r="AG64" s="154"/>
      <c r="AH64" s="154"/>
      <c r="AI64" s="154"/>
    </row>
    <row r="65" spans="2:35" ht="15.75" thickBot="1" x14ac:dyDescent="0.3">
      <c r="AC65" s="153"/>
      <c r="AD65" s="73" t="s">
        <v>170</v>
      </c>
      <c r="AE65" s="66" t="s">
        <v>171</v>
      </c>
      <c r="AF65" s="66" t="s">
        <v>172</v>
      </c>
      <c r="AG65" s="66" t="s">
        <v>173</v>
      </c>
      <c r="AH65" s="66" t="s">
        <v>174</v>
      </c>
      <c r="AI65" s="66" t="s">
        <v>175</v>
      </c>
    </row>
    <row r="66" spans="2:35" x14ac:dyDescent="0.25">
      <c r="P66" s="157" t="s">
        <v>167</v>
      </c>
      <c r="Q66" s="158"/>
      <c r="R66" s="158"/>
      <c r="S66" s="158"/>
      <c r="T66" s="158"/>
      <c r="U66" s="158"/>
      <c r="V66" s="158"/>
      <c r="W66" s="158"/>
      <c r="X66" s="158"/>
      <c r="Y66" s="158"/>
      <c r="Z66" s="159"/>
      <c r="AC66" s="31" t="s">
        <v>177</v>
      </c>
      <c r="AD66" s="31">
        <v>5096</v>
      </c>
      <c r="AE66" s="31">
        <v>39639</v>
      </c>
      <c r="AF66" s="31">
        <v>27291</v>
      </c>
      <c r="AG66" s="31">
        <v>4823</v>
      </c>
      <c r="AH66" s="31">
        <v>6945</v>
      </c>
      <c r="AI66" s="31">
        <v>16806</v>
      </c>
    </row>
    <row r="67" spans="2:35" x14ac:dyDescent="0.25">
      <c r="B67" s="127" t="s">
        <v>160</v>
      </c>
      <c r="C67" s="127"/>
      <c r="D67" s="127"/>
      <c r="E67" s="127"/>
      <c r="F67" s="127"/>
      <c r="G67" s="127"/>
      <c r="H67" s="127"/>
      <c r="I67" s="127"/>
      <c r="J67" s="127"/>
      <c r="K67" s="75"/>
      <c r="L67" s="75"/>
      <c r="M67" s="75"/>
      <c r="N67" s="75"/>
      <c r="P67" s="160" t="s">
        <v>165</v>
      </c>
      <c r="Q67" s="131" t="s">
        <v>181</v>
      </c>
      <c r="R67" s="132"/>
      <c r="S67" s="132"/>
      <c r="T67" s="132"/>
      <c r="U67" s="132"/>
      <c r="V67" s="133"/>
      <c r="W67" s="156"/>
      <c r="X67" s="156"/>
      <c r="Y67" s="156"/>
      <c r="Z67" s="161"/>
      <c r="AC67" s="31" t="s">
        <v>178</v>
      </c>
      <c r="AD67" s="31">
        <v>4591</v>
      </c>
      <c r="AE67" s="31">
        <v>9765</v>
      </c>
      <c r="AF67" s="31">
        <v>121033</v>
      </c>
      <c r="AG67" s="31">
        <v>11766</v>
      </c>
      <c r="AH67" s="31">
        <v>7665</v>
      </c>
      <c r="AI67" s="31">
        <v>12900</v>
      </c>
    </row>
    <row r="68" spans="2:35" x14ac:dyDescent="0.25">
      <c r="B68" s="20" t="s">
        <v>14</v>
      </c>
      <c r="P68" s="162"/>
      <c r="Q68" s="108">
        <f>Q58</f>
        <v>2019</v>
      </c>
      <c r="R68" s="108">
        <f t="shared" ref="R68:Z68" si="123">R58</f>
        <v>2020</v>
      </c>
      <c r="S68" s="108">
        <f t="shared" si="123"/>
        <v>2021</v>
      </c>
      <c r="T68" s="108">
        <f t="shared" si="123"/>
        <v>2022</v>
      </c>
      <c r="U68" s="108">
        <f t="shared" si="123"/>
        <v>2023</v>
      </c>
      <c r="V68" s="108">
        <f t="shared" si="123"/>
        <v>2024</v>
      </c>
      <c r="W68" s="108">
        <f t="shared" si="123"/>
        <v>2025</v>
      </c>
      <c r="X68" s="108">
        <f t="shared" si="123"/>
        <v>2026</v>
      </c>
      <c r="Y68" s="108">
        <f t="shared" si="123"/>
        <v>2027</v>
      </c>
      <c r="Z68" s="163">
        <f t="shared" si="123"/>
        <v>2028</v>
      </c>
      <c r="AC68" s="31" t="s">
        <v>179</v>
      </c>
      <c r="AD68" s="31">
        <v>59500</v>
      </c>
      <c r="AE68" s="31">
        <v>79647</v>
      </c>
      <c r="AF68" s="31">
        <v>61167</v>
      </c>
      <c r="AG68" s="31">
        <v>17578</v>
      </c>
      <c r="AH68" s="31">
        <v>84771</v>
      </c>
      <c r="AI68" s="31">
        <v>30769</v>
      </c>
    </row>
    <row r="69" spans="2:35" x14ac:dyDescent="0.25">
      <c r="B69" s="20" t="s">
        <v>15</v>
      </c>
      <c r="P69" s="164" t="s">
        <v>153</v>
      </c>
      <c r="Q69" s="63">
        <f>(Q42+Q59)/1000</f>
        <v>128.1371164021636</v>
      </c>
      <c r="R69" s="63">
        <f t="shared" ref="R69:Z69" si="124">(R42+R59)/1000</f>
        <v>129.16235206639968</v>
      </c>
      <c r="S69" s="63">
        <f t="shared" si="124"/>
        <v>130.18758773063576</v>
      </c>
      <c r="T69" s="63">
        <f t="shared" si="124"/>
        <v>131.2128233948718</v>
      </c>
      <c r="U69" s="63">
        <f t="shared" si="124"/>
        <v>132.23805905910791</v>
      </c>
      <c r="V69" s="63">
        <f t="shared" si="124"/>
        <v>133.26329472334399</v>
      </c>
      <c r="W69" s="63">
        <f t="shared" si="124"/>
        <v>134.28853038758004</v>
      </c>
      <c r="X69" s="63">
        <f t="shared" si="124"/>
        <v>135.31376605181612</v>
      </c>
      <c r="Y69" s="63">
        <f t="shared" si="124"/>
        <v>136.33900171605219</v>
      </c>
      <c r="Z69" s="165">
        <f t="shared" si="124"/>
        <v>137.36423738028824</v>
      </c>
      <c r="AC69" s="31" t="s">
        <v>180</v>
      </c>
      <c r="AD69" s="31">
        <v>69187</v>
      </c>
      <c r="AE69" s="31">
        <v>129051</v>
      </c>
      <c r="AF69" s="31">
        <v>209491</v>
      </c>
      <c r="AG69" s="31">
        <v>34167</v>
      </c>
      <c r="AH69" s="31">
        <v>99381</v>
      </c>
      <c r="AI69" s="31">
        <v>60475</v>
      </c>
    </row>
    <row r="70" spans="2:35" x14ac:dyDescent="0.25">
      <c r="P70" s="164" t="s">
        <v>154</v>
      </c>
      <c r="Q70" s="63">
        <f t="shared" ref="Q70" si="125">(Q43+Q60)/1000</f>
        <v>161.42752972352287</v>
      </c>
      <c r="R70" s="63">
        <f t="shared" ref="R70:Z70" si="126">(R43+R60)/1000</f>
        <v>161.80715260332866</v>
      </c>
      <c r="S70" s="63">
        <f t="shared" si="126"/>
        <v>162.18677548313445</v>
      </c>
      <c r="T70" s="63">
        <f t="shared" si="126"/>
        <v>162.56639836294028</v>
      </c>
      <c r="U70" s="63">
        <f t="shared" si="126"/>
        <v>162.94602124274607</v>
      </c>
      <c r="V70" s="63">
        <f t="shared" si="126"/>
        <v>163.32564412255186</v>
      </c>
      <c r="W70" s="63">
        <f t="shared" si="126"/>
        <v>163.70526700235766</v>
      </c>
      <c r="X70" s="63">
        <f t="shared" si="126"/>
        <v>164.08488988216342</v>
      </c>
      <c r="Y70" s="63">
        <f t="shared" si="126"/>
        <v>164.46451276196925</v>
      </c>
      <c r="Z70" s="165">
        <f t="shared" si="126"/>
        <v>164.84413564177507</v>
      </c>
    </row>
    <row r="71" spans="2:35" x14ac:dyDescent="0.25">
      <c r="B71" s="134" t="s">
        <v>17</v>
      </c>
      <c r="C71" s="134" t="s">
        <v>18</v>
      </c>
      <c r="D71" s="134" t="s">
        <v>19</v>
      </c>
      <c r="E71" s="32"/>
      <c r="F71" s="134" t="s">
        <v>20</v>
      </c>
      <c r="G71" s="134"/>
      <c r="H71" s="134"/>
      <c r="I71" s="134"/>
      <c r="J71" s="134"/>
      <c r="K71" s="80"/>
      <c r="L71" s="80"/>
      <c r="M71" s="80"/>
      <c r="N71" s="80"/>
      <c r="P71" s="164" t="s">
        <v>155</v>
      </c>
      <c r="Q71" s="63">
        <f>(Q44+Q61)/1000</f>
        <v>224.72147067735673</v>
      </c>
      <c r="R71" s="63">
        <f t="shared" ref="R71:Z71" si="127">(R44+R61)/1000</f>
        <v>224.81827000479194</v>
      </c>
      <c r="S71" s="63">
        <f t="shared" si="127"/>
        <v>224.91506933222715</v>
      </c>
      <c r="T71" s="63">
        <f t="shared" si="127"/>
        <v>225.01186865966235</v>
      </c>
      <c r="U71" s="63">
        <f t="shared" si="127"/>
        <v>225.10866798709756</v>
      </c>
      <c r="V71" s="63">
        <f t="shared" si="127"/>
        <v>225.20546731453271</v>
      </c>
      <c r="W71" s="63">
        <f t="shared" si="127"/>
        <v>225.46035118338762</v>
      </c>
      <c r="X71" s="63">
        <f t="shared" si="127"/>
        <v>225.71717103879121</v>
      </c>
      <c r="Y71" s="63">
        <f t="shared" si="127"/>
        <v>225.97592688074349</v>
      </c>
      <c r="Z71" s="165">
        <f t="shared" si="127"/>
        <v>226.23661870924448</v>
      </c>
    </row>
    <row r="72" spans="2:35" x14ac:dyDescent="0.25">
      <c r="B72" s="134"/>
      <c r="C72" s="134"/>
      <c r="D72" s="134"/>
      <c r="E72" s="32">
        <f>E22</f>
        <v>2019</v>
      </c>
      <c r="F72" s="69">
        <f t="shared" ref="F72:N72" si="128">F22</f>
        <v>2020</v>
      </c>
      <c r="G72" s="69">
        <f t="shared" si="128"/>
        <v>2021</v>
      </c>
      <c r="H72" s="69">
        <f t="shared" si="128"/>
        <v>2022</v>
      </c>
      <c r="I72" s="69">
        <f t="shared" si="128"/>
        <v>2023</v>
      </c>
      <c r="J72" s="69">
        <f t="shared" si="128"/>
        <v>2024</v>
      </c>
      <c r="K72" s="77">
        <f t="shared" si="128"/>
        <v>2025</v>
      </c>
      <c r="L72" s="77">
        <f t="shared" si="128"/>
        <v>2026</v>
      </c>
      <c r="M72" s="77">
        <f t="shared" si="128"/>
        <v>2027</v>
      </c>
      <c r="N72" s="77">
        <f t="shared" si="128"/>
        <v>2028</v>
      </c>
      <c r="P72" s="164" t="s">
        <v>156</v>
      </c>
      <c r="Q72" s="63">
        <f t="shared" ref="Q72" si="129">(Q45+Q62)/1000</f>
        <v>41.307919786119925</v>
      </c>
      <c r="R72" s="63">
        <f t="shared" ref="R72:Z72" si="130">(R45+R62)/1000</f>
        <v>41.448297079592265</v>
      </c>
      <c r="S72" s="63">
        <f t="shared" si="130"/>
        <v>41.588674373064613</v>
      </c>
      <c r="T72" s="63">
        <f t="shared" si="130"/>
        <v>41.729051666536961</v>
      </c>
      <c r="U72" s="63">
        <f t="shared" si="130"/>
        <v>41.869428960009301</v>
      </c>
      <c r="V72" s="63">
        <f t="shared" si="130"/>
        <v>42.009806253481642</v>
      </c>
      <c r="W72" s="63">
        <f t="shared" si="130"/>
        <v>42.228565382423525</v>
      </c>
      <c r="X72" s="63">
        <f t="shared" si="130"/>
        <v>42.45013205723486</v>
      </c>
      <c r="Y72" s="63">
        <f t="shared" si="130"/>
        <v>42.67450627791564</v>
      </c>
      <c r="Z72" s="165">
        <f t="shared" si="130"/>
        <v>42.901688044465864</v>
      </c>
    </row>
    <row r="73" spans="2:35" x14ac:dyDescent="0.25">
      <c r="B73" s="141" t="s">
        <v>22</v>
      </c>
      <c r="C73" s="142"/>
      <c r="D73" s="142"/>
      <c r="E73" s="142"/>
      <c r="F73" s="142"/>
      <c r="G73" s="142"/>
      <c r="H73" s="142"/>
      <c r="I73" s="142"/>
      <c r="J73" s="142"/>
      <c r="K73" s="81"/>
      <c r="L73" s="81"/>
      <c r="M73" s="81"/>
      <c r="N73" s="81"/>
      <c r="P73" s="164" t="s">
        <v>157</v>
      </c>
      <c r="Q73" s="63">
        <f t="shared" ref="Q73" si="131">(Q46+Q63)/1000</f>
        <v>169.20560629958595</v>
      </c>
      <c r="R73" s="63">
        <f t="shared" ref="R73:Z73" si="132">(R46+R63)/1000</f>
        <v>169.27459737264016</v>
      </c>
      <c r="S73" s="63">
        <f t="shared" si="132"/>
        <v>169.34358844569439</v>
      </c>
      <c r="T73" s="63">
        <f t="shared" si="132"/>
        <v>169.41257951874863</v>
      </c>
      <c r="U73" s="63">
        <f t="shared" si="132"/>
        <v>169.48157059180284</v>
      </c>
      <c r="V73" s="63">
        <f t="shared" si="132"/>
        <v>169.55056166485704</v>
      </c>
      <c r="W73" s="63">
        <f t="shared" si="132"/>
        <v>169.70421605232738</v>
      </c>
      <c r="X73" s="63">
        <f t="shared" si="132"/>
        <v>169.85925026125886</v>
      </c>
      <c r="Y73" s="63">
        <f t="shared" si="132"/>
        <v>170.0156642916514</v>
      </c>
      <c r="Z73" s="165">
        <f t="shared" si="132"/>
        <v>170.17345814350497</v>
      </c>
    </row>
    <row r="74" spans="2:35" ht="15.75" thickBot="1" x14ac:dyDescent="0.3">
      <c r="B74" s="23">
        <v>1</v>
      </c>
      <c r="C74" s="31" t="s">
        <v>23</v>
      </c>
      <c r="D74" s="23" t="s">
        <v>24</v>
      </c>
      <c r="E74" s="15">
        <f t="shared" ref="E74:N74" si="133">E5</f>
        <v>16792549.928214829</v>
      </c>
      <c r="F74" s="15">
        <f t="shared" si="133"/>
        <v>16990614.039417855</v>
      </c>
      <c r="G74" s="15">
        <f t="shared" si="133"/>
        <v>17188678.150620878</v>
      </c>
      <c r="H74" s="15">
        <f t="shared" si="133"/>
        <v>17386742.261823904</v>
      </c>
      <c r="I74" s="15">
        <f t="shared" si="133"/>
        <v>17584806.37302693</v>
      </c>
      <c r="J74" s="15">
        <f t="shared" si="133"/>
        <v>17782870.484229956</v>
      </c>
      <c r="K74" s="15">
        <f t="shared" si="133"/>
        <v>17980934.595432982</v>
      </c>
      <c r="L74" s="15">
        <f t="shared" si="133"/>
        <v>18178998.706636004</v>
      </c>
      <c r="M74" s="15">
        <f t="shared" si="133"/>
        <v>18377062.81783903</v>
      </c>
      <c r="N74" s="15">
        <f t="shared" si="133"/>
        <v>18575126.929042056</v>
      </c>
      <c r="P74" s="166" t="s">
        <v>158</v>
      </c>
      <c r="Q74" s="167">
        <f t="shared" ref="Q74" si="134">(Q47+Q64)/1000</f>
        <v>290.7490701161467</v>
      </c>
      <c r="R74" s="167">
        <f t="shared" ref="R74:Z74" si="135">(R47+R64)/1000</f>
        <v>290.76719325109127</v>
      </c>
      <c r="S74" s="167">
        <f t="shared" si="135"/>
        <v>290.78531638603584</v>
      </c>
      <c r="T74" s="167">
        <f t="shared" si="135"/>
        <v>290.80343952098042</v>
      </c>
      <c r="U74" s="167">
        <f t="shared" si="135"/>
        <v>290.82156265592494</v>
      </c>
      <c r="V74" s="167">
        <f t="shared" si="135"/>
        <v>290.83968579086951</v>
      </c>
      <c r="W74" s="167">
        <f t="shared" si="135"/>
        <v>290.94751749269568</v>
      </c>
      <c r="X74" s="167">
        <f t="shared" si="135"/>
        <v>291.05571165722074</v>
      </c>
      <c r="Y74" s="167">
        <f t="shared" si="135"/>
        <v>291.16426828444469</v>
      </c>
      <c r="Z74" s="168">
        <f t="shared" si="135"/>
        <v>291.27318737436747</v>
      </c>
    </row>
    <row r="75" spans="2:35" x14ac:dyDescent="0.25">
      <c r="B75" s="23">
        <v>2</v>
      </c>
      <c r="C75" s="31" t="s">
        <v>25</v>
      </c>
      <c r="D75" s="23" t="s">
        <v>26</v>
      </c>
      <c r="E75" s="34">
        <v>100</v>
      </c>
      <c r="F75" s="34">
        <v>100</v>
      </c>
      <c r="G75" s="34">
        <v>100</v>
      </c>
      <c r="H75" s="34">
        <v>100</v>
      </c>
      <c r="I75" s="34">
        <v>100</v>
      </c>
      <c r="J75" s="34">
        <v>100</v>
      </c>
      <c r="K75" s="34">
        <v>100</v>
      </c>
      <c r="L75" s="34">
        <v>100</v>
      </c>
      <c r="M75" s="34">
        <v>100</v>
      </c>
      <c r="N75" s="34">
        <v>100</v>
      </c>
    </row>
    <row r="76" spans="2:35" x14ac:dyDescent="0.25">
      <c r="B76" s="23">
        <v>3</v>
      </c>
      <c r="C76" s="31" t="s">
        <v>27</v>
      </c>
      <c r="D76" s="23" t="s">
        <v>24</v>
      </c>
      <c r="E76" s="36">
        <f>E74*E75%</f>
        <v>16792549.928214829</v>
      </c>
      <c r="F76" s="36">
        <f>F74*F75%</f>
        <v>16990614.039417855</v>
      </c>
      <c r="G76" s="36">
        <f t="shared" ref="G76:N76" si="136">G74*G75%</f>
        <v>17188678.150620878</v>
      </c>
      <c r="H76" s="36">
        <f t="shared" si="136"/>
        <v>17386742.261823904</v>
      </c>
      <c r="I76" s="36">
        <f t="shared" si="136"/>
        <v>17584806.37302693</v>
      </c>
      <c r="J76" s="36">
        <f t="shared" si="136"/>
        <v>17782870.484229956</v>
      </c>
      <c r="K76" s="36">
        <f t="shared" si="136"/>
        <v>17980934.595432982</v>
      </c>
      <c r="L76" s="36">
        <f t="shared" si="136"/>
        <v>18178998.706636004</v>
      </c>
      <c r="M76" s="36">
        <f t="shared" si="136"/>
        <v>18377062.81783903</v>
      </c>
      <c r="N76" s="36">
        <f t="shared" si="136"/>
        <v>18575126.929042056</v>
      </c>
    </row>
    <row r="77" spans="2:35" x14ac:dyDescent="0.25">
      <c r="B77" s="23">
        <v>4</v>
      </c>
      <c r="C77" s="31" t="s">
        <v>28</v>
      </c>
      <c r="D77" s="23" t="s">
        <v>24</v>
      </c>
      <c r="E77" s="34">
        <v>5</v>
      </c>
      <c r="F77" s="34">
        <v>5</v>
      </c>
      <c r="G77" s="34">
        <v>5</v>
      </c>
      <c r="H77" s="34">
        <v>5</v>
      </c>
      <c r="I77" s="34">
        <v>5</v>
      </c>
      <c r="J77" s="34">
        <v>5</v>
      </c>
      <c r="K77" s="34">
        <v>5</v>
      </c>
      <c r="L77" s="34">
        <v>5</v>
      </c>
      <c r="M77" s="34">
        <v>5</v>
      </c>
      <c r="N77" s="34">
        <v>5</v>
      </c>
    </row>
    <row r="78" spans="2:35" x14ac:dyDescent="0.25">
      <c r="B78" s="23"/>
      <c r="C78" s="31"/>
      <c r="D78" s="23"/>
      <c r="E78" s="23"/>
      <c r="F78" s="34"/>
      <c r="G78" s="34"/>
      <c r="H78" s="34"/>
      <c r="I78" s="34"/>
      <c r="J78" s="34"/>
      <c r="K78" s="34"/>
      <c r="L78" s="34"/>
      <c r="M78" s="34"/>
      <c r="N78" s="34"/>
    </row>
    <row r="79" spans="2:35" x14ac:dyDescent="0.25">
      <c r="B79" s="141" t="s">
        <v>29</v>
      </c>
      <c r="C79" s="142"/>
      <c r="D79" s="142"/>
      <c r="E79" s="142"/>
      <c r="F79" s="142"/>
      <c r="G79" s="142"/>
      <c r="H79" s="142"/>
      <c r="I79" s="142"/>
      <c r="J79" s="142"/>
      <c r="K79" s="81"/>
      <c r="L79" s="81"/>
      <c r="M79" s="81"/>
      <c r="N79" s="81"/>
    </row>
    <row r="80" spans="2:35" x14ac:dyDescent="0.25">
      <c r="B80" s="23">
        <v>1</v>
      </c>
      <c r="C80" s="31" t="s">
        <v>30</v>
      </c>
      <c r="D80" s="23" t="s">
        <v>31</v>
      </c>
      <c r="E80" s="36">
        <f>E76/E77</f>
        <v>3358509.9856429659</v>
      </c>
      <c r="F80" s="36">
        <f>F76/F77</f>
        <v>3398122.8078835709</v>
      </c>
      <c r="G80" s="36">
        <f t="shared" ref="G80:N80" si="137">G76/G77</f>
        <v>3437735.6301241755</v>
      </c>
      <c r="H80" s="36">
        <f t="shared" si="137"/>
        <v>3477348.4523647809</v>
      </c>
      <c r="I80" s="36">
        <f t="shared" si="137"/>
        <v>3516961.274605386</v>
      </c>
      <c r="J80" s="36">
        <f t="shared" si="137"/>
        <v>3556574.096845991</v>
      </c>
      <c r="K80" s="36">
        <f t="shared" si="137"/>
        <v>3596186.9190865965</v>
      </c>
      <c r="L80" s="36">
        <f t="shared" si="137"/>
        <v>3635799.741327201</v>
      </c>
      <c r="M80" s="36">
        <f t="shared" si="137"/>
        <v>3675412.563567806</v>
      </c>
      <c r="N80" s="36">
        <f t="shared" si="137"/>
        <v>3715025.3858084111</v>
      </c>
    </row>
    <row r="81" spans="2:14" x14ac:dyDescent="0.25">
      <c r="B81" s="23">
        <v>2</v>
      </c>
      <c r="C81" s="31" t="s">
        <v>32</v>
      </c>
      <c r="D81" s="23" t="s">
        <v>33</v>
      </c>
      <c r="E81" s="36">
        <v>120</v>
      </c>
      <c r="F81" s="36">
        <v>120</v>
      </c>
      <c r="G81" s="36">
        <v>120</v>
      </c>
      <c r="H81" s="36">
        <v>120</v>
      </c>
      <c r="I81" s="36">
        <v>120</v>
      </c>
      <c r="J81" s="36">
        <v>120</v>
      </c>
      <c r="K81" s="36">
        <v>120</v>
      </c>
      <c r="L81" s="36">
        <v>120</v>
      </c>
      <c r="M81" s="36">
        <v>120</v>
      </c>
      <c r="N81" s="36">
        <v>120</v>
      </c>
    </row>
    <row r="82" spans="2:14" x14ac:dyDescent="0.25">
      <c r="B82" s="136">
        <v>3</v>
      </c>
      <c r="C82" s="139" t="s">
        <v>34</v>
      </c>
      <c r="D82" s="23" t="s">
        <v>35</v>
      </c>
      <c r="E82" s="36">
        <f>E80*E81</f>
        <v>403021198.27715588</v>
      </c>
      <c r="F82" s="36">
        <f>F80*F81</f>
        <v>407774736.94602853</v>
      </c>
      <c r="G82" s="36">
        <f t="shared" ref="G82:N82" si="138">G80*G81</f>
        <v>412528275.61490107</v>
      </c>
      <c r="H82" s="36">
        <f t="shared" si="138"/>
        <v>417281814.28377372</v>
      </c>
      <c r="I82" s="36">
        <f t="shared" si="138"/>
        <v>422035352.95264632</v>
      </c>
      <c r="J82" s="36">
        <f t="shared" si="138"/>
        <v>426788891.62151891</v>
      </c>
      <c r="K82" s="36">
        <f t="shared" si="138"/>
        <v>431542430.29039156</v>
      </c>
      <c r="L82" s="36">
        <f t="shared" si="138"/>
        <v>436295968.9592641</v>
      </c>
      <c r="M82" s="36">
        <f t="shared" si="138"/>
        <v>441049507.62813675</v>
      </c>
      <c r="N82" s="36">
        <f t="shared" si="138"/>
        <v>445803046.29700935</v>
      </c>
    </row>
    <row r="83" spans="2:14" x14ac:dyDescent="0.25">
      <c r="B83" s="138"/>
      <c r="C83" s="140"/>
      <c r="D83" s="23" t="s">
        <v>36</v>
      </c>
      <c r="E83" s="36">
        <f>E82/86400</f>
        <v>4664.5972022818969</v>
      </c>
      <c r="F83" s="36">
        <f>F82/86400</f>
        <v>4719.6150109494047</v>
      </c>
      <c r="G83" s="36">
        <f t="shared" ref="G83:N83" si="139">G82/86400</f>
        <v>4774.6328196169106</v>
      </c>
      <c r="H83" s="36">
        <f t="shared" si="139"/>
        <v>4829.6506282844184</v>
      </c>
      <c r="I83" s="36">
        <f t="shared" si="139"/>
        <v>4884.6684369519253</v>
      </c>
      <c r="J83" s="36">
        <f t="shared" si="139"/>
        <v>4939.6862456194322</v>
      </c>
      <c r="K83" s="36">
        <f t="shared" si="139"/>
        <v>4994.704054286939</v>
      </c>
      <c r="L83" s="36">
        <f t="shared" si="139"/>
        <v>5049.7218629544459</v>
      </c>
      <c r="M83" s="36">
        <f t="shared" si="139"/>
        <v>5104.7396716219528</v>
      </c>
      <c r="N83" s="36">
        <f t="shared" si="139"/>
        <v>5159.7574802894596</v>
      </c>
    </row>
    <row r="84" spans="2:14" x14ac:dyDescent="0.25">
      <c r="B84" s="136">
        <v>4</v>
      </c>
      <c r="C84" s="139" t="s">
        <v>29</v>
      </c>
      <c r="D84" s="23" t="s">
        <v>35</v>
      </c>
      <c r="E84" s="36">
        <f>E76*E81</f>
        <v>2015105991.3857796</v>
      </c>
      <c r="F84" s="36">
        <f>F76*F81</f>
        <v>2038873684.7301426</v>
      </c>
      <c r="G84" s="36">
        <f t="shared" ref="G84:N84" si="140">G76*G81</f>
        <v>2062641378.0745053</v>
      </c>
      <c r="H84" s="36">
        <f t="shared" si="140"/>
        <v>2086409071.4188685</v>
      </c>
      <c r="I84" s="36">
        <f t="shared" si="140"/>
        <v>2110176764.7632315</v>
      </c>
      <c r="J84" s="36">
        <f t="shared" si="140"/>
        <v>2133944458.1075947</v>
      </c>
      <c r="K84" s="36">
        <f t="shared" si="140"/>
        <v>2157712151.4519577</v>
      </c>
      <c r="L84" s="36">
        <f t="shared" si="140"/>
        <v>2181479844.7963204</v>
      </c>
      <c r="M84" s="36">
        <f t="shared" si="140"/>
        <v>2205247538.1406837</v>
      </c>
      <c r="N84" s="36">
        <f t="shared" si="140"/>
        <v>2229015231.4850469</v>
      </c>
    </row>
    <row r="85" spans="2:14" x14ac:dyDescent="0.25">
      <c r="B85" s="138"/>
      <c r="C85" s="140"/>
      <c r="D85" s="23" t="s">
        <v>36</v>
      </c>
      <c r="E85" s="36">
        <f>E84/86400</f>
        <v>23322.986011409488</v>
      </c>
      <c r="F85" s="36">
        <f>F84/86400</f>
        <v>23598.07505474702</v>
      </c>
      <c r="G85" s="36">
        <f t="shared" ref="G85:N85" si="141">G84/86400</f>
        <v>23873.164098084551</v>
      </c>
      <c r="H85" s="36">
        <f t="shared" si="141"/>
        <v>24148.25314142209</v>
      </c>
      <c r="I85" s="36">
        <f t="shared" si="141"/>
        <v>24423.342184759626</v>
      </c>
      <c r="J85" s="36">
        <f t="shared" si="141"/>
        <v>24698.431228097161</v>
      </c>
      <c r="K85" s="36">
        <f t="shared" si="141"/>
        <v>24973.520271434696</v>
      </c>
      <c r="L85" s="36">
        <f t="shared" si="141"/>
        <v>25248.609314772228</v>
      </c>
      <c r="M85" s="36">
        <f t="shared" si="141"/>
        <v>25523.698358109763</v>
      </c>
      <c r="N85" s="36">
        <f t="shared" si="141"/>
        <v>25798.787401447302</v>
      </c>
    </row>
    <row r="86" spans="2:14" x14ac:dyDescent="0.25">
      <c r="B86" s="23"/>
      <c r="C86" s="31"/>
      <c r="D86" s="23"/>
      <c r="E86" s="23"/>
      <c r="F86" s="34"/>
      <c r="G86" s="34"/>
      <c r="H86" s="34"/>
      <c r="I86" s="34"/>
      <c r="J86" s="34"/>
      <c r="K86" s="34"/>
      <c r="L86" s="34"/>
      <c r="M86" s="34"/>
      <c r="N86" s="34"/>
    </row>
    <row r="87" spans="2:14" x14ac:dyDescent="0.25">
      <c r="B87" s="149" t="s">
        <v>37</v>
      </c>
      <c r="C87" s="150"/>
      <c r="D87" s="150"/>
      <c r="E87" s="150"/>
      <c r="F87" s="150"/>
      <c r="G87" s="150"/>
      <c r="H87" s="150"/>
      <c r="I87" s="150"/>
      <c r="J87" s="150"/>
      <c r="K87" s="81"/>
      <c r="L87" s="81"/>
      <c r="M87" s="81"/>
      <c r="N87" s="81"/>
    </row>
    <row r="88" spans="2:14" x14ac:dyDescent="0.25">
      <c r="B88" s="151" t="s">
        <v>38</v>
      </c>
      <c r="C88" s="139" t="s">
        <v>39</v>
      </c>
      <c r="D88" s="23" t="s">
        <v>35</v>
      </c>
      <c r="E88" s="70">
        <f>15%*E84</f>
        <v>302265898.70786691</v>
      </c>
      <c r="F88" s="70">
        <f t="shared" ref="F88:N88" si="142">15%*F84</f>
        <v>305831052.70952135</v>
      </c>
      <c r="G88" s="70">
        <f t="shared" si="142"/>
        <v>309396206.7111758</v>
      </c>
      <c r="H88" s="70">
        <f t="shared" si="142"/>
        <v>312961360.71283025</v>
      </c>
      <c r="I88" s="70">
        <f t="shared" si="142"/>
        <v>316526514.71448469</v>
      </c>
      <c r="J88" s="70">
        <f t="shared" si="142"/>
        <v>320091668.7161392</v>
      </c>
      <c r="K88" s="70">
        <f t="shared" si="142"/>
        <v>323656822.71779364</v>
      </c>
      <c r="L88" s="70">
        <f t="shared" si="142"/>
        <v>327221976.71944803</v>
      </c>
      <c r="M88" s="70">
        <f t="shared" si="142"/>
        <v>330787130.72110254</v>
      </c>
      <c r="N88" s="70">
        <f t="shared" si="142"/>
        <v>334352284.72275704</v>
      </c>
    </row>
    <row r="89" spans="2:14" x14ac:dyDescent="0.25">
      <c r="B89" s="151"/>
      <c r="C89" s="140"/>
      <c r="D89" s="23" t="s">
        <v>36</v>
      </c>
      <c r="E89" s="36">
        <f>E88/86400</f>
        <v>3498.4479017114227</v>
      </c>
      <c r="F89" s="36">
        <f>F88/86400</f>
        <v>3539.7112582120526</v>
      </c>
      <c r="G89" s="36">
        <f t="shared" ref="G89:J89" si="143">G88/86400</f>
        <v>3580.974614712683</v>
      </c>
      <c r="H89" s="36">
        <f t="shared" si="143"/>
        <v>3622.2379712133129</v>
      </c>
      <c r="I89" s="36">
        <f t="shared" si="143"/>
        <v>3663.5013277139433</v>
      </c>
      <c r="J89" s="36">
        <f t="shared" si="143"/>
        <v>3704.7646842145741</v>
      </c>
      <c r="K89" s="36">
        <f t="shared" ref="K89:N89" si="144">K88/86400</f>
        <v>3746.028040715204</v>
      </c>
      <c r="L89" s="36">
        <f t="shared" si="144"/>
        <v>3787.2913972158335</v>
      </c>
      <c r="M89" s="36">
        <f t="shared" si="144"/>
        <v>3828.5547537164643</v>
      </c>
      <c r="N89" s="36">
        <f t="shared" si="144"/>
        <v>3869.8181102170952</v>
      </c>
    </row>
    <row r="90" spans="2:14" x14ac:dyDescent="0.25">
      <c r="B90" s="151"/>
      <c r="C90" s="139" t="s">
        <v>41</v>
      </c>
      <c r="D90" s="23" t="s">
        <v>35</v>
      </c>
      <c r="E90" s="36">
        <f>E88</f>
        <v>302265898.70786691</v>
      </c>
      <c r="F90" s="36">
        <f>F88</f>
        <v>305831052.70952135</v>
      </c>
      <c r="G90" s="36">
        <f t="shared" ref="G90:J91" si="145">G88</f>
        <v>309396206.7111758</v>
      </c>
      <c r="H90" s="36">
        <f t="shared" si="145"/>
        <v>312961360.71283025</v>
      </c>
      <c r="I90" s="36">
        <f t="shared" si="145"/>
        <v>316526514.71448469</v>
      </c>
      <c r="J90" s="36">
        <f t="shared" si="145"/>
        <v>320091668.7161392</v>
      </c>
      <c r="K90" s="36">
        <f t="shared" ref="K90:N90" si="146">K88</f>
        <v>323656822.71779364</v>
      </c>
      <c r="L90" s="36">
        <f t="shared" si="146"/>
        <v>327221976.71944803</v>
      </c>
      <c r="M90" s="36">
        <f t="shared" si="146"/>
        <v>330787130.72110254</v>
      </c>
      <c r="N90" s="36">
        <f t="shared" si="146"/>
        <v>334352284.72275704</v>
      </c>
    </row>
    <row r="91" spans="2:14" x14ac:dyDescent="0.25">
      <c r="B91" s="151"/>
      <c r="C91" s="140"/>
      <c r="D91" s="23" t="s">
        <v>36</v>
      </c>
      <c r="E91" s="36">
        <f>E89</f>
        <v>3498.4479017114227</v>
      </c>
      <c r="F91" s="36">
        <f>F89</f>
        <v>3539.7112582120526</v>
      </c>
      <c r="G91" s="36">
        <f t="shared" si="145"/>
        <v>3580.974614712683</v>
      </c>
      <c r="H91" s="36">
        <f t="shared" si="145"/>
        <v>3622.2379712133129</v>
      </c>
      <c r="I91" s="36">
        <f t="shared" si="145"/>
        <v>3663.5013277139433</v>
      </c>
      <c r="J91" s="36">
        <f t="shared" si="145"/>
        <v>3704.7646842145741</v>
      </c>
      <c r="K91" s="36">
        <f t="shared" ref="K91:N91" si="147">K89</f>
        <v>3746.028040715204</v>
      </c>
      <c r="L91" s="36">
        <f t="shared" si="147"/>
        <v>3787.2913972158335</v>
      </c>
      <c r="M91" s="36">
        <f t="shared" si="147"/>
        <v>3828.5547537164643</v>
      </c>
      <c r="N91" s="36">
        <f t="shared" si="147"/>
        <v>3869.8181102170952</v>
      </c>
    </row>
    <row r="92" spans="2:14" x14ac:dyDescent="0.25">
      <c r="B92" s="23"/>
      <c r="C92" s="31"/>
      <c r="D92" s="23"/>
      <c r="E92" s="23"/>
      <c r="F92" s="34"/>
      <c r="G92" s="34"/>
      <c r="H92" s="34"/>
      <c r="I92" s="34"/>
      <c r="J92" s="34"/>
      <c r="K92" s="34"/>
      <c r="L92" s="34"/>
      <c r="M92" s="34"/>
      <c r="N92" s="34"/>
    </row>
    <row r="93" spans="2:14" x14ac:dyDescent="0.25">
      <c r="B93" s="141" t="s">
        <v>42</v>
      </c>
      <c r="C93" s="142"/>
      <c r="D93" s="142"/>
      <c r="E93" s="142"/>
      <c r="F93" s="142"/>
      <c r="G93" s="142"/>
      <c r="H93" s="142"/>
      <c r="I93" s="142"/>
      <c r="J93" s="142"/>
      <c r="K93" s="81"/>
      <c r="L93" s="81"/>
      <c r="M93" s="81"/>
      <c r="N93" s="81"/>
    </row>
    <row r="94" spans="2:14" x14ac:dyDescent="0.25">
      <c r="B94" s="136" t="s">
        <v>43</v>
      </c>
      <c r="C94" s="145" t="s">
        <v>44</v>
      </c>
      <c r="D94" s="23" t="s">
        <v>35</v>
      </c>
      <c r="E94" s="70">
        <f>20%*(E84+E90)</f>
        <v>463474378.01872933</v>
      </c>
      <c r="F94" s="70">
        <f t="shared" ref="F94:N94" si="148">20%*(F84+F90)</f>
        <v>468940947.4879328</v>
      </c>
      <c r="G94" s="70">
        <f t="shared" si="148"/>
        <v>474407516.95713627</v>
      </c>
      <c r="H94" s="70">
        <f t="shared" si="148"/>
        <v>479874086.42633975</v>
      </c>
      <c r="I94" s="70">
        <f t="shared" si="148"/>
        <v>485340655.89554334</v>
      </c>
      <c r="J94" s="70">
        <f t="shared" si="148"/>
        <v>490807225.36474681</v>
      </c>
      <c r="K94" s="70">
        <f t="shared" si="148"/>
        <v>496273794.83395028</v>
      </c>
      <c r="L94" s="70">
        <f t="shared" si="148"/>
        <v>501740364.30315375</v>
      </c>
      <c r="M94" s="70">
        <f t="shared" si="148"/>
        <v>507206933.77235729</v>
      </c>
      <c r="N94" s="70">
        <f t="shared" si="148"/>
        <v>512673503.24156076</v>
      </c>
    </row>
    <row r="95" spans="2:14" x14ac:dyDescent="0.25">
      <c r="B95" s="138"/>
      <c r="C95" s="146"/>
      <c r="D95" s="23" t="s">
        <v>36</v>
      </c>
      <c r="E95" s="36">
        <f>E94/86400</f>
        <v>5364.2867826241818</v>
      </c>
      <c r="F95" s="36">
        <f>F94/86400</f>
        <v>5427.5572625918148</v>
      </c>
      <c r="G95" s="36">
        <f t="shared" ref="G95:J95" si="149">G94/86400</f>
        <v>5490.8277425594479</v>
      </c>
      <c r="H95" s="36">
        <f t="shared" si="149"/>
        <v>5554.09822252708</v>
      </c>
      <c r="I95" s="36">
        <f t="shared" si="149"/>
        <v>5617.3687024947149</v>
      </c>
      <c r="J95" s="36">
        <f t="shared" si="149"/>
        <v>5680.639182462347</v>
      </c>
      <c r="K95" s="36">
        <f t="shared" ref="K95:N95" si="150">K94/86400</f>
        <v>5743.90966242998</v>
      </c>
      <c r="L95" s="36">
        <f t="shared" si="150"/>
        <v>5807.1801423976131</v>
      </c>
      <c r="M95" s="36">
        <f t="shared" si="150"/>
        <v>5870.4506223652461</v>
      </c>
      <c r="N95" s="36">
        <f t="shared" si="150"/>
        <v>5933.7211023328791</v>
      </c>
    </row>
    <row r="96" spans="2:14" x14ac:dyDescent="0.25">
      <c r="B96" s="23"/>
      <c r="C96" s="31"/>
      <c r="D96" s="23"/>
      <c r="E96" s="23"/>
      <c r="F96" s="34"/>
      <c r="G96" s="34"/>
      <c r="H96" s="34"/>
      <c r="I96" s="34"/>
      <c r="J96" s="34"/>
      <c r="K96" s="34"/>
      <c r="L96" s="34"/>
      <c r="M96" s="34"/>
      <c r="N96" s="34"/>
    </row>
    <row r="97" spans="2:14" x14ac:dyDescent="0.25">
      <c r="B97" s="147" t="s">
        <v>45</v>
      </c>
      <c r="C97" s="148"/>
      <c r="D97" s="148"/>
      <c r="E97" s="148"/>
      <c r="F97" s="148"/>
      <c r="G97" s="148"/>
      <c r="H97" s="148"/>
      <c r="I97" s="148"/>
      <c r="J97" s="148"/>
      <c r="K97" s="83"/>
      <c r="L97" s="83"/>
      <c r="M97" s="83"/>
      <c r="N97" s="83"/>
    </row>
    <row r="98" spans="2:14" x14ac:dyDescent="0.25">
      <c r="B98" s="136" t="s">
        <v>46</v>
      </c>
      <c r="C98" s="31" t="s">
        <v>47</v>
      </c>
      <c r="D98" s="23"/>
      <c r="E98" s="34">
        <v>1.1000000000000001</v>
      </c>
      <c r="F98" s="34">
        <v>1.1000000000000001</v>
      </c>
      <c r="G98" s="34">
        <v>1.1000000000000001</v>
      </c>
      <c r="H98" s="34">
        <v>1.1000000000000001</v>
      </c>
      <c r="I98" s="34">
        <v>1.1000000000000001</v>
      </c>
      <c r="J98" s="34">
        <v>1.1000000000000001</v>
      </c>
      <c r="K98" s="34">
        <v>2.1</v>
      </c>
      <c r="L98" s="34">
        <v>3.1</v>
      </c>
      <c r="M98" s="34">
        <v>4.0999999999999996</v>
      </c>
      <c r="N98" s="34">
        <v>5.0999999999999996</v>
      </c>
    </row>
    <row r="99" spans="2:14" x14ac:dyDescent="0.25">
      <c r="B99" s="137"/>
      <c r="C99" s="139" t="s">
        <v>48</v>
      </c>
      <c r="D99" s="23" t="s">
        <v>35</v>
      </c>
      <c r="E99" s="36">
        <f>E98*E107</f>
        <v>3058930894.9236135</v>
      </c>
      <c r="F99" s="36">
        <f>F98*F107</f>
        <v>3095010253.4203563</v>
      </c>
      <c r="G99" s="36">
        <f t="shared" ref="G99:J99" si="151">G98*G107</f>
        <v>3131089611.9170995</v>
      </c>
      <c r="H99" s="36">
        <f t="shared" si="151"/>
        <v>3167168970.4138422</v>
      </c>
      <c r="I99" s="36">
        <f t="shared" si="151"/>
        <v>3203248328.9105859</v>
      </c>
      <c r="J99" s="36">
        <f t="shared" si="151"/>
        <v>3239327687.4073286</v>
      </c>
      <c r="K99" s="36">
        <f t="shared" ref="K99:N99" si="152">K98*K107</f>
        <v>6253049814.907773</v>
      </c>
      <c r="L99" s="36">
        <f t="shared" si="152"/>
        <v>9332370776.0386581</v>
      </c>
      <c r="M99" s="36">
        <f t="shared" si="152"/>
        <v>12477290570.799988</v>
      </c>
      <c r="N99" s="36">
        <f t="shared" si="152"/>
        <v>15687809199.191759</v>
      </c>
    </row>
    <row r="100" spans="2:14" x14ac:dyDescent="0.25">
      <c r="B100" s="138"/>
      <c r="C100" s="140"/>
      <c r="D100" s="23" t="s">
        <v>36</v>
      </c>
      <c r="E100" s="36">
        <f>E99/86400</f>
        <v>35404.292765319602</v>
      </c>
      <c r="F100" s="36">
        <f>F99/86400</f>
        <v>35821.877933105978</v>
      </c>
      <c r="G100" s="36">
        <f t="shared" ref="G100:J100" si="153">G99/86400</f>
        <v>36239.463100892353</v>
      </c>
      <c r="H100" s="36">
        <f t="shared" si="153"/>
        <v>36657.048268678729</v>
      </c>
      <c r="I100" s="36">
        <f t="shared" si="153"/>
        <v>37074.633436465112</v>
      </c>
      <c r="J100" s="36">
        <f t="shared" si="153"/>
        <v>37492.218604251488</v>
      </c>
      <c r="K100" s="36">
        <f t="shared" ref="K100:N100" si="154">K99/86400</f>
        <v>72373.261746617747</v>
      </c>
      <c r="L100" s="36">
        <f t="shared" si="154"/>
        <v>108013.55064859558</v>
      </c>
      <c r="M100" s="36">
        <f t="shared" si="154"/>
        <v>144413.08531018504</v>
      </c>
      <c r="N100" s="36">
        <f t="shared" si="154"/>
        <v>181571.86573138609</v>
      </c>
    </row>
    <row r="101" spans="2:14" x14ac:dyDescent="0.25">
      <c r="B101" s="23"/>
      <c r="C101" s="31"/>
      <c r="D101" s="23"/>
      <c r="E101" s="23"/>
      <c r="F101" s="34"/>
      <c r="G101" s="34"/>
      <c r="H101" s="34"/>
      <c r="I101" s="34"/>
      <c r="J101" s="34"/>
      <c r="K101" s="34"/>
      <c r="L101" s="34"/>
      <c r="M101" s="34"/>
      <c r="N101" s="34"/>
    </row>
    <row r="102" spans="2:14" x14ac:dyDescent="0.25">
      <c r="B102" s="141" t="s">
        <v>49</v>
      </c>
      <c r="C102" s="142"/>
      <c r="D102" s="142"/>
      <c r="E102" s="142"/>
      <c r="F102" s="142"/>
      <c r="G102" s="142"/>
      <c r="H102" s="142"/>
      <c r="I102" s="142"/>
      <c r="J102" s="142"/>
      <c r="K102" s="81"/>
      <c r="L102" s="81"/>
      <c r="M102" s="81"/>
      <c r="N102" s="81"/>
    </row>
    <row r="103" spans="2:14" x14ac:dyDescent="0.25">
      <c r="B103" s="136" t="s">
        <v>50</v>
      </c>
      <c r="C103" s="31" t="s">
        <v>47</v>
      </c>
      <c r="D103" s="23"/>
      <c r="E103" s="34">
        <v>1.5</v>
      </c>
      <c r="F103" s="34">
        <v>1.5</v>
      </c>
      <c r="G103" s="34">
        <v>1.5</v>
      </c>
      <c r="H103" s="34">
        <v>1.5</v>
      </c>
      <c r="I103" s="34">
        <v>1.5</v>
      </c>
      <c r="J103" s="34">
        <v>1.5</v>
      </c>
      <c r="K103" s="34">
        <v>2.5</v>
      </c>
      <c r="L103" s="34">
        <v>3.5</v>
      </c>
      <c r="M103" s="34">
        <v>4.5</v>
      </c>
      <c r="N103" s="34">
        <v>5.5</v>
      </c>
    </row>
    <row r="104" spans="2:14" x14ac:dyDescent="0.25">
      <c r="B104" s="137"/>
      <c r="C104" s="139" t="s">
        <v>51</v>
      </c>
      <c r="D104" s="23" t="s">
        <v>35</v>
      </c>
      <c r="E104" s="36">
        <f>E103*E107</f>
        <v>4171269402.1685638</v>
      </c>
      <c r="F104" s="36">
        <f>F103*F107</f>
        <v>4220468527.3913946</v>
      </c>
      <c r="G104" s="36">
        <f t="shared" ref="G104:J104" si="155">G103*G107</f>
        <v>4269667652.6142263</v>
      </c>
      <c r="H104" s="36">
        <f t="shared" si="155"/>
        <v>4318866777.8370571</v>
      </c>
      <c r="I104" s="36">
        <f t="shared" si="155"/>
        <v>4368065903.0598888</v>
      </c>
      <c r="J104" s="36">
        <f t="shared" si="155"/>
        <v>4417265028.2827206</v>
      </c>
      <c r="K104" s="36">
        <f t="shared" ref="K104:N104" si="156">K103*K107</f>
        <v>7444106922.5092525</v>
      </c>
      <c r="L104" s="36">
        <f t="shared" si="156"/>
        <v>10536547650.366226</v>
      </c>
      <c r="M104" s="36">
        <f t="shared" si="156"/>
        <v>13694587211.853647</v>
      </c>
      <c r="N104" s="36">
        <f t="shared" si="156"/>
        <v>16918225606.971506</v>
      </c>
    </row>
    <row r="105" spans="2:14" x14ac:dyDescent="0.25">
      <c r="B105" s="138"/>
      <c r="C105" s="140"/>
      <c r="D105" s="23" t="s">
        <v>36</v>
      </c>
      <c r="E105" s="36">
        <f>E104/86400</f>
        <v>48278.58104361764</v>
      </c>
      <c r="F105" s="36">
        <f>F104/86400</f>
        <v>48848.015363326325</v>
      </c>
      <c r="G105" s="36">
        <f t="shared" ref="G105:J105" si="157">G104/86400</f>
        <v>49417.449683035025</v>
      </c>
      <c r="H105" s="36">
        <f t="shared" si="157"/>
        <v>49986.884002743718</v>
      </c>
      <c r="I105" s="36">
        <f t="shared" si="157"/>
        <v>50556.318322452418</v>
      </c>
      <c r="J105" s="36">
        <f t="shared" si="157"/>
        <v>51125.752642161118</v>
      </c>
      <c r="K105" s="36">
        <f t="shared" ref="K105:N105" si="158">K104/86400</f>
        <v>86158.64493644968</v>
      </c>
      <c r="L105" s="36">
        <f t="shared" si="158"/>
        <v>121950.78299034984</v>
      </c>
      <c r="M105" s="36">
        <f t="shared" si="158"/>
        <v>158502.16680386165</v>
      </c>
      <c r="N105" s="36">
        <f t="shared" si="158"/>
        <v>195812.79637698503</v>
      </c>
    </row>
    <row r="106" spans="2:14" x14ac:dyDescent="0.25">
      <c r="B106" s="141" t="s">
        <v>52</v>
      </c>
      <c r="C106" s="142"/>
      <c r="D106" s="142"/>
      <c r="E106" s="142"/>
      <c r="F106" s="142"/>
      <c r="G106" s="142"/>
      <c r="H106" s="142"/>
      <c r="I106" s="142"/>
      <c r="J106" s="142"/>
      <c r="K106" s="81"/>
      <c r="L106" s="81"/>
      <c r="M106" s="81"/>
      <c r="N106" s="81"/>
    </row>
    <row r="107" spans="2:14" x14ac:dyDescent="0.25">
      <c r="B107" s="136" t="s">
        <v>53</v>
      </c>
      <c r="C107" s="139" t="s">
        <v>52</v>
      </c>
      <c r="D107" s="23" t="s">
        <v>35</v>
      </c>
      <c r="E107" s="36">
        <f>E84+E90+E94</f>
        <v>2780846268.1123757</v>
      </c>
      <c r="F107" s="36">
        <f>F84+F90+F94</f>
        <v>2813645684.9275966</v>
      </c>
      <c r="G107" s="36">
        <f t="shared" ref="G107:J107" si="159">G84+G90+G94</f>
        <v>2846445101.7428174</v>
      </c>
      <c r="H107" s="36">
        <f t="shared" si="159"/>
        <v>2879244518.5580382</v>
      </c>
      <c r="I107" s="36">
        <f t="shared" si="159"/>
        <v>2912043935.3732595</v>
      </c>
      <c r="J107" s="36">
        <f t="shared" si="159"/>
        <v>2944843352.1884804</v>
      </c>
      <c r="K107" s="36">
        <f t="shared" ref="K107:N107" si="160">K84+K90+K94</f>
        <v>2977642769.0037012</v>
      </c>
      <c r="L107" s="36">
        <f t="shared" si="160"/>
        <v>3010442185.818922</v>
      </c>
      <c r="M107" s="36">
        <f t="shared" si="160"/>
        <v>3043241602.6341438</v>
      </c>
      <c r="N107" s="36">
        <f t="shared" si="160"/>
        <v>3076041019.4493647</v>
      </c>
    </row>
    <row r="108" spans="2:14" x14ac:dyDescent="0.25">
      <c r="B108" s="138"/>
      <c r="C108" s="140"/>
      <c r="D108" s="23" t="s">
        <v>36</v>
      </c>
      <c r="E108" s="36">
        <f>E107/86400</f>
        <v>32185.720695745091</v>
      </c>
      <c r="F108" s="36">
        <f>F107/86400</f>
        <v>32565.343575550887</v>
      </c>
      <c r="G108" s="36">
        <f t="shared" ref="G108:J108" si="161">G107/86400</f>
        <v>32944.966455356684</v>
      </c>
      <c r="H108" s="36">
        <f t="shared" si="161"/>
        <v>33324.589335162476</v>
      </c>
      <c r="I108" s="36">
        <f t="shared" si="161"/>
        <v>33704.212214968284</v>
      </c>
      <c r="J108" s="36">
        <f t="shared" si="161"/>
        <v>34083.835094774076</v>
      </c>
      <c r="K108" s="36">
        <f t="shared" ref="K108:N108" si="162">K107/86400</f>
        <v>34463.457974579876</v>
      </c>
      <c r="L108" s="36">
        <f t="shared" si="162"/>
        <v>34843.080854385669</v>
      </c>
      <c r="M108" s="36">
        <f t="shared" si="162"/>
        <v>35222.703734191477</v>
      </c>
      <c r="N108" s="36">
        <f t="shared" si="162"/>
        <v>35602.326613997277</v>
      </c>
    </row>
    <row r="109" spans="2:14" x14ac:dyDescent="0.25">
      <c r="B109" s="40"/>
      <c r="C109" s="27"/>
      <c r="D109" s="41"/>
      <c r="E109" s="41"/>
      <c r="F109" s="42"/>
      <c r="G109" s="42"/>
      <c r="H109" s="42"/>
      <c r="I109" s="42"/>
      <c r="J109" s="42"/>
      <c r="K109" s="42"/>
      <c r="L109" s="42"/>
      <c r="M109" s="42"/>
      <c r="N109" s="42"/>
    </row>
    <row r="111" spans="2:14" x14ac:dyDescent="0.25">
      <c r="B111" s="39" t="s">
        <v>54</v>
      </c>
      <c r="C111" s="39"/>
      <c r="D111" s="39"/>
      <c r="E111" s="39"/>
      <c r="F111" s="39"/>
      <c r="G111" s="39"/>
      <c r="H111" s="39"/>
    </row>
    <row r="112" spans="2:14" x14ac:dyDescent="0.25">
      <c r="B112" s="39" t="s">
        <v>55</v>
      </c>
      <c r="C112" s="39"/>
      <c r="D112" s="39"/>
      <c r="E112" s="39"/>
      <c r="F112" s="39"/>
      <c r="G112" s="39"/>
      <c r="H112" s="39"/>
    </row>
    <row r="113" spans="2:14" x14ac:dyDescent="0.25">
      <c r="B113" s="39" t="s">
        <v>56</v>
      </c>
      <c r="C113" s="39"/>
      <c r="D113" s="39"/>
      <c r="E113" s="39"/>
      <c r="F113" s="39"/>
      <c r="G113" s="39"/>
      <c r="H113" s="39"/>
    </row>
    <row r="114" spans="2:14" x14ac:dyDescent="0.25">
      <c r="B114" s="39" t="s">
        <v>57</v>
      </c>
      <c r="C114" s="39"/>
      <c r="D114" s="39"/>
      <c r="E114" s="39"/>
      <c r="F114" s="39"/>
      <c r="G114" s="39"/>
      <c r="H114" s="39"/>
    </row>
    <row r="118" spans="2:14" x14ac:dyDescent="0.25">
      <c r="B118" s="127" t="s">
        <v>161</v>
      </c>
      <c r="C118" s="127"/>
      <c r="D118" s="127"/>
      <c r="E118" s="127"/>
      <c r="F118" s="127"/>
      <c r="G118" s="127"/>
      <c r="H118" s="127"/>
      <c r="I118" s="127"/>
      <c r="J118" s="127"/>
      <c r="K118" s="75"/>
      <c r="L118" s="75"/>
      <c r="M118" s="75"/>
      <c r="N118" s="75"/>
    </row>
    <row r="119" spans="2:14" x14ac:dyDescent="0.25">
      <c r="B119" s="20" t="s">
        <v>14</v>
      </c>
    </row>
    <row r="120" spans="2:14" x14ac:dyDescent="0.25">
      <c r="B120" s="20" t="s">
        <v>15</v>
      </c>
    </row>
    <row r="122" spans="2:14" x14ac:dyDescent="0.25">
      <c r="B122" s="134" t="s">
        <v>17</v>
      </c>
      <c r="C122" s="134" t="s">
        <v>18</v>
      </c>
      <c r="D122" s="134" t="s">
        <v>19</v>
      </c>
      <c r="E122" s="32"/>
      <c r="F122" s="134" t="s">
        <v>20</v>
      </c>
      <c r="G122" s="134"/>
      <c r="H122" s="134"/>
      <c r="I122" s="134"/>
      <c r="J122" s="134"/>
      <c r="K122" s="80"/>
      <c r="L122" s="80"/>
      <c r="M122" s="80"/>
      <c r="N122" s="80"/>
    </row>
    <row r="123" spans="2:14" x14ac:dyDescent="0.25">
      <c r="B123" s="134"/>
      <c r="C123" s="134"/>
      <c r="D123" s="134"/>
      <c r="E123" s="32">
        <f>E72</f>
        <v>2019</v>
      </c>
      <c r="F123" s="69">
        <f t="shared" ref="F123:N123" si="163">F72</f>
        <v>2020</v>
      </c>
      <c r="G123" s="69">
        <f t="shared" si="163"/>
        <v>2021</v>
      </c>
      <c r="H123" s="69">
        <f t="shared" si="163"/>
        <v>2022</v>
      </c>
      <c r="I123" s="69">
        <f t="shared" si="163"/>
        <v>2023</v>
      </c>
      <c r="J123" s="69">
        <f t="shared" si="163"/>
        <v>2024</v>
      </c>
      <c r="K123" s="77">
        <f t="shared" si="163"/>
        <v>2025</v>
      </c>
      <c r="L123" s="77">
        <f t="shared" si="163"/>
        <v>2026</v>
      </c>
      <c r="M123" s="77">
        <f t="shared" si="163"/>
        <v>2027</v>
      </c>
      <c r="N123" s="77">
        <f t="shared" si="163"/>
        <v>2028</v>
      </c>
    </row>
    <row r="124" spans="2:14" x14ac:dyDescent="0.25">
      <c r="B124" s="141" t="s">
        <v>22</v>
      </c>
      <c r="C124" s="142"/>
      <c r="D124" s="142"/>
      <c r="E124" s="142"/>
      <c r="F124" s="142"/>
      <c r="G124" s="142"/>
      <c r="H124" s="142"/>
      <c r="I124" s="142"/>
      <c r="J124" s="142"/>
      <c r="K124" s="81"/>
      <c r="L124" s="81"/>
      <c r="M124" s="81"/>
      <c r="N124" s="81"/>
    </row>
    <row r="125" spans="2:14" x14ac:dyDescent="0.25">
      <c r="B125" s="23">
        <v>1</v>
      </c>
      <c r="C125" s="31" t="s">
        <v>23</v>
      </c>
      <c r="D125" s="23" t="s">
        <v>24</v>
      </c>
      <c r="E125" s="15">
        <f t="shared" ref="E125:J125" si="164">E6</f>
        <v>7944865.1360122105</v>
      </c>
      <c r="F125" s="15">
        <f t="shared" si="164"/>
        <v>7995369.1329349242</v>
      </c>
      <c r="G125" s="15">
        <f t="shared" si="164"/>
        <v>8045873.1298576379</v>
      </c>
      <c r="H125" s="15">
        <f t="shared" si="164"/>
        <v>8096377.1267803516</v>
      </c>
      <c r="I125" s="15">
        <f t="shared" si="164"/>
        <v>8146881.1237030644</v>
      </c>
      <c r="J125" s="15">
        <f t="shared" si="164"/>
        <v>8197385.1206257781</v>
      </c>
      <c r="K125" s="15">
        <f t="shared" ref="K125:N125" si="165">K6</f>
        <v>8247889.1175484918</v>
      </c>
      <c r="L125" s="15">
        <f t="shared" si="165"/>
        <v>8298393.1144712055</v>
      </c>
      <c r="M125" s="15">
        <f t="shared" si="165"/>
        <v>8348897.1113939192</v>
      </c>
      <c r="N125" s="15">
        <f t="shared" si="165"/>
        <v>8399401.108316632</v>
      </c>
    </row>
    <row r="126" spans="2:14" x14ac:dyDescent="0.25">
      <c r="B126" s="23">
        <v>2</v>
      </c>
      <c r="C126" s="31" t="s">
        <v>25</v>
      </c>
      <c r="D126" s="23" t="s">
        <v>26</v>
      </c>
      <c r="E126" s="34">
        <v>100</v>
      </c>
      <c r="F126" s="34">
        <v>100</v>
      </c>
      <c r="G126" s="34">
        <v>100</v>
      </c>
      <c r="H126" s="34">
        <v>100</v>
      </c>
      <c r="I126" s="34">
        <v>100</v>
      </c>
      <c r="J126" s="34">
        <v>100</v>
      </c>
      <c r="K126" s="34">
        <v>101</v>
      </c>
      <c r="L126" s="34">
        <v>102</v>
      </c>
      <c r="M126" s="34">
        <v>103</v>
      </c>
      <c r="N126" s="34">
        <v>104</v>
      </c>
    </row>
    <row r="127" spans="2:14" x14ac:dyDescent="0.25">
      <c r="B127" s="23">
        <v>3</v>
      </c>
      <c r="C127" s="31" t="s">
        <v>27</v>
      </c>
      <c r="D127" s="23" t="s">
        <v>24</v>
      </c>
      <c r="E127" s="36">
        <f>E125*E126%</f>
        <v>7944865.1360122105</v>
      </c>
      <c r="F127" s="36">
        <f>F125*F126%</f>
        <v>7995369.1329349242</v>
      </c>
      <c r="G127" s="36">
        <f t="shared" ref="G127:J127" si="166">G125*G126%</f>
        <v>8045873.1298576379</v>
      </c>
      <c r="H127" s="36">
        <f t="shared" si="166"/>
        <v>8096377.1267803516</v>
      </c>
      <c r="I127" s="36">
        <f t="shared" si="166"/>
        <v>8146881.1237030644</v>
      </c>
      <c r="J127" s="36">
        <f t="shared" si="166"/>
        <v>8197385.1206257781</v>
      </c>
      <c r="K127" s="36">
        <f t="shared" ref="K127:N127" si="167">K125*K126%</f>
        <v>8330368.008723977</v>
      </c>
      <c r="L127" s="36">
        <f t="shared" si="167"/>
        <v>8464360.9767606296</v>
      </c>
      <c r="M127" s="36">
        <f t="shared" si="167"/>
        <v>8599364.0247357376</v>
      </c>
      <c r="N127" s="36">
        <f t="shared" si="167"/>
        <v>8735377.1526492983</v>
      </c>
    </row>
    <row r="128" spans="2:14" x14ac:dyDescent="0.25">
      <c r="B128" s="23">
        <v>4</v>
      </c>
      <c r="C128" s="31" t="s">
        <v>28</v>
      </c>
      <c r="D128" s="23" t="s">
        <v>24</v>
      </c>
      <c r="E128" s="34">
        <v>5</v>
      </c>
      <c r="F128" s="34">
        <v>5</v>
      </c>
      <c r="G128" s="34">
        <v>5</v>
      </c>
      <c r="H128" s="34">
        <v>5</v>
      </c>
      <c r="I128" s="34">
        <v>5</v>
      </c>
      <c r="J128" s="34">
        <v>5</v>
      </c>
      <c r="K128" s="34">
        <v>5</v>
      </c>
      <c r="L128" s="34">
        <v>5</v>
      </c>
      <c r="M128" s="34">
        <v>5</v>
      </c>
      <c r="N128" s="34">
        <v>5</v>
      </c>
    </row>
    <row r="129" spans="2:14" x14ac:dyDescent="0.25">
      <c r="B129" s="23"/>
      <c r="C129" s="31"/>
      <c r="D129" s="23"/>
      <c r="E129" s="23"/>
      <c r="F129" s="34"/>
      <c r="G129" s="34"/>
      <c r="H129" s="34"/>
      <c r="I129" s="34"/>
      <c r="J129" s="34"/>
      <c r="K129" s="34"/>
      <c r="L129" s="34"/>
      <c r="M129" s="34"/>
      <c r="N129" s="34"/>
    </row>
    <row r="130" spans="2:14" x14ac:dyDescent="0.25">
      <c r="B130" s="141" t="s">
        <v>29</v>
      </c>
      <c r="C130" s="142"/>
      <c r="D130" s="142"/>
      <c r="E130" s="142"/>
      <c r="F130" s="142"/>
      <c r="G130" s="142"/>
      <c r="H130" s="142"/>
      <c r="I130" s="142"/>
      <c r="J130" s="142"/>
      <c r="K130" s="81"/>
      <c r="L130" s="81"/>
      <c r="M130" s="81"/>
      <c r="N130" s="81"/>
    </row>
    <row r="131" spans="2:14" x14ac:dyDescent="0.25">
      <c r="B131" s="23">
        <v>1</v>
      </c>
      <c r="C131" s="31" t="s">
        <v>30</v>
      </c>
      <c r="D131" s="23" t="s">
        <v>31</v>
      </c>
      <c r="E131" s="36">
        <f>E127/E128</f>
        <v>1588973.0272024421</v>
      </c>
      <c r="F131" s="36">
        <f>F127/F128</f>
        <v>1599073.8265869848</v>
      </c>
      <c r="G131" s="36">
        <f t="shared" ref="G131:J131" si="168">G127/G128</f>
        <v>1609174.6259715275</v>
      </c>
      <c r="H131" s="36">
        <f t="shared" si="168"/>
        <v>1619275.4253560703</v>
      </c>
      <c r="I131" s="36">
        <f t="shared" si="168"/>
        <v>1629376.2247406128</v>
      </c>
      <c r="J131" s="36">
        <f t="shared" si="168"/>
        <v>1639477.0241251555</v>
      </c>
      <c r="K131" s="36">
        <f t="shared" ref="K131:N131" si="169">K127/K128</f>
        <v>1666073.6017447955</v>
      </c>
      <c r="L131" s="36">
        <f t="shared" si="169"/>
        <v>1692872.1953521259</v>
      </c>
      <c r="M131" s="36">
        <f t="shared" si="169"/>
        <v>1719872.8049471476</v>
      </c>
      <c r="N131" s="36">
        <f t="shared" si="169"/>
        <v>1747075.4305298596</v>
      </c>
    </row>
    <row r="132" spans="2:14" x14ac:dyDescent="0.25">
      <c r="B132" s="23">
        <v>2</v>
      </c>
      <c r="C132" s="31" t="s">
        <v>32</v>
      </c>
      <c r="D132" s="23" t="s">
        <v>33</v>
      </c>
      <c r="E132" s="36">
        <v>120</v>
      </c>
      <c r="F132" s="36">
        <v>120</v>
      </c>
      <c r="G132" s="36">
        <v>120</v>
      </c>
      <c r="H132" s="36">
        <v>120</v>
      </c>
      <c r="I132" s="36">
        <v>120</v>
      </c>
      <c r="J132" s="36">
        <v>120</v>
      </c>
      <c r="K132" s="36">
        <v>120</v>
      </c>
      <c r="L132" s="36">
        <v>120</v>
      </c>
      <c r="M132" s="36">
        <v>120</v>
      </c>
      <c r="N132" s="36">
        <v>120</v>
      </c>
    </row>
    <row r="133" spans="2:14" x14ac:dyDescent="0.25">
      <c r="B133" s="136">
        <v>3</v>
      </c>
      <c r="C133" s="139" t="s">
        <v>34</v>
      </c>
      <c r="D133" s="23" t="s">
        <v>35</v>
      </c>
      <c r="E133" s="36">
        <f>E131*E132</f>
        <v>190676763.26429304</v>
      </c>
      <c r="F133" s="36">
        <f>F131*F132</f>
        <v>191888859.19043818</v>
      </c>
      <c r="G133" s="36">
        <f t="shared" ref="G133:J133" si="170">G131*G132</f>
        <v>193100955.11658332</v>
      </c>
      <c r="H133" s="36">
        <f t="shared" si="170"/>
        <v>194313051.04272842</v>
      </c>
      <c r="I133" s="36">
        <f t="shared" si="170"/>
        <v>195525146.96887353</v>
      </c>
      <c r="J133" s="36">
        <f t="shared" si="170"/>
        <v>196737242.89501867</v>
      </c>
      <c r="K133" s="36">
        <f t="shared" ref="K133:N133" si="171">K131*K132</f>
        <v>199928832.20937544</v>
      </c>
      <c r="L133" s="36">
        <f t="shared" si="171"/>
        <v>203144663.44225511</v>
      </c>
      <c r="M133" s="36">
        <f t="shared" si="171"/>
        <v>206384736.5936577</v>
      </c>
      <c r="N133" s="36">
        <f t="shared" si="171"/>
        <v>209649051.66358316</v>
      </c>
    </row>
    <row r="134" spans="2:14" x14ac:dyDescent="0.25">
      <c r="B134" s="138"/>
      <c r="C134" s="140"/>
      <c r="D134" s="23" t="s">
        <v>36</v>
      </c>
      <c r="E134" s="36">
        <f>E133/86400</f>
        <v>2206.9069822256138</v>
      </c>
      <c r="F134" s="36">
        <f>F133/86400</f>
        <v>2220.935870259701</v>
      </c>
      <c r="G134" s="36">
        <f t="shared" ref="G134:J134" si="172">G133/86400</f>
        <v>2234.9647582937882</v>
      </c>
      <c r="H134" s="36">
        <f t="shared" si="172"/>
        <v>2248.9936463278755</v>
      </c>
      <c r="I134" s="36">
        <f t="shared" si="172"/>
        <v>2263.0225343619622</v>
      </c>
      <c r="J134" s="36">
        <f t="shared" si="172"/>
        <v>2277.0514223960495</v>
      </c>
      <c r="K134" s="36">
        <f t="shared" ref="K134:N134" si="173">K133/86400</f>
        <v>2313.9911135344378</v>
      </c>
      <c r="L134" s="36">
        <f t="shared" si="173"/>
        <v>2351.2113824335083</v>
      </c>
      <c r="M134" s="36">
        <f t="shared" si="173"/>
        <v>2388.7122290932602</v>
      </c>
      <c r="N134" s="36">
        <f t="shared" si="173"/>
        <v>2426.493653513694</v>
      </c>
    </row>
    <row r="135" spans="2:14" x14ac:dyDescent="0.25">
      <c r="B135" s="136">
        <v>4</v>
      </c>
      <c r="C135" s="139" t="s">
        <v>29</v>
      </c>
      <c r="D135" s="23" t="s">
        <v>35</v>
      </c>
      <c r="E135" s="36">
        <f>E127*E132</f>
        <v>953383816.32146525</v>
      </c>
      <c r="F135" s="36">
        <f>F127*F132</f>
        <v>959444295.95219088</v>
      </c>
      <c r="G135" s="36">
        <f t="shared" ref="G135:J135" si="174">G127*G132</f>
        <v>965504775.5829165</v>
      </c>
      <c r="H135" s="36">
        <f t="shared" si="174"/>
        <v>971565255.21364224</v>
      </c>
      <c r="I135" s="36">
        <f t="shared" si="174"/>
        <v>977625734.84436774</v>
      </c>
      <c r="J135" s="36">
        <f t="shared" si="174"/>
        <v>983686214.47509336</v>
      </c>
      <c r="K135" s="36">
        <f t="shared" ref="K135:N135" si="175">K127*K132</f>
        <v>999644161.04687726</v>
      </c>
      <c r="L135" s="36">
        <f t="shared" si="175"/>
        <v>1015723317.2112756</v>
      </c>
      <c r="M135" s="36">
        <f t="shared" si="175"/>
        <v>1031923682.9682885</v>
      </c>
      <c r="N135" s="36">
        <f t="shared" si="175"/>
        <v>1048245258.3179158</v>
      </c>
    </row>
    <row r="136" spans="2:14" x14ac:dyDescent="0.25">
      <c r="B136" s="138"/>
      <c r="C136" s="140"/>
      <c r="D136" s="23" t="s">
        <v>36</v>
      </c>
      <c r="E136" s="36">
        <f>E135/86400</f>
        <v>11034.53491112807</v>
      </c>
      <c r="F136" s="36">
        <f>F135/86400</f>
        <v>11104.679351298506</v>
      </c>
      <c r="G136" s="36">
        <f t="shared" ref="G136:J136" si="176">G135/86400</f>
        <v>11174.823791468942</v>
      </c>
      <c r="H136" s="36">
        <f t="shared" si="176"/>
        <v>11244.968231639377</v>
      </c>
      <c r="I136" s="36">
        <f t="shared" si="176"/>
        <v>11315.112671809811</v>
      </c>
      <c r="J136" s="36">
        <f t="shared" si="176"/>
        <v>11385.257111980247</v>
      </c>
      <c r="K136" s="36">
        <f t="shared" ref="K136:N136" si="177">K135/86400</f>
        <v>11569.95556767219</v>
      </c>
      <c r="L136" s="36">
        <f t="shared" si="177"/>
        <v>11756.056912167542</v>
      </c>
      <c r="M136" s="36">
        <f t="shared" si="177"/>
        <v>11943.561145466303</v>
      </c>
      <c r="N136" s="36">
        <f t="shared" si="177"/>
        <v>12132.468267568471</v>
      </c>
    </row>
    <row r="137" spans="2:14" x14ac:dyDescent="0.25">
      <c r="B137" s="23"/>
      <c r="C137" s="31"/>
      <c r="D137" s="23"/>
      <c r="E137" s="23"/>
      <c r="F137" s="34"/>
      <c r="G137" s="34"/>
      <c r="H137" s="34"/>
      <c r="I137" s="34"/>
      <c r="J137" s="34"/>
      <c r="K137" s="34"/>
      <c r="L137" s="34"/>
      <c r="M137" s="34"/>
      <c r="N137" s="34"/>
    </row>
    <row r="138" spans="2:14" x14ac:dyDescent="0.25">
      <c r="B138" s="149" t="s">
        <v>37</v>
      </c>
      <c r="C138" s="150"/>
      <c r="D138" s="150"/>
      <c r="E138" s="150"/>
      <c r="F138" s="150"/>
      <c r="G138" s="150"/>
      <c r="H138" s="150"/>
      <c r="I138" s="150"/>
      <c r="J138" s="150"/>
      <c r="K138" s="81"/>
      <c r="L138" s="81"/>
      <c r="M138" s="81"/>
      <c r="N138" s="81"/>
    </row>
    <row r="139" spans="2:14" x14ac:dyDescent="0.25">
      <c r="B139" s="151" t="s">
        <v>38</v>
      </c>
      <c r="C139" s="139" t="s">
        <v>39</v>
      </c>
      <c r="D139" s="23" t="s">
        <v>35</v>
      </c>
      <c r="E139" s="70">
        <f>15%*E135</f>
        <v>143007572.44821978</v>
      </c>
      <c r="F139" s="70">
        <f t="shared" ref="F139:N139" si="178">15%*F135</f>
        <v>143916644.39282861</v>
      </c>
      <c r="G139" s="70">
        <f t="shared" si="178"/>
        <v>144825716.33743748</v>
      </c>
      <c r="H139" s="70">
        <f t="shared" si="178"/>
        <v>145734788.28204632</v>
      </c>
      <c r="I139" s="70">
        <f t="shared" si="178"/>
        <v>146643860.22665516</v>
      </c>
      <c r="J139" s="70">
        <f t="shared" si="178"/>
        <v>147552932.17126399</v>
      </c>
      <c r="K139" s="70">
        <f t="shared" si="178"/>
        <v>149946624.1570316</v>
      </c>
      <c r="L139" s="70">
        <f t="shared" si="178"/>
        <v>152358497.58169132</v>
      </c>
      <c r="M139" s="70">
        <f t="shared" si="178"/>
        <v>154788552.44524327</v>
      </c>
      <c r="N139" s="70">
        <f t="shared" si="178"/>
        <v>157236788.74768737</v>
      </c>
    </row>
    <row r="140" spans="2:14" x14ac:dyDescent="0.25">
      <c r="B140" s="151"/>
      <c r="C140" s="140"/>
      <c r="D140" s="23" t="s">
        <v>36</v>
      </c>
      <c r="E140" s="36">
        <f>E139/86400</f>
        <v>1655.1802366692104</v>
      </c>
      <c r="F140" s="36">
        <f>F139/86400</f>
        <v>1665.7019026947755</v>
      </c>
      <c r="G140" s="36">
        <f t="shared" ref="G140:J140" si="179">G139/86400</f>
        <v>1676.2235687203413</v>
      </c>
      <c r="H140" s="36">
        <f t="shared" si="179"/>
        <v>1686.7452347459064</v>
      </c>
      <c r="I140" s="36">
        <f t="shared" si="179"/>
        <v>1697.2669007714717</v>
      </c>
      <c r="J140" s="36">
        <f t="shared" si="179"/>
        <v>1707.788566797037</v>
      </c>
      <c r="K140" s="36">
        <f t="shared" ref="K140:N140" si="180">K139/86400</f>
        <v>1735.4933351508287</v>
      </c>
      <c r="L140" s="36">
        <f t="shared" si="180"/>
        <v>1763.408536825131</v>
      </c>
      <c r="M140" s="36">
        <f t="shared" si="180"/>
        <v>1791.5341718199452</v>
      </c>
      <c r="N140" s="36">
        <f t="shared" si="180"/>
        <v>1819.8702401352705</v>
      </c>
    </row>
    <row r="141" spans="2:14" x14ac:dyDescent="0.25">
      <c r="B141" s="151"/>
      <c r="C141" s="139" t="s">
        <v>41</v>
      </c>
      <c r="D141" s="23" t="s">
        <v>35</v>
      </c>
      <c r="E141" s="36">
        <f>E139</f>
        <v>143007572.44821978</v>
      </c>
      <c r="F141" s="36">
        <f>F139</f>
        <v>143916644.39282861</v>
      </c>
      <c r="G141" s="36">
        <f t="shared" ref="G141:J142" si="181">G139</f>
        <v>144825716.33743748</v>
      </c>
      <c r="H141" s="36">
        <f t="shared" si="181"/>
        <v>145734788.28204632</v>
      </c>
      <c r="I141" s="36">
        <f t="shared" si="181"/>
        <v>146643860.22665516</v>
      </c>
      <c r="J141" s="36">
        <f t="shared" si="181"/>
        <v>147552932.17126399</v>
      </c>
      <c r="K141" s="36">
        <f t="shared" ref="K141:N141" si="182">K139</f>
        <v>149946624.1570316</v>
      </c>
      <c r="L141" s="36">
        <f t="shared" si="182"/>
        <v>152358497.58169132</v>
      </c>
      <c r="M141" s="36">
        <f t="shared" si="182"/>
        <v>154788552.44524327</v>
      </c>
      <c r="N141" s="36">
        <f t="shared" si="182"/>
        <v>157236788.74768737</v>
      </c>
    </row>
    <row r="142" spans="2:14" x14ac:dyDescent="0.25">
      <c r="B142" s="151"/>
      <c r="C142" s="140"/>
      <c r="D142" s="23" t="s">
        <v>36</v>
      </c>
      <c r="E142" s="36">
        <f>E140</f>
        <v>1655.1802366692104</v>
      </c>
      <c r="F142" s="36">
        <f>F140</f>
        <v>1665.7019026947755</v>
      </c>
      <c r="G142" s="36">
        <f t="shared" si="181"/>
        <v>1676.2235687203413</v>
      </c>
      <c r="H142" s="36">
        <f t="shared" si="181"/>
        <v>1686.7452347459064</v>
      </c>
      <c r="I142" s="36">
        <f t="shared" si="181"/>
        <v>1697.2669007714717</v>
      </c>
      <c r="J142" s="36">
        <f t="shared" si="181"/>
        <v>1707.788566797037</v>
      </c>
      <c r="K142" s="36">
        <f t="shared" ref="K142:N142" si="183">K140</f>
        <v>1735.4933351508287</v>
      </c>
      <c r="L142" s="36">
        <f t="shared" si="183"/>
        <v>1763.408536825131</v>
      </c>
      <c r="M142" s="36">
        <f t="shared" si="183"/>
        <v>1791.5341718199452</v>
      </c>
      <c r="N142" s="36">
        <f t="shared" si="183"/>
        <v>1819.8702401352705</v>
      </c>
    </row>
    <row r="143" spans="2:14" x14ac:dyDescent="0.25">
      <c r="B143" s="23"/>
      <c r="C143" s="31"/>
      <c r="D143" s="23"/>
      <c r="E143" s="23"/>
      <c r="F143" s="34"/>
      <c r="G143" s="34"/>
      <c r="H143" s="34"/>
      <c r="I143" s="34"/>
      <c r="J143" s="34"/>
      <c r="K143" s="34"/>
      <c r="L143" s="34"/>
      <c r="M143" s="34"/>
      <c r="N143" s="34"/>
    </row>
    <row r="144" spans="2:14" x14ac:dyDescent="0.25">
      <c r="B144" s="141" t="s">
        <v>42</v>
      </c>
      <c r="C144" s="142"/>
      <c r="D144" s="142"/>
      <c r="E144" s="142"/>
      <c r="F144" s="142"/>
      <c r="G144" s="142"/>
      <c r="H144" s="142"/>
      <c r="I144" s="142"/>
      <c r="J144" s="142"/>
      <c r="K144" s="81"/>
      <c r="L144" s="81"/>
      <c r="M144" s="81"/>
      <c r="N144" s="81"/>
    </row>
    <row r="145" spans="2:14" x14ac:dyDescent="0.25">
      <c r="B145" s="136" t="s">
        <v>43</v>
      </c>
      <c r="C145" s="145" t="s">
        <v>44</v>
      </c>
      <c r="D145" s="23" t="s">
        <v>35</v>
      </c>
      <c r="E145" s="70">
        <f>20%*(E135+E141)</f>
        <v>219278277.75393701</v>
      </c>
      <c r="F145" s="70">
        <f t="shared" ref="F145:N145" si="184">20%*(F135+F141)</f>
        <v>220672188.06900394</v>
      </c>
      <c r="G145" s="70">
        <f t="shared" si="184"/>
        <v>222066098.38407078</v>
      </c>
      <c r="H145" s="70">
        <f t="shared" si="184"/>
        <v>223460008.69913769</v>
      </c>
      <c r="I145" s="70">
        <f t="shared" si="184"/>
        <v>224853919.01420462</v>
      </c>
      <c r="J145" s="70">
        <f t="shared" si="184"/>
        <v>226247829.32927147</v>
      </c>
      <c r="K145" s="70">
        <f t="shared" si="184"/>
        <v>229918157.0407818</v>
      </c>
      <c r="L145" s="70">
        <f t="shared" si="184"/>
        <v>233616362.95859337</v>
      </c>
      <c r="M145" s="70">
        <f t="shared" si="184"/>
        <v>237342447.08270636</v>
      </c>
      <c r="N145" s="70">
        <f t="shared" si="184"/>
        <v>241096409.41312066</v>
      </c>
    </row>
    <row r="146" spans="2:14" x14ac:dyDescent="0.25">
      <c r="B146" s="138"/>
      <c r="C146" s="146"/>
      <c r="D146" s="23" t="s">
        <v>36</v>
      </c>
      <c r="E146" s="36">
        <f>E145/86400</f>
        <v>2537.9430295594561</v>
      </c>
      <c r="F146" s="36">
        <f>F145/86400</f>
        <v>2554.0762507986569</v>
      </c>
      <c r="G146" s="36">
        <f t="shared" ref="G146:J146" si="185">G145/86400</f>
        <v>2570.2094720378564</v>
      </c>
      <c r="H146" s="36">
        <f t="shared" si="185"/>
        <v>2586.3426932770567</v>
      </c>
      <c r="I146" s="36">
        <f t="shared" si="185"/>
        <v>2602.475914516257</v>
      </c>
      <c r="J146" s="36">
        <f t="shared" si="185"/>
        <v>2618.6091357554569</v>
      </c>
      <c r="K146" s="36">
        <f t="shared" ref="K146:N146" si="186">K145/86400</f>
        <v>2661.0897805646041</v>
      </c>
      <c r="L146" s="36">
        <f t="shared" si="186"/>
        <v>2703.8930897985342</v>
      </c>
      <c r="M146" s="36">
        <f t="shared" si="186"/>
        <v>2747.0190634572496</v>
      </c>
      <c r="N146" s="36">
        <f t="shared" si="186"/>
        <v>2790.4677015407483</v>
      </c>
    </row>
    <row r="147" spans="2:14" x14ac:dyDescent="0.25">
      <c r="B147" s="23"/>
      <c r="C147" s="31"/>
      <c r="D147" s="23"/>
      <c r="E147" s="23"/>
      <c r="F147" s="34"/>
      <c r="G147" s="34"/>
      <c r="H147" s="34"/>
      <c r="I147" s="34"/>
      <c r="J147" s="34"/>
      <c r="K147" s="34"/>
      <c r="L147" s="34"/>
      <c r="M147" s="34"/>
      <c r="N147" s="34"/>
    </row>
    <row r="148" spans="2:14" x14ac:dyDescent="0.25">
      <c r="B148" s="147" t="s">
        <v>45</v>
      </c>
      <c r="C148" s="148"/>
      <c r="D148" s="148"/>
      <c r="E148" s="148"/>
      <c r="F148" s="148"/>
      <c r="G148" s="148"/>
      <c r="H148" s="148"/>
      <c r="I148" s="148"/>
      <c r="J148" s="148"/>
      <c r="K148" s="83"/>
      <c r="L148" s="83"/>
      <c r="M148" s="83"/>
      <c r="N148" s="83"/>
    </row>
    <row r="149" spans="2:14" x14ac:dyDescent="0.25">
      <c r="B149" s="136" t="s">
        <v>46</v>
      </c>
      <c r="C149" s="31" t="s">
        <v>47</v>
      </c>
      <c r="D149" s="23"/>
      <c r="E149" s="34">
        <v>1.1000000000000001</v>
      </c>
      <c r="F149" s="34">
        <v>1.1000000000000001</v>
      </c>
      <c r="G149" s="34">
        <v>1.1000000000000001</v>
      </c>
      <c r="H149" s="34">
        <v>1.1000000000000001</v>
      </c>
      <c r="I149" s="34">
        <v>1.1000000000000001</v>
      </c>
      <c r="J149" s="34">
        <v>1.1000000000000001</v>
      </c>
      <c r="K149" s="34">
        <v>2.1</v>
      </c>
      <c r="L149" s="34">
        <v>3.1</v>
      </c>
      <c r="M149" s="34">
        <v>4.0999999999999996</v>
      </c>
      <c r="N149" s="34">
        <v>5.0999999999999996</v>
      </c>
    </row>
    <row r="150" spans="2:14" x14ac:dyDescent="0.25">
      <c r="B150" s="137"/>
      <c r="C150" s="139" t="s">
        <v>48</v>
      </c>
      <c r="D150" s="23" t="s">
        <v>35</v>
      </c>
      <c r="E150" s="36">
        <f>E149*E158</f>
        <v>1447236633.1759844</v>
      </c>
      <c r="F150" s="36">
        <f>F149*F158</f>
        <v>1456436441.2554259</v>
      </c>
      <c r="G150" s="36">
        <f t="shared" ref="G150:J150" si="187">G149*G158</f>
        <v>1465636249.3348672</v>
      </c>
      <c r="H150" s="36">
        <f t="shared" si="187"/>
        <v>1474836057.4143088</v>
      </c>
      <c r="I150" s="36">
        <f t="shared" si="187"/>
        <v>1484035865.4937503</v>
      </c>
      <c r="J150" s="36">
        <f t="shared" si="187"/>
        <v>1493235673.5731919</v>
      </c>
      <c r="K150" s="36">
        <f t="shared" ref="K150:N150" si="188">K149*K158</f>
        <v>2896968778.7138505</v>
      </c>
      <c r="L150" s="36">
        <f t="shared" si="188"/>
        <v>4345264351.0298367</v>
      </c>
      <c r="M150" s="36">
        <f t="shared" si="188"/>
        <v>5838624198.2345762</v>
      </c>
      <c r="N150" s="36">
        <f t="shared" si="188"/>
        <v>7377550128.0414915</v>
      </c>
    </row>
    <row r="151" spans="2:14" x14ac:dyDescent="0.25">
      <c r="B151" s="138"/>
      <c r="C151" s="140"/>
      <c r="D151" s="23" t="s">
        <v>36</v>
      </c>
      <c r="E151" s="36">
        <f>E150/86400</f>
        <v>16750.423995092413</v>
      </c>
      <c r="F151" s="36">
        <f>F150/86400</f>
        <v>16856.903255271132</v>
      </c>
      <c r="G151" s="36">
        <f t="shared" ref="G151:J151" si="189">G150/86400</f>
        <v>16963.382515449852</v>
      </c>
      <c r="H151" s="36">
        <f t="shared" si="189"/>
        <v>17069.861775628575</v>
      </c>
      <c r="I151" s="36">
        <f t="shared" si="189"/>
        <v>17176.341035807294</v>
      </c>
      <c r="J151" s="36">
        <f t="shared" si="189"/>
        <v>17282.820295986017</v>
      </c>
      <c r="K151" s="36">
        <f t="shared" ref="K151:N151" si="190">K150/86400</f>
        <v>33529.731235114014</v>
      </c>
      <c r="L151" s="36">
        <f t="shared" si="190"/>
        <v>50292.411470252737</v>
      </c>
      <c r="M151" s="36">
        <f t="shared" si="190"/>
        <v>67576.66896104833</v>
      </c>
      <c r="N151" s="36">
        <f t="shared" si="190"/>
        <v>85388.311667146889</v>
      </c>
    </row>
    <row r="152" spans="2:14" x14ac:dyDescent="0.25">
      <c r="B152" s="23"/>
      <c r="C152" s="31"/>
      <c r="D152" s="23"/>
      <c r="E152" s="23"/>
      <c r="F152" s="34"/>
      <c r="G152" s="34"/>
      <c r="H152" s="34"/>
      <c r="I152" s="34"/>
      <c r="J152" s="34"/>
      <c r="K152" s="34"/>
      <c r="L152" s="34"/>
      <c r="M152" s="34"/>
      <c r="N152" s="34"/>
    </row>
    <row r="153" spans="2:14" x14ac:dyDescent="0.25">
      <c r="B153" s="141" t="s">
        <v>49</v>
      </c>
      <c r="C153" s="142"/>
      <c r="D153" s="142"/>
      <c r="E153" s="142"/>
      <c r="F153" s="142"/>
      <c r="G153" s="142"/>
      <c r="H153" s="142"/>
      <c r="I153" s="142"/>
      <c r="J153" s="142"/>
      <c r="K153" s="81"/>
      <c r="L153" s="81"/>
      <c r="M153" s="81"/>
      <c r="N153" s="81"/>
    </row>
    <row r="154" spans="2:14" x14ac:dyDescent="0.25">
      <c r="B154" s="136" t="s">
        <v>50</v>
      </c>
      <c r="C154" s="31" t="s">
        <v>47</v>
      </c>
      <c r="D154" s="23"/>
      <c r="E154" s="34">
        <v>1.5</v>
      </c>
      <c r="F154" s="34">
        <v>1.5</v>
      </c>
      <c r="G154" s="34">
        <v>1.5</v>
      </c>
      <c r="H154" s="34">
        <v>1.5</v>
      </c>
      <c r="I154" s="34">
        <v>1.5</v>
      </c>
      <c r="J154" s="34">
        <v>1.5</v>
      </c>
      <c r="K154" s="34">
        <v>2.5</v>
      </c>
      <c r="L154" s="34">
        <v>3.5</v>
      </c>
      <c r="M154" s="34">
        <v>4.5</v>
      </c>
      <c r="N154" s="34">
        <v>5.5</v>
      </c>
    </row>
    <row r="155" spans="2:14" x14ac:dyDescent="0.25">
      <c r="B155" s="137"/>
      <c r="C155" s="139" t="s">
        <v>51</v>
      </c>
      <c r="D155" s="23" t="s">
        <v>35</v>
      </c>
      <c r="E155" s="36">
        <f>E154*E158</f>
        <v>1973504499.7854331</v>
      </c>
      <c r="F155" s="36">
        <f>F154*F158</f>
        <v>1986049692.6210351</v>
      </c>
      <c r="G155" s="36">
        <f t="shared" ref="G155:J155" si="191">G154*G158</f>
        <v>1998594885.4566371</v>
      </c>
      <c r="H155" s="36">
        <f t="shared" si="191"/>
        <v>2011140078.2922392</v>
      </c>
      <c r="I155" s="36">
        <f t="shared" si="191"/>
        <v>2023685271.1278412</v>
      </c>
      <c r="J155" s="36">
        <f t="shared" si="191"/>
        <v>2036230463.9634433</v>
      </c>
      <c r="K155" s="36">
        <f t="shared" ref="K155:N155" si="192">K154*K158</f>
        <v>3448772355.6117268</v>
      </c>
      <c r="L155" s="36">
        <f t="shared" si="192"/>
        <v>4905943622.1304607</v>
      </c>
      <c r="M155" s="36">
        <f t="shared" si="192"/>
        <v>6408246071.2330723</v>
      </c>
      <c r="N155" s="36">
        <f t="shared" si="192"/>
        <v>7956181510.6329823</v>
      </c>
    </row>
    <row r="156" spans="2:14" x14ac:dyDescent="0.25">
      <c r="B156" s="138"/>
      <c r="C156" s="140"/>
      <c r="D156" s="23" t="s">
        <v>36</v>
      </c>
      <c r="E156" s="36">
        <f>E155/86400</f>
        <v>22841.487266035107</v>
      </c>
      <c r="F156" s="36">
        <f>F155/86400</f>
        <v>22986.686257187906</v>
      </c>
      <c r="G156" s="36">
        <f t="shared" ref="G156:J156" si="193">G155/86400</f>
        <v>23131.885248340706</v>
      </c>
      <c r="H156" s="36">
        <f t="shared" si="193"/>
        <v>23277.08423949351</v>
      </c>
      <c r="I156" s="36">
        <f t="shared" si="193"/>
        <v>23422.28323064631</v>
      </c>
      <c r="J156" s="36">
        <f t="shared" si="193"/>
        <v>23567.482221799113</v>
      </c>
      <c r="K156" s="36">
        <f t="shared" ref="K156:N156" si="194">K155/86400</f>
        <v>39916.346708469056</v>
      </c>
      <c r="L156" s="36">
        <f t="shared" si="194"/>
        <v>56781.754885769224</v>
      </c>
      <c r="M156" s="36">
        <f t="shared" si="194"/>
        <v>74169.51471334575</v>
      </c>
      <c r="N156" s="36">
        <f t="shared" si="194"/>
        <v>92085.434150844696</v>
      </c>
    </row>
    <row r="157" spans="2:14" x14ac:dyDescent="0.25">
      <c r="B157" s="141" t="s">
        <v>52</v>
      </c>
      <c r="C157" s="142"/>
      <c r="D157" s="142"/>
      <c r="E157" s="142"/>
      <c r="F157" s="142"/>
      <c r="G157" s="142"/>
      <c r="H157" s="142"/>
      <c r="I157" s="142"/>
      <c r="J157" s="142"/>
      <c r="K157" s="81"/>
      <c r="L157" s="81"/>
      <c r="M157" s="81"/>
      <c r="N157" s="81"/>
    </row>
    <row r="158" spans="2:14" x14ac:dyDescent="0.25">
      <c r="B158" s="136" t="s">
        <v>53</v>
      </c>
      <c r="C158" s="139" t="s">
        <v>52</v>
      </c>
      <c r="D158" s="23" t="s">
        <v>35</v>
      </c>
      <c r="E158" s="36">
        <f>E135+E141+E145</f>
        <v>1315669666.523622</v>
      </c>
      <c r="F158" s="36">
        <f>F135+F141+F145</f>
        <v>1324033128.4140234</v>
      </c>
      <c r="G158" s="36">
        <f t="shared" ref="G158:J158" si="195">G135+G141+G145</f>
        <v>1332396590.3044248</v>
      </c>
      <c r="H158" s="36">
        <f t="shared" si="195"/>
        <v>1340760052.1948261</v>
      </c>
      <c r="I158" s="36">
        <f t="shared" si="195"/>
        <v>1349123514.0852275</v>
      </c>
      <c r="J158" s="36">
        <f t="shared" si="195"/>
        <v>1357486975.9756289</v>
      </c>
      <c r="K158" s="36">
        <f t="shared" ref="K158:N158" si="196">K135+K141+K145</f>
        <v>1379508942.2446907</v>
      </c>
      <c r="L158" s="36">
        <f t="shared" si="196"/>
        <v>1401698177.7515602</v>
      </c>
      <c r="M158" s="36">
        <f t="shared" si="196"/>
        <v>1424054682.4962382</v>
      </c>
      <c r="N158" s="36">
        <f t="shared" si="196"/>
        <v>1446578456.478724</v>
      </c>
    </row>
    <row r="159" spans="2:14" x14ac:dyDescent="0.25">
      <c r="B159" s="138"/>
      <c r="C159" s="140"/>
      <c r="D159" s="23" t="s">
        <v>36</v>
      </c>
      <c r="E159" s="36">
        <f>E158/86400</f>
        <v>15227.658177356736</v>
      </c>
      <c r="F159" s="36">
        <f>F158/86400</f>
        <v>15324.457504791937</v>
      </c>
      <c r="G159" s="36">
        <f t="shared" ref="G159:J159" si="197">G158/86400</f>
        <v>15421.256832227138</v>
      </c>
      <c r="H159" s="36">
        <f t="shared" si="197"/>
        <v>15518.056159662339</v>
      </c>
      <c r="I159" s="36">
        <f t="shared" si="197"/>
        <v>15614.85548709754</v>
      </c>
      <c r="J159" s="36">
        <f t="shared" si="197"/>
        <v>15711.654814532742</v>
      </c>
      <c r="K159" s="36">
        <f t="shared" ref="K159:N159" si="198">K158/86400</f>
        <v>15966.538683387624</v>
      </c>
      <c r="L159" s="36">
        <f t="shared" si="198"/>
        <v>16223.358538791206</v>
      </c>
      <c r="M159" s="36">
        <f t="shared" si="198"/>
        <v>16482.114380743496</v>
      </c>
      <c r="N159" s="36">
        <f t="shared" si="198"/>
        <v>16742.806209244492</v>
      </c>
    </row>
    <row r="160" spans="2:14" x14ac:dyDescent="0.25">
      <c r="B160" s="40"/>
      <c r="C160" s="27"/>
      <c r="D160" s="41"/>
      <c r="E160" s="41"/>
      <c r="F160" s="42"/>
      <c r="G160" s="42"/>
      <c r="H160" s="42"/>
      <c r="I160" s="42"/>
      <c r="J160" s="42"/>
      <c r="K160" s="42"/>
      <c r="L160" s="42"/>
      <c r="M160" s="42"/>
      <c r="N160" s="42"/>
    </row>
    <row r="162" spans="2:14" x14ac:dyDescent="0.25">
      <c r="B162" s="39" t="s">
        <v>54</v>
      </c>
      <c r="C162" s="39"/>
      <c r="D162" s="39"/>
      <c r="E162" s="39"/>
      <c r="F162" s="39"/>
      <c r="G162" s="39"/>
      <c r="H162" s="39"/>
    </row>
    <row r="163" spans="2:14" x14ac:dyDescent="0.25">
      <c r="B163" s="39" t="s">
        <v>55</v>
      </c>
      <c r="C163" s="39"/>
      <c r="D163" s="39"/>
      <c r="E163" s="39"/>
      <c r="F163" s="39"/>
      <c r="G163" s="39"/>
      <c r="H163" s="39"/>
    </row>
    <row r="164" spans="2:14" x14ac:dyDescent="0.25">
      <c r="B164" s="39" t="s">
        <v>56</v>
      </c>
      <c r="C164" s="39"/>
      <c r="D164" s="39"/>
      <c r="E164" s="39"/>
      <c r="F164" s="39"/>
      <c r="G164" s="39"/>
      <c r="H164" s="39"/>
    </row>
    <row r="165" spans="2:14" x14ac:dyDescent="0.25">
      <c r="B165" s="39" t="s">
        <v>57</v>
      </c>
      <c r="C165" s="39"/>
      <c r="D165" s="39"/>
      <c r="E165" s="39"/>
      <c r="F165" s="39"/>
      <c r="G165" s="39"/>
      <c r="H165" s="39"/>
    </row>
    <row r="169" spans="2:14" x14ac:dyDescent="0.25">
      <c r="B169" s="127" t="s">
        <v>162</v>
      </c>
      <c r="C169" s="127"/>
      <c r="D169" s="127"/>
      <c r="E169" s="127"/>
      <c r="F169" s="127"/>
      <c r="G169" s="127"/>
      <c r="H169" s="127"/>
      <c r="I169" s="127"/>
      <c r="J169" s="127"/>
      <c r="K169" s="75"/>
      <c r="L169" s="75"/>
      <c r="M169" s="75"/>
      <c r="N169" s="75"/>
    </row>
    <row r="170" spans="2:14" x14ac:dyDescent="0.25">
      <c r="B170" s="20" t="s">
        <v>14</v>
      </c>
    </row>
    <row r="171" spans="2:14" x14ac:dyDescent="0.25">
      <c r="B171" s="20" t="s">
        <v>15</v>
      </c>
    </row>
    <row r="173" spans="2:14" x14ac:dyDescent="0.25">
      <c r="B173" s="134" t="s">
        <v>17</v>
      </c>
      <c r="C173" s="134" t="s">
        <v>18</v>
      </c>
      <c r="D173" s="134" t="s">
        <v>19</v>
      </c>
      <c r="E173" s="32"/>
      <c r="F173" s="134" t="s">
        <v>20</v>
      </c>
      <c r="G173" s="134"/>
      <c r="H173" s="134"/>
      <c r="I173" s="134"/>
      <c r="J173" s="134"/>
      <c r="K173" s="80"/>
      <c r="L173" s="80"/>
      <c r="M173" s="80"/>
      <c r="N173" s="80"/>
    </row>
    <row r="174" spans="2:14" x14ac:dyDescent="0.25">
      <c r="B174" s="134"/>
      <c r="C174" s="134"/>
      <c r="D174" s="134"/>
      <c r="E174" s="32">
        <f>E123</f>
        <v>2019</v>
      </c>
      <c r="F174" s="69">
        <f t="shared" ref="F174:N174" si="199">F123</f>
        <v>2020</v>
      </c>
      <c r="G174" s="69">
        <f t="shared" si="199"/>
        <v>2021</v>
      </c>
      <c r="H174" s="69">
        <f t="shared" si="199"/>
        <v>2022</v>
      </c>
      <c r="I174" s="69">
        <f t="shared" si="199"/>
        <v>2023</v>
      </c>
      <c r="J174" s="69">
        <f t="shared" si="199"/>
        <v>2024</v>
      </c>
      <c r="K174" s="77">
        <f t="shared" si="199"/>
        <v>2025</v>
      </c>
      <c r="L174" s="77">
        <f t="shared" si="199"/>
        <v>2026</v>
      </c>
      <c r="M174" s="77">
        <f t="shared" si="199"/>
        <v>2027</v>
      </c>
      <c r="N174" s="77">
        <f t="shared" si="199"/>
        <v>2028</v>
      </c>
    </row>
    <row r="175" spans="2:14" x14ac:dyDescent="0.25">
      <c r="B175" s="141" t="s">
        <v>22</v>
      </c>
      <c r="C175" s="142"/>
      <c r="D175" s="142"/>
      <c r="E175" s="142"/>
      <c r="F175" s="142"/>
      <c r="G175" s="142"/>
      <c r="H175" s="142"/>
      <c r="I175" s="142"/>
      <c r="J175" s="142"/>
      <c r="K175" s="81"/>
      <c r="L175" s="81"/>
      <c r="M175" s="81"/>
      <c r="N175" s="81"/>
    </row>
    <row r="176" spans="2:14" x14ac:dyDescent="0.25">
      <c r="B176" s="23">
        <v>1</v>
      </c>
      <c r="C176" s="31" t="s">
        <v>23</v>
      </c>
      <c r="D176" s="23" t="s">
        <v>24</v>
      </c>
      <c r="E176" s="15">
        <f t="shared" ref="E176:J176" si="200">E7</f>
        <v>3650045.1058017001</v>
      </c>
      <c r="F176" s="43">
        <f t="shared" si="200"/>
        <v>3723285.4328307491</v>
      </c>
      <c r="G176" s="15">
        <f t="shared" si="200"/>
        <v>3796525.7598597985</v>
      </c>
      <c r="H176" s="15">
        <f t="shared" si="200"/>
        <v>3869766.0868888474</v>
      </c>
      <c r="I176" s="15">
        <f t="shared" si="200"/>
        <v>3943006.4139178963</v>
      </c>
      <c r="J176" s="15">
        <f t="shared" si="200"/>
        <v>4016246.7409469457</v>
      </c>
      <c r="K176" s="15">
        <f t="shared" ref="K176:N176" si="201">K7</f>
        <v>4089487.0679759947</v>
      </c>
      <c r="L176" s="15">
        <f t="shared" si="201"/>
        <v>4162727.3950050436</v>
      </c>
      <c r="M176" s="15">
        <f t="shared" si="201"/>
        <v>4235967.722034093</v>
      </c>
      <c r="N176" s="15">
        <f t="shared" si="201"/>
        <v>4309208.0490631424</v>
      </c>
    </row>
    <row r="177" spans="2:14" x14ac:dyDescent="0.25">
      <c r="B177" s="23">
        <v>2</v>
      </c>
      <c r="C177" s="31" t="s">
        <v>25</v>
      </c>
      <c r="D177" s="23" t="s">
        <v>26</v>
      </c>
      <c r="E177" s="34">
        <v>100</v>
      </c>
      <c r="F177" s="34">
        <v>100</v>
      </c>
      <c r="G177" s="34">
        <v>100</v>
      </c>
      <c r="H177" s="34">
        <v>100</v>
      </c>
      <c r="I177" s="34">
        <v>100</v>
      </c>
      <c r="J177" s="34">
        <v>100</v>
      </c>
      <c r="K177" s="34">
        <v>101</v>
      </c>
      <c r="L177" s="34">
        <v>102</v>
      </c>
      <c r="M177" s="34">
        <v>103</v>
      </c>
      <c r="N177" s="34">
        <v>104</v>
      </c>
    </row>
    <row r="178" spans="2:14" x14ac:dyDescent="0.25">
      <c r="B178" s="23">
        <v>3</v>
      </c>
      <c r="C178" s="31" t="s">
        <v>27</v>
      </c>
      <c r="D178" s="23" t="s">
        <v>24</v>
      </c>
      <c r="E178" s="36">
        <f>E176*E177%</f>
        <v>3650045.1058017001</v>
      </c>
      <c r="F178" s="36">
        <f>F176*F177%</f>
        <v>3723285.4328307491</v>
      </c>
      <c r="G178" s="36">
        <f t="shared" ref="G178:J178" si="202">G176*G177%</f>
        <v>3796525.7598597985</v>
      </c>
      <c r="H178" s="36">
        <f t="shared" si="202"/>
        <v>3869766.0868888474</v>
      </c>
      <c r="I178" s="36">
        <f t="shared" si="202"/>
        <v>3943006.4139178963</v>
      </c>
      <c r="J178" s="36">
        <f t="shared" si="202"/>
        <v>4016246.7409469457</v>
      </c>
      <c r="K178" s="36">
        <f t="shared" ref="K178:N178" si="203">K176*K177%</f>
        <v>4130381.9386557546</v>
      </c>
      <c r="L178" s="36">
        <f t="shared" si="203"/>
        <v>4245981.9429051448</v>
      </c>
      <c r="M178" s="36">
        <f t="shared" si="203"/>
        <v>4363046.7536951154</v>
      </c>
      <c r="N178" s="36">
        <f t="shared" si="203"/>
        <v>4481576.3710256685</v>
      </c>
    </row>
    <row r="179" spans="2:14" x14ac:dyDescent="0.25">
      <c r="B179" s="23">
        <v>4</v>
      </c>
      <c r="C179" s="31" t="s">
        <v>28</v>
      </c>
      <c r="D179" s="23" t="s">
        <v>24</v>
      </c>
      <c r="E179" s="34">
        <v>5</v>
      </c>
      <c r="F179" s="34">
        <v>5</v>
      </c>
      <c r="G179" s="34">
        <v>5</v>
      </c>
      <c r="H179" s="34">
        <v>5</v>
      </c>
      <c r="I179" s="34">
        <v>5</v>
      </c>
      <c r="J179" s="34">
        <v>5</v>
      </c>
      <c r="K179" s="34">
        <v>5</v>
      </c>
      <c r="L179" s="34">
        <v>5</v>
      </c>
      <c r="M179" s="34">
        <v>5</v>
      </c>
      <c r="N179" s="34">
        <v>5</v>
      </c>
    </row>
    <row r="180" spans="2:14" x14ac:dyDescent="0.25">
      <c r="B180" s="23"/>
      <c r="C180" s="31"/>
      <c r="D180" s="23"/>
      <c r="E180" s="23"/>
      <c r="F180" s="34"/>
      <c r="G180" s="34"/>
      <c r="H180" s="34"/>
      <c r="I180" s="34"/>
      <c r="J180" s="34"/>
      <c r="K180" s="34"/>
      <c r="L180" s="34"/>
      <c r="M180" s="34"/>
      <c r="N180" s="34"/>
    </row>
    <row r="181" spans="2:14" x14ac:dyDescent="0.25">
      <c r="B181" s="141" t="s">
        <v>29</v>
      </c>
      <c r="C181" s="142"/>
      <c r="D181" s="142"/>
      <c r="E181" s="142"/>
      <c r="F181" s="142"/>
      <c r="G181" s="142"/>
      <c r="H181" s="142"/>
      <c r="I181" s="142"/>
      <c r="J181" s="142"/>
      <c r="K181" s="81"/>
      <c r="L181" s="81"/>
      <c r="M181" s="81"/>
      <c r="N181" s="81"/>
    </row>
    <row r="182" spans="2:14" x14ac:dyDescent="0.25">
      <c r="B182" s="23">
        <v>1</v>
      </c>
      <c r="C182" s="31" t="s">
        <v>30</v>
      </c>
      <c r="D182" s="23" t="s">
        <v>31</v>
      </c>
      <c r="E182" s="36">
        <f>E178/E179</f>
        <v>730009.02116034005</v>
      </c>
      <c r="F182" s="36">
        <f>F178/F179</f>
        <v>744657.08656614984</v>
      </c>
      <c r="G182" s="36">
        <f t="shared" ref="G182:J182" si="204">G178/G179</f>
        <v>759305.15197195974</v>
      </c>
      <c r="H182" s="36">
        <f t="shared" si="204"/>
        <v>773953.21737776953</v>
      </c>
      <c r="I182" s="36">
        <f t="shared" si="204"/>
        <v>788601.28278357931</v>
      </c>
      <c r="J182" s="36">
        <f t="shared" si="204"/>
        <v>803249.3481893891</v>
      </c>
      <c r="K182" s="36">
        <f t="shared" ref="K182:N182" si="205">K178/K179</f>
        <v>826076.38773115096</v>
      </c>
      <c r="L182" s="36">
        <f t="shared" si="205"/>
        <v>849196.38858102891</v>
      </c>
      <c r="M182" s="36">
        <f t="shared" si="205"/>
        <v>872609.35073902307</v>
      </c>
      <c r="N182" s="36">
        <f t="shared" si="205"/>
        <v>896315.27420513367</v>
      </c>
    </row>
    <row r="183" spans="2:14" x14ac:dyDescent="0.25">
      <c r="B183" s="23">
        <v>2</v>
      </c>
      <c r="C183" s="31" t="s">
        <v>32</v>
      </c>
      <c r="D183" s="23" t="s">
        <v>33</v>
      </c>
      <c r="E183" s="36">
        <v>120</v>
      </c>
      <c r="F183" s="36">
        <v>120</v>
      </c>
      <c r="G183" s="36">
        <v>120</v>
      </c>
      <c r="H183" s="36">
        <v>120</v>
      </c>
      <c r="I183" s="36">
        <v>120</v>
      </c>
      <c r="J183" s="36">
        <v>120</v>
      </c>
      <c r="K183" s="36">
        <v>120</v>
      </c>
      <c r="L183" s="36">
        <v>120</v>
      </c>
      <c r="M183" s="36">
        <v>120</v>
      </c>
      <c r="N183" s="36">
        <v>120</v>
      </c>
    </row>
    <row r="184" spans="2:14" x14ac:dyDescent="0.25">
      <c r="B184" s="136">
        <v>3</v>
      </c>
      <c r="C184" s="139" t="s">
        <v>34</v>
      </c>
      <c r="D184" s="23" t="s">
        <v>35</v>
      </c>
      <c r="E184" s="36">
        <f>E182*E183</f>
        <v>87601082.539240807</v>
      </c>
      <c r="F184" s="36">
        <f>F182*F183</f>
        <v>89358850.387937978</v>
      </c>
      <c r="G184" s="36">
        <f t="shared" ref="G184:J184" si="206">G182*G183</f>
        <v>91116618.236635163</v>
      </c>
      <c r="H184" s="36">
        <f t="shared" si="206"/>
        <v>92874386.085332349</v>
      </c>
      <c r="I184" s="36">
        <f t="shared" si="206"/>
        <v>94632153.93402952</v>
      </c>
      <c r="J184" s="36">
        <f t="shared" si="206"/>
        <v>96389921.78272669</v>
      </c>
      <c r="K184" s="36">
        <f t="shared" ref="K184:N184" si="207">K182*K183</f>
        <v>99129166.527738109</v>
      </c>
      <c r="L184" s="36">
        <f t="shared" si="207"/>
        <v>101903566.62972347</v>
      </c>
      <c r="M184" s="36">
        <f t="shared" si="207"/>
        <v>104713122.08868277</v>
      </c>
      <c r="N184" s="36">
        <f t="shared" si="207"/>
        <v>107557832.90461604</v>
      </c>
    </row>
    <row r="185" spans="2:14" x14ac:dyDescent="0.25">
      <c r="B185" s="138"/>
      <c r="C185" s="140"/>
      <c r="D185" s="23" t="s">
        <v>36</v>
      </c>
      <c r="E185" s="36">
        <f>E184/86400</f>
        <v>1013.90141827825</v>
      </c>
      <c r="F185" s="36">
        <f>F184/86400</f>
        <v>1034.2459535640969</v>
      </c>
      <c r="G185" s="36">
        <f t="shared" ref="G185:J185" si="208">G184/86400</f>
        <v>1054.590488849944</v>
      </c>
      <c r="H185" s="36">
        <f t="shared" si="208"/>
        <v>1074.9350241357911</v>
      </c>
      <c r="I185" s="36">
        <f t="shared" si="208"/>
        <v>1095.2795594216379</v>
      </c>
      <c r="J185" s="36">
        <f t="shared" si="208"/>
        <v>1115.6240947074848</v>
      </c>
      <c r="K185" s="36">
        <f t="shared" ref="K185:N185" si="209">K184/86400</f>
        <v>1147.3283162932651</v>
      </c>
      <c r="L185" s="36">
        <f t="shared" si="209"/>
        <v>1179.4394285847625</v>
      </c>
      <c r="M185" s="36">
        <f t="shared" si="209"/>
        <v>1211.9574315819766</v>
      </c>
      <c r="N185" s="36">
        <f t="shared" si="209"/>
        <v>1244.8823252849079</v>
      </c>
    </row>
    <row r="186" spans="2:14" x14ac:dyDescent="0.25">
      <c r="B186" s="136">
        <v>4</v>
      </c>
      <c r="C186" s="139" t="s">
        <v>29</v>
      </c>
      <c r="D186" s="23" t="s">
        <v>35</v>
      </c>
      <c r="E186" s="36">
        <f>E178*E183</f>
        <v>438005412.69620401</v>
      </c>
      <c r="F186" s="36">
        <f>F178*F183</f>
        <v>446794251.93968987</v>
      </c>
      <c r="G186" s="36">
        <f t="shared" ref="G186:J186" si="210">G178*G183</f>
        <v>455583091.1831758</v>
      </c>
      <c r="H186" s="36">
        <f t="shared" si="210"/>
        <v>464371930.42666167</v>
      </c>
      <c r="I186" s="36">
        <f t="shared" si="210"/>
        <v>473160769.67014754</v>
      </c>
      <c r="J186" s="36">
        <f t="shared" si="210"/>
        <v>481949608.91363347</v>
      </c>
      <c r="K186" s="36">
        <f t="shared" ref="K186:N186" si="211">K178*K183</f>
        <v>495645832.63869053</v>
      </c>
      <c r="L186" s="36">
        <f t="shared" si="211"/>
        <v>509517833.14861739</v>
      </c>
      <c r="M186" s="36">
        <f t="shared" si="211"/>
        <v>523565610.44341385</v>
      </c>
      <c r="N186" s="36">
        <f t="shared" si="211"/>
        <v>537789164.52308023</v>
      </c>
    </row>
    <row r="187" spans="2:14" x14ac:dyDescent="0.25">
      <c r="B187" s="138"/>
      <c r="C187" s="140"/>
      <c r="D187" s="23" t="s">
        <v>36</v>
      </c>
      <c r="E187" s="36">
        <f>E186/86400</f>
        <v>5069.5070913912505</v>
      </c>
      <c r="F187" s="36">
        <f>F186/86400</f>
        <v>5171.229767820485</v>
      </c>
      <c r="G187" s="36">
        <f t="shared" ref="G187:J187" si="212">G186/86400</f>
        <v>5272.9524442497195</v>
      </c>
      <c r="H187" s="36">
        <f t="shared" si="212"/>
        <v>5374.675120678955</v>
      </c>
      <c r="I187" s="36">
        <f t="shared" si="212"/>
        <v>5476.3977971081895</v>
      </c>
      <c r="J187" s="36">
        <f t="shared" si="212"/>
        <v>5578.120473537424</v>
      </c>
      <c r="K187" s="36">
        <f t="shared" ref="K187:N187" si="213">K186/86400</f>
        <v>5736.641581466326</v>
      </c>
      <c r="L187" s="36">
        <f t="shared" si="213"/>
        <v>5897.197142923812</v>
      </c>
      <c r="M187" s="36">
        <f t="shared" si="213"/>
        <v>6059.7871579098828</v>
      </c>
      <c r="N187" s="36">
        <f t="shared" si="213"/>
        <v>6224.4116264245395</v>
      </c>
    </row>
    <row r="188" spans="2:14" x14ac:dyDescent="0.25">
      <c r="B188" s="23"/>
      <c r="C188" s="31"/>
      <c r="D188" s="23"/>
      <c r="E188" s="23"/>
      <c r="F188" s="34"/>
      <c r="G188" s="34"/>
      <c r="H188" s="34"/>
      <c r="I188" s="34"/>
      <c r="J188" s="34"/>
      <c r="K188" s="34"/>
      <c r="L188" s="34"/>
      <c r="M188" s="34"/>
      <c r="N188" s="34"/>
    </row>
    <row r="189" spans="2:14" x14ac:dyDescent="0.25">
      <c r="B189" s="149" t="s">
        <v>37</v>
      </c>
      <c r="C189" s="150"/>
      <c r="D189" s="150"/>
      <c r="E189" s="150"/>
      <c r="F189" s="150"/>
      <c r="G189" s="150"/>
      <c r="H189" s="150"/>
      <c r="I189" s="150"/>
      <c r="J189" s="150"/>
      <c r="K189" s="81"/>
      <c r="L189" s="81"/>
      <c r="M189" s="81"/>
      <c r="N189" s="81"/>
    </row>
    <row r="190" spans="2:14" x14ac:dyDescent="0.25">
      <c r="B190" s="151" t="s">
        <v>38</v>
      </c>
      <c r="C190" s="139" t="s">
        <v>39</v>
      </c>
      <c r="D190" s="23" t="s">
        <v>35</v>
      </c>
      <c r="E190" s="70">
        <f>15%*E186</f>
        <v>65700811.904430598</v>
      </c>
      <c r="F190" s="70">
        <f t="shared" ref="F190:N190" si="214">15%*F186</f>
        <v>67019137.79095348</v>
      </c>
      <c r="G190" s="70">
        <f t="shared" si="214"/>
        <v>68337463.677476361</v>
      </c>
      <c r="H190" s="70">
        <f t="shared" si="214"/>
        <v>69655789.563999251</v>
      </c>
      <c r="I190" s="70">
        <f t="shared" si="214"/>
        <v>70974115.450522125</v>
      </c>
      <c r="J190" s="70">
        <f t="shared" si="214"/>
        <v>72292441.337045014</v>
      </c>
      <c r="K190" s="70">
        <f t="shared" si="214"/>
        <v>74346874.895803571</v>
      </c>
      <c r="L190" s="70">
        <f t="shared" si="214"/>
        <v>76427674.972292602</v>
      </c>
      <c r="M190" s="70">
        <f t="shared" si="214"/>
        <v>78534841.566512078</v>
      </c>
      <c r="N190" s="70">
        <f t="shared" si="214"/>
        <v>80668374.678462029</v>
      </c>
    </row>
    <row r="191" spans="2:14" x14ac:dyDescent="0.25">
      <c r="B191" s="151"/>
      <c r="C191" s="140"/>
      <c r="D191" s="23" t="s">
        <v>36</v>
      </c>
      <c r="E191" s="36">
        <f>E190/86400</f>
        <v>760.42606370868748</v>
      </c>
      <c r="F191" s="36">
        <f>F190/86400</f>
        <v>775.68446517307268</v>
      </c>
      <c r="G191" s="36">
        <f t="shared" ref="G191:J191" si="215">G190/86400</f>
        <v>790.94286663745788</v>
      </c>
      <c r="H191" s="36">
        <f t="shared" si="215"/>
        <v>806.2012681018432</v>
      </c>
      <c r="I191" s="36">
        <f t="shared" si="215"/>
        <v>821.45966956622829</v>
      </c>
      <c r="J191" s="36">
        <f t="shared" si="215"/>
        <v>836.7180710306136</v>
      </c>
      <c r="K191" s="36">
        <f t="shared" ref="K191:N191" si="216">K190/86400</f>
        <v>860.49623721994874</v>
      </c>
      <c r="L191" s="36">
        <f t="shared" si="216"/>
        <v>884.57957143857175</v>
      </c>
      <c r="M191" s="36">
        <f t="shared" si="216"/>
        <v>908.9680736864824</v>
      </c>
      <c r="N191" s="36">
        <f t="shared" si="216"/>
        <v>933.66174396368092</v>
      </c>
    </row>
    <row r="192" spans="2:14" x14ac:dyDescent="0.25">
      <c r="B192" s="151"/>
      <c r="C192" s="139" t="s">
        <v>41</v>
      </c>
      <c r="D192" s="23" t="s">
        <v>35</v>
      </c>
      <c r="E192" s="36">
        <f>E190</f>
        <v>65700811.904430598</v>
      </c>
      <c r="F192" s="36">
        <f>F190</f>
        <v>67019137.79095348</v>
      </c>
      <c r="G192" s="36">
        <f t="shared" ref="G192:J193" si="217">G190</f>
        <v>68337463.677476361</v>
      </c>
      <c r="H192" s="36">
        <f t="shared" si="217"/>
        <v>69655789.563999251</v>
      </c>
      <c r="I192" s="36">
        <f t="shared" si="217"/>
        <v>70974115.450522125</v>
      </c>
      <c r="J192" s="36">
        <f t="shared" si="217"/>
        <v>72292441.337045014</v>
      </c>
      <c r="K192" s="36">
        <f t="shared" ref="K192:N192" si="218">K190</f>
        <v>74346874.895803571</v>
      </c>
      <c r="L192" s="36">
        <f t="shared" si="218"/>
        <v>76427674.972292602</v>
      </c>
      <c r="M192" s="36">
        <f t="shared" si="218"/>
        <v>78534841.566512078</v>
      </c>
      <c r="N192" s="36">
        <f t="shared" si="218"/>
        <v>80668374.678462029</v>
      </c>
    </row>
    <row r="193" spans="2:14" x14ac:dyDescent="0.25">
      <c r="B193" s="151"/>
      <c r="C193" s="140"/>
      <c r="D193" s="23" t="s">
        <v>36</v>
      </c>
      <c r="E193" s="36">
        <f>E191</f>
        <v>760.42606370868748</v>
      </c>
      <c r="F193" s="36">
        <f>F191</f>
        <v>775.68446517307268</v>
      </c>
      <c r="G193" s="36">
        <f t="shared" si="217"/>
        <v>790.94286663745788</v>
      </c>
      <c r="H193" s="36">
        <f t="shared" si="217"/>
        <v>806.2012681018432</v>
      </c>
      <c r="I193" s="36">
        <f t="shared" si="217"/>
        <v>821.45966956622829</v>
      </c>
      <c r="J193" s="36">
        <f t="shared" si="217"/>
        <v>836.7180710306136</v>
      </c>
      <c r="K193" s="36">
        <f t="shared" ref="K193:N193" si="219">K191</f>
        <v>860.49623721994874</v>
      </c>
      <c r="L193" s="36">
        <f t="shared" si="219"/>
        <v>884.57957143857175</v>
      </c>
      <c r="M193" s="36">
        <f t="shared" si="219"/>
        <v>908.9680736864824</v>
      </c>
      <c r="N193" s="36">
        <f t="shared" si="219"/>
        <v>933.66174396368092</v>
      </c>
    </row>
    <row r="194" spans="2:14" x14ac:dyDescent="0.25">
      <c r="B194" s="23"/>
      <c r="C194" s="31"/>
      <c r="D194" s="23"/>
      <c r="E194" s="23"/>
      <c r="F194" s="34"/>
      <c r="G194" s="34"/>
      <c r="H194" s="34"/>
      <c r="I194" s="34"/>
      <c r="J194" s="34"/>
      <c r="K194" s="34"/>
      <c r="L194" s="34"/>
      <c r="M194" s="34"/>
      <c r="N194" s="34"/>
    </row>
    <row r="195" spans="2:14" x14ac:dyDescent="0.25">
      <c r="B195" s="141" t="s">
        <v>42</v>
      </c>
      <c r="C195" s="142"/>
      <c r="D195" s="142"/>
      <c r="E195" s="142"/>
      <c r="F195" s="142"/>
      <c r="G195" s="142"/>
      <c r="H195" s="142"/>
      <c r="I195" s="142"/>
      <c r="J195" s="142"/>
      <c r="K195" s="81"/>
      <c r="L195" s="81"/>
      <c r="M195" s="81"/>
      <c r="N195" s="81"/>
    </row>
    <row r="196" spans="2:14" x14ac:dyDescent="0.25">
      <c r="B196" s="136" t="s">
        <v>43</v>
      </c>
      <c r="C196" s="145" t="s">
        <v>44</v>
      </c>
      <c r="D196" s="23" t="s">
        <v>35</v>
      </c>
      <c r="E196" s="70">
        <f>20%*(E186+E192)</f>
        <v>100741244.92012691</v>
      </c>
      <c r="F196" s="70">
        <f t="shared" ref="F196:N196" si="220">20%*(F186+F192)</f>
        <v>102762677.94612867</v>
      </c>
      <c r="G196" s="70">
        <f t="shared" si="220"/>
        <v>104784110.97213043</v>
      </c>
      <c r="H196" s="70">
        <f t="shared" si="220"/>
        <v>106805543.99813218</v>
      </c>
      <c r="I196" s="70">
        <f t="shared" si="220"/>
        <v>108826977.02413392</v>
      </c>
      <c r="J196" s="70">
        <f t="shared" si="220"/>
        <v>110848410.05013572</v>
      </c>
      <c r="K196" s="70">
        <f t="shared" si="220"/>
        <v>113998541.50689884</v>
      </c>
      <c r="L196" s="70">
        <f t="shared" si="220"/>
        <v>117189101.62418199</v>
      </c>
      <c r="M196" s="70">
        <f t="shared" si="220"/>
        <v>120420090.4019852</v>
      </c>
      <c r="N196" s="70">
        <f t="shared" si="220"/>
        <v>123691507.84030846</v>
      </c>
    </row>
    <row r="197" spans="2:14" x14ac:dyDescent="0.25">
      <c r="B197" s="138"/>
      <c r="C197" s="146"/>
      <c r="D197" s="23" t="s">
        <v>36</v>
      </c>
      <c r="E197" s="36">
        <f>E196/86400</f>
        <v>1165.9866310199875</v>
      </c>
      <c r="F197" s="36">
        <f>F196/86400</f>
        <v>1189.3828465987115</v>
      </c>
      <c r="G197" s="36">
        <f t="shared" ref="G197:J197" si="221">G196/86400</f>
        <v>1212.7790621774357</v>
      </c>
      <c r="H197" s="36">
        <f t="shared" si="221"/>
        <v>1236.1752777561596</v>
      </c>
      <c r="I197" s="36">
        <f t="shared" si="221"/>
        <v>1259.5714933348834</v>
      </c>
      <c r="J197" s="36">
        <f t="shared" si="221"/>
        <v>1282.9677089136078</v>
      </c>
      <c r="K197" s="36">
        <f t="shared" ref="K197:N197" si="222">K196/86400</f>
        <v>1319.427563737255</v>
      </c>
      <c r="L197" s="36">
        <f t="shared" si="222"/>
        <v>1356.3553428724767</v>
      </c>
      <c r="M197" s="36">
        <f t="shared" si="222"/>
        <v>1393.7510463192732</v>
      </c>
      <c r="N197" s="36">
        <f t="shared" si="222"/>
        <v>1431.6146740776442</v>
      </c>
    </row>
    <row r="198" spans="2:14" x14ac:dyDescent="0.25">
      <c r="B198" s="23"/>
      <c r="C198" s="31"/>
      <c r="D198" s="23"/>
      <c r="E198" s="23"/>
      <c r="F198" s="34"/>
      <c r="G198" s="34"/>
      <c r="H198" s="34"/>
      <c r="I198" s="34"/>
      <c r="J198" s="34"/>
      <c r="K198" s="34"/>
      <c r="L198" s="34"/>
      <c r="M198" s="34"/>
      <c r="N198" s="34"/>
    </row>
    <row r="199" spans="2:14" x14ac:dyDescent="0.25">
      <c r="B199" s="147" t="s">
        <v>45</v>
      </c>
      <c r="C199" s="148"/>
      <c r="D199" s="148"/>
      <c r="E199" s="148"/>
      <c r="F199" s="148"/>
      <c r="G199" s="148"/>
      <c r="H199" s="148"/>
      <c r="I199" s="148"/>
      <c r="J199" s="148"/>
      <c r="K199" s="83"/>
      <c r="L199" s="83"/>
      <c r="M199" s="83"/>
      <c r="N199" s="83"/>
    </row>
    <row r="200" spans="2:14" x14ac:dyDescent="0.25">
      <c r="B200" s="136" t="s">
        <v>46</v>
      </c>
      <c r="C200" s="31" t="s">
        <v>47</v>
      </c>
      <c r="D200" s="23"/>
      <c r="E200" s="34">
        <v>1.1000000000000001</v>
      </c>
      <c r="F200" s="34">
        <v>1.1000000000000001</v>
      </c>
      <c r="G200" s="34">
        <v>1.1000000000000001</v>
      </c>
      <c r="H200" s="34">
        <v>1.1000000000000001</v>
      </c>
      <c r="I200" s="34">
        <v>1.1000000000000001</v>
      </c>
      <c r="J200" s="34">
        <v>1.1000000000000001</v>
      </c>
      <c r="K200" s="34">
        <v>2.1</v>
      </c>
      <c r="L200" s="34">
        <v>3.1</v>
      </c>
      <c r="M200" s="34">
        <v>4.0999999999999996</v>
      </c>
      <c r="N200" s="34">
        <v>5.0999999999999996</v>
      </c>
    </row>
    <row r="201" spans="2:14" x14ac:dyDescent="0.25">
      <c r="B201" s="137"/>
      <c r="C201" s="139" t="s">
        <v>48</v>
      </c>
      <c r="D201" s="23" t="s">
        <v>35</v>
      </c>
      <c r="E201" s="36">
        <f>E200*E209</f>
        <v>664892216.47283769</v>
      </c>
      <c r="F201" s="36">
        <f>F200*F209</f>
        <v>678233674.44444931</v>
      </c>
      <c r="G201" s="36">
        <f t="shared" ref="G201:J201" si="223">G200*G209</f>
        <v>691575132.41606092</v>
      </c>
      <c r="H201" s="36">
        <f t="shared" si="223"/>
        <v>704916590.38767254</v>
      </c>
      <c r="I201" s="36">
        <f t="shared" si="223"/>
        <v>718258048.35928392</v>
      </c>
      <c r="J201" s="36">
        <f t="shared" si="223"/>
        <v>731599506.33089578</v>
      </c>
      <c r="K201" s="36">
        <f t="shared" ref="K201:N201" si="224">K200*K209</f>
        <v>1436381622.9869254</v>
      </c>
      <c r="L201" s="36">
        <f t="shared" si="224"/>
        <v>2179717290.209785</v>
      </c>
      <c r="M201" s="36">
        <f t="shared" si="224"/>
        <v>2962334223.8888354</v>
      </c>
      <c r="N201" s="36">
        <f t="shared" si="224"/>
        <v>3784960139.9134383</v>
      </c>
    </row>
    <row r="202" spans="2:14" x14ac:dyDescent="0.25">
      <c r="B202" s="138"/>
      <c r="C202" s="140"/>
      <c r="D202" s="23" t="s">
        <v>36</v>
      </c>
      <c r="E202" s="36">
        <f>E201/86400</f>
        <v>7695.5117647319175</v>
      </c>
      <c r="F202" s="36">
        <f>F201/86400</f>
        <v>7849.926787551497</v>
      </c>
      <c r="G202" s="36">
        <f t="shared" ref="G202:J202" si="225">G201/86400</f>
        <v>8004.3418103710756</v>
      </c>
      <c r="H202" s="36">
        <f t="shared" si="225"/>
        <v>8158.7568331906541</v>
      </c>
      <c r="I202" s="36">
        <f t="shared" si="225"/>
        <v>8313.1718560102308</v>
      </c>
      <c r="J202" s="36">
        <f t="shared" si="225"/>
        <v>8467.5868788298121</v>
      </c>
      <c r="K202" s="36">
        <f t="shared" ref="K202:N202" si="226">K201/86400</f>
        <v>16624.787303089415</v>
      </c>
      <c r="L202" s="36">
        <f t="shared" si="226"/>
        <v>25228.209377428066</v>
      </c>
      <c r="M202" s="36">
        <f t="shared" si="226"/>
        <v>34286.275739454111</v>
      </c>
      <c r="N202" s="36">
        <f t="shared" si="226"/>
        <v>43807.409026775909</v>
      </c>
    </row>
    <row r="203" spans="2:14" x14ac:dyDescent="0.25">
      <c r="B203" s="23"/>
      <c r="C203" s="31"/>
      <c r="D203" s="23"/>
      <c r="E203" s="23"/>
      <c r="F203" s="34"/>
      <c r="G203" s="34"/>
      <c r="H203" s="34"/>
      <c r="I203" s="34"/>
      <c r="J203" s="34"/>
      <c r="K203" s="34"/>
      <c r="L203" s="34"/>
      <c r="M203" s="34"/>
      <c r="N203" s="34"/>
    </row>
    <row r="204" spans="2:14" x14ac:dyDescent="0.25">
      <c r="B204" s="141" t="s">
        <v>49</v>
      </c>
      <c r="C204" s="142"/>
      <c r="D204" s="142"/>
      <c r="E204" s="142"/>
      <c r="F204" s="142"/>
      <c r="G204" s="142"/>
      <c r="H204" s="142"/>
      <c r="I204" s="142"/>
      <c r="J204" s="142"/>
      <c r="K204" s="81"/>
      <c r="L204" s="81"/>
      <c r="M204" s="81"/>
      <c r="N204" s="81"/>
    </row>
    <row r="205" spans="2:14" x14ac:dyDescent="0.25">
      <c r="B205" s="136" t="s">
        <v>50</v>
      </c>
      <c r="C205" s="31" t="s">
        <v>47</v>
      </c>
      <c r="D205" s="23"/>
      <c r="E205" s="34">
        <v>1.5</v>
      </c>
      <c r="F205" s="34">
        <v>1.5</v>
      </c>
      <c r="G205" s="34">
        <v>1.5</v>
      </c>
      <c r="H205" s="34">
        <v>1.5</v>
      </c>
      <c r="I205" s="34">
        <v>1.5</v>
      </c>
      <c r="J205" s="34">
        <v>1.5</v>
      </c>
      <c r="K205" s="34">
        <v>2.5</v>
      </c>
      <c r="L205" s="34">
        <v>3.5</v>
      </c>
      <c r="M205" s="34">
        <v>4.5</v>
      </c>
      <c r="N205" s="34">
        <v>5.5</v>
      </c>
    </row>
    <row r="206" spans="2:14" x14ac:dyDescent="0.25">
      <c r="B206" s="137"/>
      <c r="C206" s="139" t="s">
        <v>51</v>
      </c>
      <c r="D206" s="23" t="s">
        <v>35</v>
      </c>
      <c r="E206" s="36">
        <f>E205*E209</f>
        <v>906671204.28114223</v>
      </c>
      <c r="F206" s="36">
        <f>F205*F209</f>
        <v>924864101.51515794</v>
      </c>
      <c r="G206" s="36">
        <f t="shared" ref="G206:J206" si="227">G205*G209</f>
        <v>943056998.74917388</v>
      </c>
      <c r="H206" s="36">
        <f t="shared" si="227"/>
        <v>961249895.9831897</v>
      </c>
      <c r="I206" s="36">
        <f t="shared" si="227"/>
        <v>979442793.21720529</v>
      </c>
      <c r="J206" s="36">
        <f t="shared" si="227"/>
        <v>997635690.45122147</v>
      </c>
      <c r="K206" s="36">
        <f t="shared" ref="K206:N206" si="228">K205*K209</f>
        <v>1709978122.6034827</v>
      </c>
      <c r="L206" s="36">
        <f t="shared" si="228"/>
        <v>2460971134.1078215</v>
      </c>
      <c r="M206" s="36">
        <f t="shared" si="228"/>
        <v>3251342440.8536</v>
      </c>
      <c r="N206" s="36">
        <f t="shared" si="228"/>
        <v>4081819758.7301788</v>
      </c>
    </row>
    <row r="207" spans="2:14" x14ac:dyDescent="0.25">
      <c r="B207" s="138"/>
      <c r="C207" s="140"/>
      <c r="D207" s="23" t="s">
        <v>36</v>
      </c>
      <c r="E207" s="36">
        <f>E206/86400</f>
        <v>10493.879679179887</v>
      </c>
      <c r="F207" s="36">
        <f>F206/86400</f>
        <v>10704.445619388402</v>
      </c>
      <c r="G207" s="36">
        <f t="shared" ref="G207:J207" si="229">G206/86400</f>
        <v>10915.01155959692</v>
      </c>
      <c r="H207" s="36">
        <f t="shared" si="229"/>
        <v>11125.577499805437</v>
      </c>
      <c r="I207" s="36">
        <f t="shared" si="229"/>
        <v>11336.14344001395</v>
      </c>
      <c r="J207" s="36">
        <f t="shared" si="229"/>
        <v>11546.70938022247</v>
      </c>
      <c r="K207" s="36">
        <f t="shared" ref="K207:N207" si="230">K206/86400</f>
        <v>19791.413456058828</v>
      </c>
      <c r="L207" s="36">
        <f t="shared" si="230"/>
        <v>28483.462200322007</v>
      </c>
      <c r="M207" s="36">
        <f t="shared" si="230"/>
        <v>37631.278250620373</v>
      </c>
      <c r="N207" s="36">
        <f t="shared" si="230"/>
        <v>47243.284244562252</v>
      </c>
    </row>
    <row r="208" spans="2:14" x14ac:dyDescent="0.25">
      <c r="B208" s="141" t="s">
        <v>52</v>
      </c>
      <c r="C208" s="142"/>
      <c r="D208" s="142"/>
      <c r="E208" s="142"/>
      <c r="F208" s="142"/>
      <c r="G208" s="142"/>
      <c r="H208" s="142"/>
      <c r="I208" s="142"/>
      <c r="J208" s="142"/>
      <c r="K208" s="81"/>
      <c r="L208" s="81"/>
      <c r="M208" s="81"/>
      <c r="N208" s="81"/>
    </row>
    <row r="209" spans="2:22" x14ac:dyDescent="0.25">
      <c r="B209" s="136" t="s">
        <v>53</v>
      </c>
      <c r="C209" s="139" t="s">
        <v>52</v>
      </c>
      <c r="D209" s="23" t="s">
        <v>35</v>
      </c>
      <c r="E209" s="36">
        <f>E186+E192+E196</f>
        <v>604447469.52076149</v>
      </c>
      <c r="F209" s="36">
        <f>F186+F192+F196</f>
        <v>616576067.676772</v>
      </c>
      <c r="G209" s="36">
        <f t="shared" ref="G209:J209" si="231">G186+G192+G196</f>
        <v>628704665.83278263</v>
      </c>
      <c r="H209" s="36">
        <f t="shared" si="231"/>
        <v>640833263.98879313</v>
      </c>
      <c r="I209" s="36">
        <f t="shared" si="231"/>
        <v>652961862.14480352</v>
      </c>
      <c r="J209" s="36">
        <f t="shared" si="231"/>
        <v>665090460.30081427</v>
      </c>
      <c r="K209" s="36">
        <f t="shared" ref="K209:N209" si="232">K186+K192+K196</f>
        <v>683991249.04139304</v>
      </c>
      <c r="L209" s="36">
        <f t="shared" si="232"/>
        <v>703134609.74509192</v>
      </c>
      <c r="M209" s="36">
        <f t="shared" si="232"/>
        <v>722520542.41191113</v>
      </c>
      <c r="N209" s="36">
        <f t="shared" si="232"/>
        <v>742149047.04185069</v>
      </c>
    </row>
    <row r="210" spans="2:22" x14ac:dyDescent="0.25">
      <c r="B210" s="138"/>
      <c r="C210" s="140"/>
      <c r="D210" s="23" t="s">
        <v>36</v>
      </c>
      <c r="E210" s="36">
        <f>E209/86400</f>
        <v>6995.9197861199245</v>
      </c>
      <c r="F210" s="36">
        <f>F209/86400</f>
        <v>7136.2970795922683</v>
      </c>
      <c r="G210" s="36">
        <f t="shared" ref="G210:J210" si="233">G209/86400</f>
        <v>7276.674373064614</v>
      </c>
      <c r="H210" s="36">
        <f t="shared" si="233"/>
        <v>7417.0516665369578</v>
      </c>
      <c r="I210" s="36">
        <f t="shared" si="233"/>
        <v>7557.4289600092998</v>
      </c>
      <c r="J210" s="36">
        <f t="shared" si="233"/>
        <v>7697.8062534816463</v>
      </c>
      <c r="K210" s="36">
        <f t="shared" ref="K210:N210" si="234">K209/86400</f>
        <v>7916.5653824235305</v>
      </c>
      <c r="L210" s="36">
        <f t="shared" si="234"/>
        <v>8138.1320572348604</v>
      </c>
      <c r="M210" s="36">
        <f t="shared" si="234"/>
        <v>8362.5062779156378</v>
      </c>
      <c r="N210" s="36">
        <f t="shared" si="234"/>
        <v>8589.6880444658636</v>
      </c>
    </row>
    <row r="211" spans="2:22" x14ac:dyDescent="0.25">
      <c r="B211" s="40"/>
      <c r="C211" s="27"/>
      <c r="D211" s="41"/>
      <c r="E211" s="41"/>
      <c r="F211" s="42"/>
      <c r="G211" s="42"/>
      <c r="H211" s="42"/>
      <c r="I211" s="42"/>
      <c r="J211" s="42"/>
      <c r="K211" s="42"/>
      <c r="L211" s="42"/>
      <c r="M211" s="42"/>
      <c r="N211" s="42"/>
    </row>
    <row r="213" spans="2:22" x14ac:dyDescent="0.25">
      <c r="B213" s="39" t="s">
        <v>54</v>
      </c>
      <c r="C213" s="39"/>
      <c r="D213" s="39"/>
      <c r="E213" s="39"/>
      <c r="F213" s="39"/>
      <c r="G213" s="39"/>
      <c r="H213" s="39"/>
    </row>
    <row r="214" spans="2:22" x14ac:dyDescent="0.25">
      <c r="B214" s="39" t="s">
        <v>55</v>
      </c>
      <c r="C214" s="39"/>
      <c r="D214" s="39"/>
      <c r="E214" s="39"/>
      <c r="F214" s="39"/>
      <c r="G214" s="39"/>
      <c r="H214" s="39"/>
    </row>
    <row r="215" spans="2:22" x14ac:dyDescent="0.25">
      <c r="B215" s="39" t="s">
        <v>56</v>
      </c>
      <c r="C215" s="39"/>
      <c r="D215" s="39"/>
      <c r="E215" s="39"/>
      <c r="F215" s="39"/>
      <c r="G215" s="39"/>
      <c r="H215" s="39"/>
    </row>
    <row r="216" spans="2:22" x14ac:dyDescent="0.25">
      <c r="B216" s="39" t="s">
        <v>57</v>
      </c>
      <c r="C216" s="39"/>
      <c r="D216" s="39"/>
      <c r="E216" s="39"/>
      <c r="F216" s="39"/>
      <c r="G216" s="39"/>
      <c r="H216" s="39"/>
    </row>
    <row r="220" spans="2:22" x14ac:dyDescent="0.25">
      <c r="B220" s="127" t="s">
        <v>163</v>
      </c>
      <c r="C220" s="127"/>
      <c r="D220" s="127"/>
      <c r="E220" s="127"/>
      <c r="F220" s="127"/>
      <c r="G220" s="127"/>
      <c r="H220" s="127"/>
      <c r="I220" s="127"/>
      <c r="J220" s="127"/>
      <c r="K220" s="75"/>
      <c r="L220" s="75"/>
      <c r="M220" s="75"/>
      <c r="N220" s="75"/>
    </row>
    <row r="221" spans="2:22" x14ac:dyDescent="0.25">
      <c r="B221" s="20" t="s">
        <v>14</v>
      </c>
    </row>
    <row r="222" spans="2:22" x14ac:dyDescent="0.25">
      <c r="B222" s="20" t="s">
        <v>15</v>
      </c>
    </row>
    <row r="224" spans="2:22" x14ac:dyDescent="0.25">
      <c r="B224" s="134" t="s">
        <v>17</v>
      </c>
      <c r="C224" s="134" t="s">
        <v>18</v>
      </c>
      <c r="D224" s="134" t="s">
        <v>19</v>
      </c>
      <c r="E224" s="32"/>
      <c r="F224" s="134" t="s">
        <v>20</v>
      </c>
      <c r="G224" s="134"/>
      <c r="H224" s="134"/>
      <c r="I224" s="134"/>
      <c r="J224" s="134"/>
      <c r="K224" s="80"/>
      <c r="L224" s="80"/>
      <c r="M224" s="80"/>
      <c r="N224" s="80"/>
      <c r="R224" s="107"/>
      <c r="S224" s="107"/>
      <c r="T224" s="107"/>
      <c r="U224" s="107"/>
      <c r="V224" s="107"/>
    </row>
    <row r="225" spans="2:22" x14ac:dyDescent="0.25">
      <c r="B225" s="134"/>
      <c r="C225" s="134"/>
      <c r="D225" s="134"/>
      <c r="E225" s="32">
        <f>E174</f>
        <v>2019</v>
      </c>
      <c r="F225" s="69">
        <f t="shared" ref="F225:N225" si="235">F174</f>
        <v>2020</v>
      </c>
      <c r="G225" s="69">
        <f t="shared" si="235"/>
        <v>2021</v>
      </c>
      <c r="H225" s="69">
        <f t="shared" si="235"/>
        <v>2022</v>
      </c>
      <c r="I225" s="69">
        <f t="shared" si="235"/>
        <v>2023</v>
      </c>
      <c r="J225" s="69">
        <f t="shared" si="235"/>
        <v>2024</v>
      </c>
      <c r="K225" s="77">
        <f t="shared" si="235"/>
        <v>2025</v>
      </c>
      <c r="L225" s="77">
        <f t="shared" si="235"/>
        <v>2026</v>
      </c>
      <c r="M225" s="77">
        <f t="shared" si="235"/>
        <v>2027</v>
      </c>
      <c r="N225" s="77">
        <f t="shared" si="235"/>
        <v>2028</v>
      </c>
      <c r="R225" s="107"/>
      <c r="S225" s="107"/>
      <c r="T225" s="107"/>
      <c r="U225" s="107"/>
      <c r="V225" s="107"/>
    </row>
    <row r="226" spans="2:22" x14ac:dyDescent="0.25">
      <c r="B226" s="141" t="s">
        <v>22</v>
      </c>
      <c r="C226" s="142"/>
      <c r="D226" s="142"/>
      <c r="E226" s="142"/>
      <c r="F226" s="142"/>
      <c r="G226" s="142"/>
      <c r="H226" s="142"/>
      <c r="I226" s="142"/>
      <c r="J226" s="142"/>
      <c r="K226" s="81"/>
      <c r="L226" s="81"/>
      <c r="M226" s="81"/>
      <c r="N226" s="81"/>
      <c r="R226" s="107"/>
      <c r="S226" s="107"/>
      <c r="T226" s="107"/>
      <c r="U226" s="107"/>
      <c r="V226" s="107"/>
    </row>
    <row r="227" spans="2:22" x14ac:dyDescent="0.25">
      <c r="B227" s="23">
        <v>1</v>
      </c>
      <c r="C227" s="31" t="s">
        <v>23</v>
      </c>
      <c r="D227" s="23" t="s">
        <v>24</v>
      </c>
      <c r="E227" s="15">
        <f t="shared" ref="E227:J227" si="236">E8</f>
        <v>4201244.3495424157</v>
      </c>
      <c r="F227" s="15">
        <f t="shared" si="236"/>
        <v>4237239.6920054853</v>
      </c>
      <c r="G227" s="15">
        <f t="shared" si="236"/>
        <v>4273235.034468554</v>
      </c>
      <c r="H227" s="15">
        <f t="shared" si="236"/>
        <v>4309230.3769316226</v>
      </c>
      <c r="I227" s="15">
        <f t="shared" si="236"/>
        <v>4345225.7193946913</v>
      </c>
      <c r="J227" s="15">
        <f t="shared" si="236"/>
        <v>4381221.06185776</v>
      </c>
      <c r="K227" s="15">
        <f t="shared" ref="K227:N227" si="237">K8</f>
        <v>4417216.4043208286</v>
      </c>
      <c r="L227" s="15">
        <f t="shared" si="237"/>
        <v>4453211.7467838982</v>
      </c>
      <c r="M227" s="15">
        <f t="shared" si="237"/>
        <v>4489207.0892469669</v>
      </c>
      <c r="N227" s="15">
        <f t="shared" si="237"/>
        <v>4525202.4317100355</v>
      </c>
      <c r="R227" s="107"/>
      <c r="S227" s="107"/>
      <c r="T227" s="107"/>
      <c r="U227" s="107"/>
      <c r="V227" s="107"/>
    </row>
    <row r="228" spans="2:22" x14ac:dyDescent="0.25">
      <c r="B228" s="23">
        <v>2</v>
      </c>
      <c r="C228" s="31" t="s">
        <v>25</v>
      </c>
      <c r="D228" s="23" t="s">
        <v>26</v>
      </c>
      <c r="E228" s="34">
        <v>100</v>
      </c>
      <c r="F228" s="34">
        <v>100</v>
      </c>
      <c r="G228" s="34">
        <v>100</v>
      </c>
      <c r="H228" s="34">
        <v>100</v>
      </c>
      <c r="I228" s="34">
        <v>100</v>
      </c>
      <c r="J228" s="34">
        <v>100</v>
      </c>
      <c r="K228" s="34">
        <v>101</v>
      </c>
      <c r="L228" s="34">
        <v>102</v>
      </c>
      <c r="M228" s="34">
        <v>103</v>
      </c>
      <c r="N228" s="34">
        <v>104</v>
      </c>
      <c r="R228" s="107"/>
      <c r="S228" s="107"/>
      <c r="T228" s="107"/>
      <c r="U228" s="107"/>
      <c r="V228" s="107"/>
    </row>
    <row r="229" spans="2:22" x14ac:dyDescent="0.25">
      <c r="B229" s="23">
        <v>3</v>
      </c>
      <c r="C229" s="31" t="s">
        <v>27</v>
      </c>
      <c r="D229" s="23" t="s">
        <v>24</v>
      </c>
      <c r="E229" s="36">
        <f t="shared" ref="E229:J229" si="238">E227*E228%</f>
        <v>4201244.3495424157</v>
      </c>
      <c r="F229" s="36">
        <f t="shared" si="238"/>
        <v>4237239.6920054853</v>
      </c>
      <c r="G229" s="36">
        <f t="shared" si="238"/>
        <v>4273235.034468554</v>
      </c>
      <c r="H229" s="36">
        <f t="shared" si="238"/>
        <v>4309230.3769316226</v>
      </c>
      <c r="I229" s="36">
        <f t="shared" si="238"/>
        <v>4345225.7193946913</v>
      </c>
      <c r="J229" s="36">
        <f t="shared" si="238"/>
        <v>4381221.06185776</v>
      </c>
      <c r="K229" s="36">
        <f t="shared" ref="K229:N229" si="239">K227*K228%</f>
        <v>4461388.5683640372</v>
      </c>
      <c r="L229" s="36">
        <f t="shared" si="239"/>
        <v>4542275.9817195758</v>
      </c>
      <c r="M229" s="36">
        <f t="shared" si="239"/>
        <v>4623883.3019243758</v>
      </c>
      <c r="N229" s="36">
        <f t="shared" si="239"/>
        <v>4706210.5289784372</v>
      </c>
      <c r="R229" s="107"/>
      <c r="S229" s="107"/>
      <c r="T229" s="107"/>
      <c r="U229" s="107"/>
      <c r="V229" s="107"/>
    </row>
    <row r="230" spans="2:22" x14ac:dyDescent="0.25">
      <c r="B230" s="23">
        <v>4</v>
      </c>
      <c r="C230" s="31" t="s">
        <v>28</v>
      </c>
      <c r="D230" s="23" t="s">
        <v>24</v>
      </c>
      <c r="E230" s="34">
        <v>5</v>
      </c>
      <c r="F230" s="34">
        <v>5</v>
      </c>
      <c r="G230" s="34">
        <v>5</v>
      </c>
      <c r="H230" s="34">
        <v>5</v>
      </c>
      <c r="I230" s="34">
        <v>5</v>
      </c>
      <c r="J230" s="34">
        <v>5</v>
      </c>
      <c r="K230" s="34">
        <v>5</v>
      </c>
      <c r="L230" s="34">
        <v>5</v>
      </c>
      <c r="M230" s="34">
        <v>5</v>
      </c>
      <c r="N230" s="34">
        <v>5</v>
      </c>
      <c r="R230" s="107"/>
      <c r="S230" s="107"/>
      <c r="T230" s="107"/>
      <c r="U230" s="107"/>
      <c r="V230" s="107"/>
    </row>
    <row r="231" spans="2:22" x14ac:dyDescent="0.25">
      <c r="B231" s="23"/>
      <c r="C231" s="31"/>
      <c r="D231" s="23"/>
      <c r="E231" s="23"/>
      <c r="F231" s="34"/>
      <c r="G231" s="34"/>
      <c r="H231" s="34"/>
      <c r="I231" s="34"/>
      <c r="J231" s="34"/>
      <c r="K231" s="34"/>
      <c r="L231" s="34"/>
      <c r="M231" s="34"/>
      <c r="N231" s="34"/>
    </row>
    <row r="232" spans="2:22" x14ac:dyDescent="0.25">
      <c r="B232" s="141" t="s">
        <v>29</v>
      </c>
      <c r="C232" s="142"/>
      <c r="D232" s="142"/>
      <c r="E232" s="142"/>
      <c r="F232" s="142"/>
      <c r="G232" s="142"/>
      <c r="H232" s="142"/>
      <c r="I232" s="142"/>
      <c r="J232" s="142"/>
      <c r="K232" s="81"/>
      <c r="L232" s="81"/>
      <c r="M232" s="81"/>
      <c r="N232" s="81"/>
    </row>
    <row r="233" spans="2:22" x14ac:dyDescent="0.25">
      <c r="B233" s="23">
        <v>1</v>
      </c>
      <c r="C233" s="31" t="s">
        <v>30</v>
      </c>
      <c r="D233" s="23" t="s">
        <v>31</v>
      </c>
      <c r="E233" s="36">
        <f>E229/E230</f>
        <v>840248.86990848312</v>
      </c>
      <c r="F233" s="36">
        <f>F229/F230</f>
        <v>847447.93840109708</v>
      </c>
      <c r="G233" s="36">
        <f t="shared" ref="G233:J233" si="240">G229/G230</f>
        <v>854647.00689371082</v>
      </c>
      <c r="H233" s="36">
        <f t="shared" si="240"/>
        <v>861846.07538632455</v>
      </c>
      <c r="I233" s="36">
        <f t="shared" si="240"/>
        <v>869045.14387893828</v>
      </c>
      <c r="J233" s="36">
        <f t="shared" si="240"/>
        <v>876244.21237155201</v>
      </c>
      <c r="K233" s="36">
        <f t="shared" ref="K233:N233" si="241">K229/K230</f>
        <v>892277.71367280744</v>
      </c>
      <c r="L233" s="36">
        <f t="shared" si="241"/>
        <v>908455.19634391519</v>
      </c>
      <c r="M233" s="36">
        <f t="shared" si="241"/>
        <v>924776.66038487514</v>
      </c>
      <c r="N233" s="36">
        <f t="shared" si="241"/>
        <v>941242.10579568741</v>
      </c>
    </row>
    <row r="234" spans="2:22" x14ac:dyDescent="0.25">
      <c r="B234" s="23">
        <v>2</v>
      </c>
      <c r="C234" s="31" t="s">
        <v>32</v>
      </c>
      <c r="D234" s="23" t="s">
        <v>33</v>
      </c>
      <c r="E234" s="36">
        <v>120</v>
      </c>
      <c r="F234" s="36">
        <v>120</v>
      </c>
      <c r="G234" s="36">
        <v>120</v>
      </c>
      <c r="H234" s="36">
        <v>120</v>
      </c>
      <c r="I234" s="36">
        <v>120</v>
      </c>
      <c r="J234" s="36">
        <v>120</v>
      </c>
      <c r="K234" s="36">
        <v>120</v>
      </c>
      <c r="L234" s="36">
        <v>120</v>
      </c>
      <c r="M234" s="36">
        <v>120</v>
      </c>
      <c r="N234" s="36">
        <v>120</v>
      </c>
    </row>
    <row r="235" spans="2:22" x14ac:dyDescent="0.25">
      <c r="B235" s="136">
        <v>3</v>
      </c>
      <c r="C235" s="139" t="s">
        <v>34</v>
      </c>
      <c r="D235" s="23" t="s">
        <v>35</v>
      </c>
      <c r="E235" s="36">
        <f>E233*E234</f>
        <v>100829864.38901797</v>
      </c>
      <c r="F235" s="36">
        <f>F233*F234</f>
        <v>101693752.60813165</v>
      </c>
      <c r="G235" s="36">
        <f t="shared" ref="G235:J235" si="242">G233*G234</f>
        <v>102557640.8272453</v>
      </c>
      <c r="H235" s="36">
        <f t="shared" si="242"/>
        <v>103421529.04635894</v>
      </c>
      <c r="I235" s="36">
        <f t="shared" si="242"/>
        <v>104285417.26547259</v>
      </c>
      <c r="J235" s="36">
        <f t="shared" si="242"/>
        <v>105149305.48458624</v>
      </c>
      <c r="K235" s="36">
        <f t="shared" ref="K235:N235" si="243">K233*K234</f>
        <v>107073325.64073689</v>
      </c>
      <c r="L235" s="36">
        <f t="shared" si="243"/>
        <v>109014623.56126982</v>
      </c>
      <c r="M235" s="36">
        <f t="shared" si="243"/>
        <v>110973199.24618502</v>
      </c>
      <c r="N235" s="36">
        <f t="shared" si="243"/>
        <v>112949052.69548249</v>
      </c>
    </row>
    <row r="236" spans="2:22" x14ac:dyDescent="0.25">
      <c r="B236" s="138"/>
      <c r="C236" s="140"/>
      <c r="D236" s="23" t="s">
        <v>36</v>
      </c>
      <c r="E236" s="36">
        <f>E235/86400</f>
        <v>1167.0123193173376</v>
      </c>
      <c r="F236" s="36">
        <f>F235/86400</f>
        <v>1177.0110255570792</v>
      </c>
      <c r="G236" s="36">
        <f t="shared" ref="G236:J236" si="244">G235/86400</f>
        <v>1187.0097317968205</v>
      </c>
      <c r="H236" s="36">
        <f t="shared" si="244"/>
        <v>1197.0084380365618</v>
      </c>
      <c r="I236" s="36">
        <f t="shared" si="244"/>
        <v>1207.0071442763031</v>
      </c>
      <c r="J236" s="36">
        <f t="shared" si="244"/>
        <v>1217.0058505160443</v>
      </c>
      <c r="K236" s="36">
        <f t="shared" ref="K236:N236" si="245">K235/86400</f>
        <v>1239.2746023233437</v>
      </c>
      <c r="L236" s="36">
        <f t="shared" si="245"/>
        <v>1261.7433282554377</v>
      </c>
      <c r="M236" s="36">
        <f t="shared" si="245"/>
        <v>1284.4120283123266</v>
      </c>
      <c r="N236" s="36">
        <f t="shared" si="245"/>
        <v>1307.2807024940103</v>
      </c>
    </row>
    <row r="237" spans="2:22" x14ac:dyDescent="0.25">
      <c r="B237" s="136">
        <v>4</v>
      </c>
      <c r="C237" s="139" t="s">
        <v>29</v>
      </c>
      <c r="D237" s="23" t="s">
        <v>35</v>
      </c>
      <c r="E237" s="36">
        <f>E229*E234</f>
        <v>504149321.94508988</v>
      </c>
      <c r="F237" s="36">
        <f>F229*F234</f>
        <v>508468763.04065824</v>
      </c>
      <c r="G237" s="36">
        <f t="shared" ref="G237:J237" si="246">G229*G234</f>
        <v>512788204.13622648</v>
      </c>
      <c r="H237" s="36">
        <f t="shared" si="246"/>
        <v>517107645.23179471</v>
      </c>
      <c r="I237" s="36">
        <f t="shared" si="246"/>
        <v>521427086.32736295</v>
      </c>
      <c r="J237" s="36">
        <f t="shared" si="246"/>
        <v>525746527.42293119</v>
      </c>
      <c r="K237" s="36">
        <f t="shared" ref="K237:N237" si="247">K229*K234</f>
        <v>535366628.20368445</v>
      </c>
      <c r="L237" s="36">
        <f t="shared" si="247"/>
        <v>545073117.80634904</v>
      </c>
      <c r="M237" s="36">
        <f t="shared" si="247"/>
        <v>554865996.23092508</v>
      </c>
      <c r="N237" s="36">
        <f t="shared" si="247"/>
        <v>564745263.47741246</v>
      </c>
    </row>
    <row r="238" spans="2:22" x14ac:dyDescent="0.25">
      <c r="B238" s="138"/>
      <c r="C238" s="140"/>
      <c r="D238" s="23" t="s">
        <v>36</v>
      </c>
      <c r="E238" s="36">
        <f>E237/86400</f>
        <v>5835.0615965866882</v>
      </c>
      <c r="F238" s="36">
        <f>F237/86400</f>
        <v>5885.0551277853965</v>
      </c>
      <c r="G238" s="36">
        <f t="shared" ref="G238:J238" si="248">G237/86400</f>
        <v>5935.048658984103</v>
      </c>
      <c r="H238" s="36">
        <f t="shared" si="248"/>
        <v>5985.0421901828095</v>
      </c>
      <c r="I238" s="36">
        <f t="shared" si="248"/>
        <v>6035.0357213815159</v>
      </c>
      <c r="J238" s="36">
        <f t="shared" si="248"/>
        <v>6085.0292525802224</v>
      </c>
      <c r="K238" s="36">
        <f t="shared" ref="K238:N238" si="249">K237/86400</f>
        <v>6196.373011616718</v>
      </c>
      <c r="L238" s="36">
        <f t="shared" si="249"/>
        <v>6308.7166412771876</v>
      </c>
      <c r="M238" s="36">
        <f t="shared" si="249"/>
        <v>6422.0601415616329</v>
      </c>
      <c r="N238" s="36">
        <f t="shared" si="249"/>
        <v>6536.4035124700513</v>
      </c>
    </row>
    <row r="239" spans="2:22" x14ac:dyDescent="0.25">
      <c r="B239" s="23"/>
      <c r="C239" s="31"/>
      <c r="D239" s="23"/>
      <c r="E239" s="23"/>
      <c r="F239" s="34"/>
      <c r="G239" s="34"/>
      <c r="H239" s="34"/>
      <c r="I239" s="34"/>
      <c r="J239" s="34"/>
      <c r="K239" s="34"/>
      <c r="L239" s="34"/>
      <c r="M239" s="34"/>
      <c r="N239" s="34"/>
    </row>
    <row r="240" spans="2:22" x14ac:dyDescent="0.25">
      <c r="B240" s="149" t="s">
        <v>37</v>
      </c>
      <c r="C240" s="150"/>
      <c r="D240" s="150"/>
      <c r="E240" s="150"/>
      <c r="F240" s="150"/>
      <c r="G240" s="150"/>
      <c r="H240" s="150"/>
      <c r="I240" s="150"/>
      <c r="J240" s="150"/>
      <c r="K240" s="81"/>
      <c r="L240" s="81"/>
      <c r="M240" s="81"/>
      <c r="N240" s="81"/>
    </row>
    <row r="241" spans="2:14" x14ac:dyDescent="0.25">
      <c r="B241" s="151" t="s">
        <v>38</v>
      </c>
      <c r="C241" s="139" t="s">
        <v>39</v>
      </c>
      <c r="D241" s="23" t="s">
        <v>35</v>
      </c>
      <c r="E241" s="70">
        <f>15%*E237</f>
        <v>75622398.291763484</v>
      </c>
      <c r="F241" s="70">
        <f t="shared" ref="F241:N241" si="250">15%*F237</f>
        <v>76270314.456098735</v>
      </c>
      <c r="G241" s="70">
        <f t="shared" si="250"/>
        <v>76918230.620433971</v>
      </c>
      <c r="H241" s="70">
        <f t="shared" si="250"/>
        <v>77566146.784769207</v>
      </c>
      <c r="I241" s="70">
        <f t="shared" si="250"/>
        <v>78214062.949104443</v>
      </c>
      <c r="J241" s="70">
        <f t="shared" si="250"/>
        <v>78861979.113439679</v>
      </c>
      <c r="K241" s="70">
        <f t="shared" si="250"/>
        <v>80304994.230552658</v>
      </c>
      <c r="L241" s="70">
        <f t="shared" si="250"/>
        <v>81760967.67095235</v>
      </c>
      <c r="M241" s="70">
        <f t="shared" si="250"/>
        <v>83229899.434638754</v>
      </c>
      <c r="N241" s="70">
        <f t="shared" si="250"/>
        <v>84711789.521611869</v>
      </c>
    </row>
    <row r="242" spans="2:14" x14ac:dyDescent="0.25">
      <c r="B242" s="151"/>
      <c r="C242" s="140"/>
      <c r="D242" s="23" t="s">
        <v>36</v>
      </c>
      <c r="E242" s="36">
        <f>E241/86400</f>
        <v>875.25923948800335</v>
      </c>
      <c r="F242" s="36">
        <f>F241/86400</f>
        <v>882.75826916780943</v>
      </c>
      <c r="G242" s="36">
        <f t="shared" ref="G242:J242" si="251">G241/86400</f>
        <v>890.2572988476154</v>
      </c>
      <c r="H242" s="36">
        <f t="shared" si="251"/>
        <v>897.75632852742137</v>
      </c>
      <c r="I242" s="36">
        <f t="shared" si="251"/>
        <v>905.25535820722735</v>
      </c>
      <c r="J242" s="36">
        <f t="shared" si="251"/>
        <v>912.75438788703332</v>
      </c>
      <c r="K242" s="36">
        <f t="shared" ref="K242:N242" si="252">K241/86400</f>
        <v>929.45595174250764</v>
      </c>
      <c r="L242" s="36">
        <f t="shared" si="252"/>
        <v>946.30749619157814</v>
      </c>
      <c r="M242" s="36">
        <f t="shared" si="252"/>
        <v>963.30902123424482</v>
      </c>
      <c r="N242" s="36">
        <f t="shared" si="252"/>
        <v>980.46052687050769</v>
      </c>
    </row>
    <row r="243" spans="2:14" x14ac:dyDescent="0.25">
      <c r="B243" s="151"/>
      <c r="C243" s="139" t="s">
        <v>41</v>
      </c>
      <c r="D243" s="23" t="s">
        <v>35</v>
      </c>
      <c r="E243" s="36">
        <f>E241</f>
        <v>75622398.291763484</v>
      </c>
      <c r="F243" s="36">
        <f>F241</f>
        <v>76270314.456098735</v>
      </c>
      <c r="G243" s="36">
        <f t="shared" ref="G243:J244" si="253">G241</f>
        <v>76918230.620433971</v>
      </c>
      <c r="H243" s="36">
        <f t="shared" si="253"/>
        <v>77566146.784769207</v>
      </c>
      <c r="I243" s="36">
        <f t="shared" si="253"/>
        <v>78214062.949104443</v>
      </c>
      <c r="J243" s="36">
        <f t="shared" si="253"/>
        <v>78861979.113439679</v>
      </c>
      <c r="K243" s="36">
        <f t="shared" ref="K243:N243" si="254">K241</f>
        <v>80304994.230552658</v>
      </c>
      <c r="L243" s="36">
        <f t="shared" si="254"/>
        <v>81760967.67095235</v>
      </c>
      <c r="M243" s="36">
        <f t="shared" si="254"/>
        <v>83229899.434638754</v>
      </c>
      <c r="N243" s="36">
        <f t="shared" si="254"/>
        <v>84711789.521611869</v>
      </c>
    </row>
    <row r="244" spans="2:14" x14ac:dyDescent="0.25">
      <c r="B244" s="151"/>
      <c r="C244" s="140"/>
      <c r="D244" s="23" t="s">
        <v>36</v>
      </c>
      <c r="E244" s="36">
        <f>E242</f>
        <v>875.25923948800335</v>
      </c>
      <c r="F244" s="36">
        <f>F242</f>
        <v>882.75826916780943</v>
      </c>
      <c r="G244" s="36">
        <f t="shared" si="253"/>
        <v>890.2572988476154</v>
      </c>
      <c r="H244" s="36">
        <f t="shared" si="253"/>
        <v>897.75632852742137</v>
      </c>
      <c r="I244" s="36">
        <f t="shared" si="253"/>
        <v>905.25535820722735</v>
      </c>
      <c r="J244" s="36">
        <f t="shared" si="253"/>
        <v>912.75438788703332</v>
      </c>
      <c r="K244" s="36">
        <f t="shared" ref="K244:N244" si="255">K242</f>
        <v>929.45595174250764</v>
      </c>
      <c r="L244" s="36">
        <f t="shared" si="255"/>
        <v>946.30749619157814</v>
      </c>
      <c r="M244" s="36">
        <f t="shared" si="255"/>
        <v>963.30902123424482</v>
      </c>
      <c r="N244" s="36">
        <f t="shared" si="255"/>
        <v>980.46052687050769</v>
      </c>
    </row>
    <row r="245" spans="2:14" x14ac:dyDescent="0.25">
      <c r="B245" s="23"/>
      <c r="C245" s="31"/>
      <c r="D245" s="23"/>
      <c r="E245" s="23"/>
      <c r="F245" s="34"/>
      <c r="G245" s="34"/>
      <c r="H245" s="34"/>
      <c r="I245" s="34"/>
      <c r="J245" s="34"/>
      <c r="K245" s="34"/>
      <c r="L245" s="34"/>
      <c r="M245" s="34"/>
      <c r="N245" s="34"/>
    </row>
    <row r="246" spans="2:14" x14ac:dyDescent="0.25">
      <c r="B246" s="141" t="s">
        <v>42</v>
      </c>
      <c r="C246" s="142"/>
      <c r="D246" s="142"/>
      <c r="E246" s="142"/>
      <c r="F246" s="142"/>
      <c r="G246" s="142"/>
      <c r="H246" s="142"/>
      <c r="I246" s="142"/>
      <c r="J246" s="142"/>
      <c r="K246" s="81"/>
      <c r="L246" s="81"/>
      <c r="M246" s="81"/>
      <c r="N246" s="81"/>
    </row>
    <row r="247" spans="2:14" x14ac:dyDescent="0.25">
      <c r="B247" s="136" t="s">
        <v>43</v>
      </c>
      <c r="C247" s="145" t="s">
        <v>44</v>
      </c>
      <c r="D247" s="23" t="s">
        <v>35</v>
      </c>
      <c r="E247" s="70">
        <f>20%*(E237+E243)</f>
        <v>115954344.04737067</v>
      </c>
      <c r="F247" s="70">
        <f t="shared" ref="F247:N247" si="256">20%*(F237+F243)</f>
        <v>116947815.49935141</v>
      </c>
      <c r="G247" s="70">
        <f t="shared" si="256"/>
        <v>117941286.95133209</v>
      </c>
      <c r="H247" s="70">
        <f t="shared" si="256"/>
        <v>118934758.40331279</v>
      </c>
      <c r="I247" s="70">
        <f t="shared" si="256"/>
        <v>119928229.8552935</v>
      </c>
      <c r="J247" s="70">
        <f t="shared" si="256"/>
        <v>120921701.30727418</v>
      </c>
      <c r="K247" s="70">
        <f t="shared" si="256"/>
        <v>123134324.48684743</v>
      </c>
      <c r="L247" s="70">
        <f t="shared" si="256"/>
        <v>125366817.09546028</v>
      </c>
      <c r="M247" s="70">
        <f t="shared" si="256"/>
        <v>127619179.13311277</v>
      </c>
      <c r="N247" s="70">
        <f t="shared" si="256"/>
        <v>129891410.59980488</v>
      </c>
    </row>
    <row r="248" spans="2:14" x14ac:dyDescent="0.25">
      <c r="B248" s="138"/>
      <c r="C248" s="146"/>
      <c r="D248" s="23" t="s">
        <v>36</v>
      </c>
      <c r="E248" s="36">
        <f>E247/86400</f>
        <v>1342.0641672149384</v>
      </c>
      <c r="F248" s="36">
        <f>F247/86400</f>
        <v>1353.5626793906413</v>
      </c>
      <c r="G248" s="36">
        <f t="shared" ref="G248:J248" si="257">G247/86400</f>
        <v>1365.0611915663437</v>
      </c>
      <c r="H248" s="36">
        <f t="shared" si="257"/>
        <v>1376.5597037420462</v>
      </c>
      <c r="I248" s="36">
        <f t="shared" si="257"/>
        <v>1388.0582159177488</v>
      </c>
      <c r="J248" s="36">
        <f t="shared" si="257"/>
        <v>1399.5567280934511</v>
      </c>
      <c r="K248" s="36">
        <f t="shared" ref="K248:N248" si="258">K247/86400</f>
        <v>1425.1657926718453</v>
      </c>
      <c r="L248" s="36">
        <f t="shared" si="258"/>
        <v>1451.0048274937533</v>
      </c>
      <c r="M248" s="36">
        <f t="shared" si="258"/>
        <v>1477.0738325591756</v>
      </c>
      <c r="N248" s="36">
        <f t="shared" si="258"/>
        <v>1503.372807868112</v>
      </c>
    </row>
    <row r="249" spans="2:14" x14ac:dyDescent="0.25">
      <c r="B249" s="23"/>
      <c r="C249" s="31"/>
      <c r="D249" s="23"/>
      <c r="E249" s="23"/>
      <c r="F249" s="34"/>
      <c r="G249" s="34"/>
      <c r="H249" s="34"/>
      <c r="I249" s="34"/>
      <c r="J249" s="34"/>
      <c r="K249" s="34"/>
      <c r="L249" s="34"/>
      <c r="M249" s="34"/>
      <c r="N249" s="34"/>
    </row>
    <row r="250" spans="2:14" x14ac:dyDescent="0.25">
      <c r="B250" s="147" t="s">
        <v>45</v>
      </c>
      <c r="C250" s="148"/>
      <c r="D250" s="148"/>
      <c r="E250" s="148"/>
      <c r="F250" s="148"/>
      <c r="G250" s="148"/>
      <c r="H250" s="148"/>
      <c r="I250" s="148"/>
      <c r="J250" s="148"/>
      <c r="K250" s="83"/>
      <c r="L250" s="83"/>
      <c r="M250" s="83"/>
      <c r="N250" s="83"/>
    </row>
    <row r="251" spans="2:14" x14ac:dyDescent="0.25">
      <c r="B251" s="136" t="s">
        <v>46</v>
      </c>
      <c r="C251" s="31" t="s">
        <v>47</v>
      </c>
      <c r="D251" s="23"/>
      <c r="E251" s="34">
        <v>1.1000000000000001</v>
      </c>
      <c r="F251" s="34">
        <v>1.1000000000000001</v>
      </c>
      <c r="G251" s="34">
        <v>1.1000000000000001</v>
      </c>
      <c r="H251" s="34">
        <v>1.1000000000000001</v>
      </c>
      <c r="I251" s="34">
        <v>1.1000000000000001</v>
      </c>
      <c r="J251" s="34">
        <v>1.1000000000000001</v>
      </c>
      <c r="K251" s="34">
        <v>2.1</v>
      </c>
      <c r="L251" s="34">
        <v>3.1</v>
      </c>
      <c r="M251" s="34">
        <v>4.0999999999999996</v>
      </c>
      <c r="N251" s="34">
        <v>5.0999999999999996</v>
      </c>
    </row>
    <row r="252" spans="2:14" x14ac:dyDescent="0.25">
      <c r="B252" s="137"/>
      <c r="C252" s="139" t="s">
        <v>48</v>
      </c>
      <c r="D252" s="23" t="s">
        <v>35</v>
      </c>
      <c r="E252" s="36">
        <f>E251*E260</f>
        <v>765298670.71264648</v>
      </c>
      <c r="F252" s="36">
        <f>F251*F260</f>
        <v>771855582.29571927</v>
      </c>
      <c r="G252" s="36">
        <f t="shared" ref="G252:J252" si="259">G251*G260</f>
        <v>778412493.87879193</v>
      </c>
      <c r="H252" s="36">
        <f t="shared" si="259"/>
        <v>784969405.46186447</v>
      </c>
      <c r="I252" s="36">
        <f t="shared" si="259"/>
        <v>791526317.04493713</v>
      </c>
      <c r="J252" s="36">
        <f t="shared" si="259"/>
        <v>798083228.62800968</v>
      </c>
      <c r="K252" s="36">
        <f t="shared" ref="K252:N252" si="260">K251*K260</f>
        <v>1551492488.5342777</v>
      </c>
      <c r="L252" s="36">
        <f t="shared" si="260"/>
        <v>2331822797.9755611</v>
      </c>
      <c r="M252" s="36">
        <f t="shared" si="260"/>
        <v>3139431806.6745739</v>
      </c>
      <c r="N252" s="36">
        <f t="shared" si="260"/>
        <v>3974677164.3540292</v>
      </c>
    </row>
    <row r="253" spans="2:14" x14ac:dyDescent="0.25">
      <c r="B253" s="138"/>
      <c r="C253" s="140"/>
      <c r="D253" s="23" t="s">
        <v>36</v>
      </c>
      <c r="E253" s="36">
        <f>E252/86400</f>
        <v>8857.6235036185935</v>
      </c>
      <c r="F253" s="36">
        <f>F252/86400</f>
        <v>8933.5136839782317</v>
      </c>
      <c r="G253" s="36">
        <f t="shared" ref="G253:J253" si="261">G252/86400</f>
        <v>9009.4038643378699</v>
      </c>
      <c r="H253" s="36">
        <f t="shared" si="261"/>
        <v>9085.2940446975063</v>
      </c>
      <c r="I253" s="36">
        <f t="shared" si="261"/>
        <v>9161.1842250571426</v>
      </c>
      <c r="J253" s="36">
        <f t="shared" si="261"/>
        <v>9237.074405416779</v>
      </c>
      <c r="K253" s="36">
        <f t="shared" ref="K253:N253" si="262">K252/86400</f>
        <v>17957.088987665251</v>
      </c>
      <c r="L253" s="36">
        <f t="shared" si="262"/>
        <v>26988.689791383811</v>
      </c>
      <c r="M253" s="36">
        <f t="shared" si="262"/>
        <v>36336.016280955715</v>
      </c>
      <c r="N253" s="36">
        <f t="shared" si="262"/>
        <v>46003.207920764224</v>
      </c>
    </row>
    <row r="254" spans="2:14" x14ac:dyDescent="0.25">
      <c r="B254" s="23"/>
      <c r="C254" s="31"/>
      <c r="D254" s="23"/>
      <c r="E254" s="23"/>
      <c r="F254" s="34"/>
      <c r="G254" s="34"/>
      <c r="H254" s="34"/>
      <c r="I254" s="34"/>
      <c r="J254" s="34"/>
      <c r="K254" s="34"/>
      <c r="L254" s="34"/>
      <c r="M254" s="34"/>
      <c r="N254" s="34"/>
    </row>
    <row r="255" spans="2:14" x14ac:dyDescent="0.25">
      <c r="B255" s="141" t="s">
        <v>49</v>
      </c>
      <c r="C255" s="142"/>
      <c r="D255" s="142"/>
      <c r="E255" s="142"/>
      <c r="F255" s="142"/>
      <c r="G255" s="142"/>
      <c r="H255" s="142"/>
      <c r="I255" s="142"/>
      <c r="J255" s="142"/>
      <c r="K255" s="81"/>
      <c r="L255" s="81"/>
      <c r="M255" s="81"/>
      <c r="N255" s="81"/>
    </row>
    <row r="256" spans="2:14" x14ac:dyDescent="0.25">
      <c r="B256" s="136" t="s">
        <v>50</v>
      </c>
      <c r="C256" s="31" t="s">
        <v>47</v>
      </c>
      <c r="D256" s="23"/>
      <c r="E256" s="34">
        <v>1.5</v>
      </c>
      <c r="F256" s="34">
        <v>1.5</v>
      </c>
      <c r="G256" s="34">
        <v>1.5</v>
      </c>
      <c r="H256" s="34">
        <v>1.5</v>
      </c>
      <c r="I256" s="34">
        <v>1.5</v>
      </c>
      <c r="J256" s="34">
        <v>1.5</v>
      </c>
      <c r="K256" s="34">
        <v>2.5</v>
      </c>
      <c r="L256" s="34">
        <v>3.5</v>
      </c>
      <c r="M256" s="34">
        <v>4.5</v>
      </c>
      <c r="N256" s="34">
        <v>5.5</v>
      </c>
    </row>
    <row r="257" spans="2:14" x14ac:dyDescent="0.25">
      <c r="B257" s="137"/>
      <c r="C257" s="139" t="s">
        <v>51</v>
      </c>
      <c r="D257" s="23" t="s">
        <v>35</v>
      </c>
      <c r="E257" s="36">
        <f>E256*E260</f>
        <v>1043589096.4263361</v>
      </c>
      <c r="F257" s="36">
        <f>F256*F260</f>
        <v>1052530339.4941626</v>
      </c>
      <c r="G257" s="36">
        <f t="shared" ref="G257:J257" si="263">G256*G260</f>
        <v>1061471582.5619888</v>
      </c>
      <c r="H257" s="36">
        <f t="shared" si="263"/>
        <v>1070412825.6298151</v>
      </c>
      <c r="I257" s="36">
        <f t="shared" si="263"/>
        <v>1079354068.6976414</v>
      </c>
      <c r="J257" s="36">
        <f t="shared" si="263"/>
        <v>1088295311.7654676</v>
      </c>
      <c r="K257" s="36">
        <f t="shared" ref="K257:N257" si="264">K256*K260</f>
        <v>1847014867.3027112</v>
      </c>
      <c r="L257" s="36">
        <f t="shared" si="264"/>
        <v>2632703159.0046659</v>
      </c>
      <c r="M257" s="36">
        <f t="shared" si="264"/>
        <v>3445717836.5940447</v>
      </c>
      <c r="N257" s="36">
        <f t="shared" si="264"/>
        <v>4286416549.793561</v>
      </c>
    </row>
    <row r="258" spans="2:14" x14ac:dyDescent="0.25">
      <c r="B258" s="138"/>
      <c r="C258" s="140"/>
      <c r="D258" s="23" t="s">
        <v>36</v>
      </c>
      <c r="E258" s="36">
        <f>E257/86400</f>
        <v>12078.577504934445</v>
      </c>
      <c r="F258" s="36">
        <f>F257/86400</f>
        <v>12182.06411451577</v>
      </c>
      <c r="G258" s="36">
        <f t="shared" ref="G258:J258" si="265">G257/86400</f>
        <v>12285.550724097093</v>
      </c>
      <c r="H258" s="36">
        <f t="shared" si="265"/>
        <v>12389.037333678416</v>
      </c>
      <c r="I258" s="36">
        <f t="shared" si="265"/>
        <v>12492.523943259737</v>
      </c>
      <c r="J258" s="36">
        <f t="shared" si="265"/>
        <v>12596.01055284106</v>
      </c>
      <c r="K258" s="36">
        <f t="shared" ref="K258:N258" si="266">K257/86400</f>
        <v>21377.486890077678</v>
      </c>
      <c r="L258" s="36">
        <f t="shared" si="266"/>
        <v>30471.101377368817</v>
      </c>
      <c r="M258" s="36">
        <f t="shared" si="266"/>
        <v>39880.993479097742</v>
      </c>
      <c r="N258" s="36">
        <f t="shared" si="266"/>
        <v>49611.302659647699</v>
      </c>
    </row>
    <row r="259" spans="2:14" x14ac:dyDescent="0.25">
      <c r="B259" s="141" t="s">
        <v>52</v>
      </c>
      <c r="C259" s="142"/>
      <c r="D259" s="142"/>
      <c r="E259" s="142"/>
      <c r="F259" s="142"/>
      <c r="G259" s="142"/>
      <c r="H259" s="142"/>
      <c r="I259" s="142"/>
      <c r="J259" s="142"/>
      <c r="K259" s="81"/>
      <c r="L259" s="81"/>
      <c r="M259" s="81"/>
      <c r="N259" s="81"/>
    </row>
    <row r="260" spans="2:14" x14ac:dyDescent="0.25">
      <c r="B260" s="136" t="s">
        <v>53</v>
      </c>
      <c r="C260" s="139" t="s">
        <v>52</v>
      </c>
      <c r="D260" s="23" t="s">
        <v>35</v>
      </c>
      <c r="E260" s="36">
        <f>E237+E243+E247</f>
        <v>695726064.28422403</v>
      </c>
      <c r="F260" s="36">
        <f>F237+F243+F247</f>
        <v>701686892.99610841</v>
      </c>
      <c r="G260" s="36">
        <f t="shared" ref="G260:J260" si="267">G237+G243+G247</f>
        <v>707647721.70799255</v>
      </c>
      <c r="H260" s="36">
        <f t="shared" si="267"/>
        <v>713608550.41987669</v>
      </c>
      <c r="I260" s="36">
        <f t="shared" si="267"/>
        <v>719569379.13176095</v>
      </c>
      <c r="J260" s="36">
        <f t="shared" si="267"/>
        <v>725530207.8436451</v>
      </c>
      <c r="K260" s="36">
        <f t="shared" ref="K260:N260" si="268">K237+K243+K247</f>
        <v>738805946.92108452</v>
      </c>
      <c r="L260" s="36">
        <f t="shared" si="268"/>
        <v>752200902.57276165</v>
      </c>
      <c r="M260" s="36">
        <f t="shared" si="268"/>
        <v>765715074.79867661</v>
      </c>
      <c r="N260" s="36">
        <f t="shared" si="268"/>
        <v>779348463.59882927</v>
      </c>
    </row>
    <row r="261" spans="2:14" x14ac:dyDescent="0.25">
      <c r="B261" s="138"/>
      <c r="C261" s="140"/>
      <c r="D261" s="23" t="s">
        <v>36</v>
      </c>
      <c r="E261" s="36">
        <f>E260/86400</f>
        <v>8052.3850032896298</v>
      </c>
      <c r="F261" s="36">
        <f>F260/86400</f>
        <v>8121.3760763438477</v>
      </c>
      <c r="G261" s="36">
        <f t="shared" ref="G261:J261" si="269">G260/86400</f>
        <v>8190.3671493980619</v>
      </c>
      <c r="H261" s="36">
        <f t="shared" si="269"/>
        <v>8259.3582224522761</v>
      </c>
      <c r="I261" s="36">
        <f t="shared" si="269"/>
        <v>8328.3492955064921</v>
      </c>
      <c r="J261" s="36">
        <f t="shared" si="269"/>
        <v>8397.3403685607063</v>
      </c>
      <c r="K261" s="36">
        <f t="shared" ref="K261:N261" si="270">K260/86400</f>
        <v>8550.9947560310702</v>
      </c>
      <c r="L261" s="36">
        <f t="shared" si="270"/>
        <v>8706.0289649625192</v>
      </c>
      <c r="M261" s="36">
        <f t="shared" si="270"/>
        <v>8862.4429953550534</v>
      </c>
      <c r="N261" s="36">
        <f t="shared" si="270"/>
        <v>9020.2368472086728</v>
      </c>
    </row>
    <row r="262" spans="2:14" x14ac:dyDescent="0.25">
      <c r="B262" s="40"/>
      <c r="C262" s="27"/>
      <c r="D262" s="41"/>
      <c r="E262" s="41"/>
      <c r="F262" s="42"/>
      <c r="G262" s="42"/>
      <c r="H262" s="42"/>
      <c r="I262" s="42"/>
      <c r="J262" s="42"/>
      <c r="K262" s="42"/>
      <c r="L262" s="42"/>
      <c r="M262" s="42"/>
      <c r="N262" s="42"/>
    </row>
    <row r="264" spans="2:14" x14ac:dyDescent="0.25">
      <c r="B264" s="39" t="s">
        <v>54</v>
      </c>
      <c r="C264" s="39"/>
      <c r="D264" s="39"/>
      <c r="E264" s="39"/>
      <c r="F264" s="39"/>
      <c r="G264" s="39"/>
      <c r="H264" s="39"/>
    </row>
    <row r="265" spans="2:14" x14ac:dyDescent="0.25">
      <c r="B265" s="39" t="s">
        <v>55</v>
      </c>
      <c r="C265" s="39"/>
      <c r="D265" s="39"/>
      <c r="E265" s="39"/>
      <c r="F265" s="39"/>
      <c r="G265" s="39"/>
      <c r="H265" s="39"/>
    </row>
    <row r="266" spans="2:14" x14ac:dyDescent="0.25">
      <c r="B266" s="39" t="s">
        <v>56</v>
      </c>
      <c r="C266" s="39"/>
      <c r="D266" s="39"/>
      <c r="E266" s="39"/>
      <c r="F266" s="39"/>
      <c r="G266" s="39"/>
      <c r="H266" s="39"/>
    </row>
    <row r="267" spans="2:14" x14ac:dyDescent="0.25">
      <c r="B267" s="39" t="s">
        <v>57</v>
      </c>
      <c r="C267" s="39"/>
      <c r="D267" s="39"/>
      <c r="E267" s="39"/>
      <c r="F267" s="39"/>
      <c r="G267" s="39"/>
      <c r="H267" s="39"/>
    </row>
    <row r="271" spans="2:14" x14ac:dyDescent="0.25">
      <c r="B271" s="127" t="s">
        <v>164</v>
      </c>
      <c r="C271" s="127"/>
      <c r="D271" s="127"/>
      <c r="E271" s="127"/>
      <c r="F271" s="127"/>
      <c r="G271" s="127"/>
      <c r="H271" s="127"/>
      <c r="I271" s="127"/>
      <c r="J271" s="127"/>
      <c r="K271" s="75"/>
      <c r="L271" s="75"/>
      <c r="M271" s="75"/>
      <c r="N271" s="75"/>
    </row>
    <row r="272" spans="2:14" x14ac:dyDescent="0.25">
      <c r="B272" s="20" t="s">
        <v>14</v>
      </c>
    </row>
    <row r="273" spans="2:14" x14ac:dyDescent="0.25">
      <c r="B273" s="20" t="s">
        <v>15</v>
      </c>
    </row>
    <row r="275" spans="2:14" x14ac:dyDescent="0.25">
      <c r="B275" s="134" t="s">
        <v>17</v>
      </c>
      <c r="C275" s="134" t="s">
        <v>18</v>
      </c>
      <c r="D275" s="134" t="s">
        <v>19</v>
      </c>
      <c r="E275" s="32"/>
      <c r="F275" s="134" t="s">
        <v>20</v>
      </c>
      <c r="G275" s="134"/>
      <c r="H275" s="134"/>
      <c r="I275" s="134"/>
      <c r="J275" s="134"/>
      <c r="K275" s="80"/>
      <c r="L275" s="80"/>
      <c r="M275" s="80"/>
      <c r="N275" s="80"/>
    </row>
    <row r="276" spans="2:14" x14ac:dyDescent="0.25">
      <c r="B276" s="134"/>
      <c r="C276" s="134"/>
      <c r="D276" s="134"/>
      <c r="E276" s="32">
        <f>E225</f>
        <v>2019</v>
      </c>
      <c r="F276" s="69">
        <f t="shared" ref="F276:N276" si="271">F225</f>
        <v>2020</v>
      </c>
      <c r="G276" s="69">
        <f t="shared" si="271"/>
        <v>2021</v>
      </c>
      <c r="H276" s="69">
        <f t="shared" si="271"/>
        <v>2022</v>
      </c>
      <c r="I276" s="69">
        <f t="shared" si="271"/>
        <v>2023</v>
      </c>
      <c r="J276" s="69">
        <f>J225</f>
        <v>2024</v>
      </c>
      <c r="K276" s="77">
        <f t="shared" si="271"/>
        <v>2025</v>
      </c>
      <c r="L276" s="77">
        <f t="shared" si="271"/>
        <v>2026</v>
      </c>
      <c r="M276" s="77">
        <f t="shared" si="271"/>
        <v>2027</v>
      </c>
      <c r="N276" s="77">
        <f t="shared" si="271"/>
        <v>2028</v>
      </c>
    </row>
    <row r="277" spans="2:14" x14ac:dyDescent="0.25">
      <c r="B277" s="141" t="s">
        <v>22</v>
      </c>
      <c r="C277" s="142"/>
      <c r="D277" s="142"/>
      <c r="E277" s="142"/>
      <c r="F277" s="142"/>
      <c r="G277" s="142"/>
      <c r="H277" s="142"/>
      <c r="I277" s="142"/>
      <c r="J277" s="142"/>
      <c r="K277" s="81"/>
      <c r="L277" s="81"/>
      <c r="M277" s="81"/>
      <c r="N277" s="81"/>
    </row>
    <row r="278" spans="2:14" x14ac:dyDescent="0.25">
      <c r="B278" s="23">
        <v>1</v>
      </c>
      <c r="C278" s="31" t="s">
        <v>23</v>
      </c>
      <c r="D278" s="23" t="s">
        <v>24</v>
      </c>
      <c r="E278" s="15">
        <f>'Kebutuhan Wilayah Sungai'!E9</f>
        <v>4623713.6757351644</v>
      </c>
      <c r="F278" s="15">
        <f>'Kebutuhan Wilayah Sungai'!F9</f>
        <v>4633169.2244018931</v>
      </c>
      <c r="G278" s="15">
        <f>'Kebutuhan Wilayah Sungai'!G9</f>
        <v>4642624.7730686218</v>
      </c>
      <c r="H278" s="15">
        <f>'Kebutuhan Wilayah Sungai'!H9</f>
        <v>4652080.3217353504</v>
      </c>
      <c r="I278" s="15">
        <f>'Kebutuhan Wilayah Sungai'!I9</f>
        <v>4661535.87040208</v>
      </c>
      <c r="J278" s="15">
        <f>'Kebutuhan Wilayah Sungai'!J9</f>
        <v>4670991.4190688087</v>
      </c>
      <c r="K278" s="15">
        <f>'Kebutuhan Wilayah Sungai'!K9</f>
        <v>4680446.9677355373</v>
      </c>
      <c r="L278" s="15">
        <f>'Kebutuhan Wilayah Sungai'!L9</f>
        <v>4689902.516402266</v>
      </c>
      <c r="M278" s="15">
        <f>'Kebutuhan Wilayah Sungai'!M9</f>
        <v>4699358.0650689946</v>
      </c>
      <c r="N278" s="15">
        <f>'Kebutuhan Wilayah Sungai'!N9</f>
        <v>4708813.6137357242</v>
      </c>
    </row>
    <row r="279" spans="2:14" x14ac:dyDescent="0.25">
      <c r="B279" s="23">
        <v>2</v>
      </c>
      <c r="C279" s="31" t="s">
        <v>25</v>
      </c>
      <c r="D279" s="23" t="s">
        <v>26</v>
      </c>
      <c r="E279" s="34">
        <v>100</v>
      </c>
      <c r="F279" s="34">
        <v>100</v>
      </c>
      <c r="G279" s="34">
        <v>100</v>
      </c>
      <c r="H279" s="34">
        <v>100</v>
      </c>
      <c r="I279" s="34">
        <v>100</v>
      </c>
      <c r="J279" s="34">
        <v>100</v>
      </c>
      <c r="K279" s="34">
        <v>101</v>
      </c>
      <c r="L279" s="34">
        <v>102</v>
      </c>
      <c r="M279" s="34">
        <v>103</v>
      </c>
      <c r="N279" s="34">
        <v>104</v>
      </c>
    </row>
    <row r="280" spans="2:14" x14ac:dyDescent="0.25">
      <c r="B280" s="23">
        <v>3</v>
      </c>
      <c r="C280" s="31" t="s">
        <v>27</v>
      </c>
      <c r="D280" s="23" t="s">
        <v>24</v>
      </c>
      <c r="E280" s="36">
        <f>E278*E279%</f>
        <v>4623713.6757351644</v>
      </c>
      <c r="F280" s="36">
        <f>F278*F279%</f>
        <v>4633169.2244018931</v>
      </c>
      <c r="G280" s="36">
        <f t="shared" ref="G280:J280" si="272">G278*G279%</f>
        <v>4642624.7730686218</v>
      </c>
      <c r="H280" s="36">
        <f t="shared" si="272"/>
        <v>4652080.3217353504</v>
      </c>
      <c r="I280" s="36">
        <f t="shared" si="272"/>
        <v>4661535.87040208</v>
      </c>
      <c r="J280" s="36">
        <f t="shared" si="272"/>
        <v>4670991.4190688087</v>
      </c>
      <c r="K280" s="36">
        <f t="shared" ref="K280:N280" si="273">K278*K279%</f>
        <v>4727251.4374128925</v>
      </c>
      <c r="L280" s="36">
        <f t="shared" si="273"/>
        <v>4783700.5667303111</v>
      </c>
      <c r="M280" s="36">
        <f t="shared" si="273"/>
        <v>4840338.8070210647</v>
      </c>
      <c r="N280" s="36">
        <f t="shared" si="273"/>
        <v>4897166.1582851531</v>
      </c>
    </row>
    <row r="281" spans="2:14" x14ac:dyDescent="0.25">
      <c r="B281" s="23">
        <v>4</v>
      </c>
      <c r="C281" s="31" t="s">
        <v>28</v>
      </c>
      <c r="D281" s="23" t="s">
        <v>24</v>
      </c>
      <c r="E281" s="34">
        <v>5</v>
      </c>
      <c r="F281" s="34">
        <v>5</v>
      </c>
      <c r="G281" s="34">
        <v>5</v>
      </c>
      <c r="H281" s="34">
        <v>5</v>
      </c>
      <c r="I281" s="34">
        <v>5</v>
      </c>
      <c r="J281" s="34">
        <v>5</v>
      </c>
      <c r="K281" s="34">
        <v>5</v>
      </c>
      <c r="L281" s="34">
        <v>5</v>
      </c>
      <c r="M281" s="34">
        <v>5</v>
      </c>
      <c r="N281" s="34">
        <v>5</v>
      </c>
    </row>
    <row r="282" spans="2:14" x14ac:dyDescent="0.25">
      <c r="B282" s="23"/>
      <c r="C282" s="31"/>
      <c r="D282" s="23"/>
      <c r="E282" s="23"/>
      <c r="F282" s="34"/>
      <c r="G282" s="34"/>
      <c r="H282" s="34"/>
      <c r="I282" s="34"/>
      <c r="J282" s="34"/>
      <c r="K282" s="34"/>
      <c r="L282" s="34"/>
      <c r="M282" s="34"/>
      <c r="N282" s="34"/>
    </row>
    <row r="283" spans="2:14" x14ac:dyDescent="0.25">
      <c r="B283" s="141" t="s">
        <v>29</v>
      </c>
      <c r="C283" s="142"/>
      <c r="D283" s="142"/>
      <c r="E283" s="142"/>
      <c r="F283" s="142"/>
      <c r="G283" s="142"/>
      <c r="H283" s="142"/>
      <c r="I283" s="142"/>
      <c r="J283" s="142"/>
      <c r="K283" s="81"/>
      <c r="L283" s="81"/>
      <c r="M283" s="81"/>
      <c r="N283" s="81"/>
    </row>
    <row r="284" spans="2:14" x14ac:dyDescent="0.25">
      <c r="B284" s="23">
        <v>1</v>
      </c>
      <c r="C284" s="31" t="s">
        <v>30</v>
      </c>
      <c r="D284" s="23" t="s">
        <v>31</v>
      </c>
      <c r="E284" s="36">
        <f>E280/E281</f>
        <v>924742.73514703289</v>
      </c>
      <c r="F284" s="36">
        <f>F280/F281</f>
        <v>926633.84488037857</v>
      </c>
      <c r="G284" s="36">
        <f t="shared" ref="G284:J284" si="274">G280/G281</f>
        <v>928524.95461372437</v>
      </c>
      <c r="H284" s="36">
        <f t="shared" si="274"/>
        <v>930416.06434707006</v>
      </c>
      <c r="I284" s="36">
        <f t="shared" si="274"/>
        <v>932307.17408041598</v>
      </c>
      <c r="J284" s="36">
        <f t="shared" si="274"/>
        <v>934198.28381376178</v>
      </c>
      <c r="K284" s="36">
        <f t="shared" ref="K284:N284" si="275">K280/K281</f>
        <v>945450.28748257854</v>
      </c>
      <c r="L284" s="36">
        <f t="shared" si="275"/>
        <v>956740.11334606225</v>
      </c>
      <c r="M284" s="36">
        <f t="shared" si="275"/>
        <v>968067.76140421291</v>
      </c>
      <c r="N284" s="36">
        <f t="shared" si="275"/>
        <v>979433.23165703064</v>
      </c>
    </row>
    <row r="285" spans="2:14" x14ac:dyDescent="0.25">
      <c r="B285" s="23">
        <v>2</v>
      </c>
      <c r="C285" s="31" t="s">
        <v>32</v>
      </c>
      <c r="D285" s="23" t="s">
        <v>33</v>
      </c>
      <c r="E285" s="36">
        <v>120</v>
      </c>
      <c r="F285" s="36">
        <v>120</v>
      </c>
      <c r="G285" s="36">
        <v>120</v>
      </c>
      <c r="H285" s="36">
        <v>120</v>
      </c>
      <c r="I285" s="36">
        <v>120</v>
      </c>
      <c r="J285" s="36">
        <v>120</v>
      </c>
      <c r="K285" s="36">
        <v>120</v>
      </c>
      <c r="L285" s="36">
        <v>120</v>
      </c>
      <c r="M285" s="36">
        <v>120</v>
      </c>
      <c r="N285" s="36">
        <v>120</v>
      </c>
    </row>
    <row r="286" spans="2:14" x14ac:dyDescent="0.25">
      <c r="B286" s="136">
        <v>3</v>
      </c>
      <c r="C286" s="139" t="s">
        <v>34</v>
      </c>
      <c r="D286" s="23" t="s">
        <v>35</v>
      </c>
      <c r="E286" s="36">
        <f>E284*E285</f>
        <v>110969128.21764395</v>
      </c>
      <c r="F286" s="36">
        <f>F284*F285</f>
        <v>111196061.38564543</v>
      </c>
      <c r="G286" s="36">
        <f t="shared" ref="G286:J286" si="276">G284*G285</f>
        <v>111422994.55364692</v>
      </c>
      <c r="H286" s="36">
        <f t="shared" si="276"/>
        <v>111649927.72164841</v>
      </c>
      <c r="I286" s="36">
        <f t="shared" si="276"/>
        <v>111876860.88964991</v>
      </c>
      <c r="J286" s="36">
        <f t="shared" si="276"/>
        <v>112103794.05765142</v>
      </c>
      <c r="K286" s="36">
        <f t="shared" ref="K286:N286" si="277">K284*K285</f>
        <v>113454034.49790943</v>
      </c>
      <c r="L286" s="36">
        <f t="shared" si="277"/>
        <v>114808813.60152747</v>
      </c>
      <c r="M286" s="36">
        <f t="shared" si="277"/>
        <v>116168131.36850555</v>
      </c>
      <c r="N286" s="36">
        <f t="shared" si="277"/>
        <v>117531987.79884368</v>
      </c>
    </row>
    <row r="287" spans="2:14" x14ac:dyDescent="0.25">
      <c r="B287" s="138"/>
      <c r="C287" s="140"/>
      <c r="D287" s="23" t="s">
        <v>36</v>
      </c>
      <c r="E287" s="36">
        <f>E286/86400</f>
        <v>1284.3649099264346</v>
      </c>
      <c r="F287" s="36">
        <f>F286/86400</f>
        <v>1286.9914512227481</v>
      </c>
      <c r="G287" s="36">
        <f t="shared" ref="G287:J287" si="278">G286/86400</f>
        <v>1289.6179925190615</v>
      </c>
      <c r="H287" s="36">
        <f t="shared" si="278"/>
        <v>1292.244533815375</v>
      </c>
      <c r="I287" s="36">
        <f t="shared" si="278"/>
        <v>1294.8710751116887</v>
      </c>
      <c r="J287" s="36">
        <f t="shared" si="278"/>
        <v>1297.4976164080024</v>
      </c>
      <c r="K287" s="36">
        <f t="shared" ref="K287:N287" si="279">K286/86400</f>
        <v>1313.125399281359</v>
      </c>
      <c r="L287" s="36">
        <f t="shared" si="279"/>
        <v>1328.8057129806421</v>
      </c>
      <c r="M287" s="36">
        <f t="shared" si="279"/>
        <v>1344.5385575058513</v>
      </c>
      <c r="N287" s="36">
        <f t="shared" si="279"/>
        <v>1360.3239328569871</v>
      </c>
    </row>
    <row r="288" spans="2:14" x14ac:dyDescent="0.25">
      <c r="B288" s="136">
        <v>4</v>
      </c>
      <c r="C288" s="139" t="s">
        <v>29</v>
      </c>
      <c r="D288" s="23" t="s">
        <v>35</v>
      </c>
      <c r="E288" s="36">
        <f>E280*E285</f>
        <v>554845641.08821976</v>
      </c>
      <c r="F288" s="36">
        <f>F280*F285</f>
        <v>555980306.92822719</v>
      </c>
      <c r="G288" s="36">
        <f t="shared" ref="G288:J288" si="280">G280*G285</f>
        <v>557114972.76823461</v>
      </c>
      <c r="H288" s="36">
        <f t="shared" si="280"/>
        <v>558249638.60824203</v>
      </c>
      <c r="I288" s="36">
        <f t="shared" si="280"/>
        <v>559384304.44824958</v>
      </c>
      <c r="J288" s="36">
        <f t="shared" si="280"/>
        <v>560518970.288257</v>
      </c>
      <c r="K288" s="36">
        <f t="shared" ref="K288:N288" si="281">K280*K285</f>
        <v>567270172.48954713</v>
      </c>
      <c r="L288" s="36">
        <f t="shared" si="281"/>
        <v>574044068.00763738</v>
      </c>
      <c r="M288" s="36">
        <f t="shared" si="281"/>
        <v>580840656.84252775</v>
      </c>
      <c r="N288" s="36">
        <f t="shared" si="281"/>
        <v>587659938.99421835</v>
      </c>
    </row>
    <row r="289" spans="2:14" x14ac:dyDescent="0.25">
      <c r="B289" s="138"/>
      <c r="C289" s="140"/>
      <c r="D289" s="23" t="s">
        <v>36</v>
      </c>
      <c r="E289" s="36">
        <f>E288/86400</f>
        <v>6421.8245496321733</v>
      </c>
      <c r="F289" s="36">
        <f>F288/86400</f>
        <v>6434.9572561137402</v>
      </c>
      <c r="G289" s="36">
        <f t="shared" ref="G289:J289" si="282">G288/86400</f>
        <v>6448.089962595308</v>
      </c>
      <c r="H289" s="36">
        <f t="shared" si="282"/>
        <v>6461.2226690768757</v>
      </c>
      <c r="I289" s="36">
        <f t="shared" si="282"/>
        <v>6474.3553755584444</v>
      </c>
      <c r="J289" s="36">
        <f t="shared" si="282"/>
        <v>6487.4880820400112</v>
      </c>
      <c r="K289" s="36">
        <f t="shared" ref="K289:N289" si="283">K288/86400</f>
        <v>6565.6269964067951</v>
      </c>
      <c r="L289" s="36">
        <f t="shared" si="283"/>
        <v>6644.0285649032103</v>
      </c>
      <c r="M289" s="36">
        <f t="shared" si="283"/>
        <v>6722.6927875292567</v>
      </c>
      <c r="N289" s="36">
        <f t="shared" si="283"/>
        <v>6801.6196642849345</v>
      </c>
    </row>
    <row r="290" spans="2:14" x14ac:dyDescent="0.25">
      <c r="B290" s="23"/>
      <c r="C290" s="31"/>
      <c r="D290" s="23"/>
      <c r="E290" s="23"/>
      <c r="F290" s="34"/>
      <c r="G290" s="34"/>
      <c r="H290" s="34"/>
      <c r="I290" s="34"/>
      <c r="J290" s="34"/>
      <c r="K290" s="34"/>
      <c r="L290" s="34"/>
      <c r="M290" s="34"/>
      <c r="N290" s="34"/>
    </row>
    <row r="291" spans="2:14" x14ac:dyDescent="0.25">
      <c r="B291" s="149" t="s">
        <v>37</v>
      </c>
      <c r="C291" s="150"/>
      <c r="D291" s="150"/>
      <c r="E291" s="150"/>
      <c r="F291" s="150"/>
      <c r="G291" s="150"/>
      <c r="H291" s="150"/>
      <c r="I291" s="150"/>
      <c r="J291" s="150"/>
      <c r="K291" s="81"/>
      <c r="L291" s="81"/>
      <c r="M291" s="81"/>
      <c r="N291" s="81"/>
    </row>
    <row r="292" spans="2:14" x14ac:dyDescent="0.25">
      <c r="B292" s="151" t="s">
        <v>38</v>
      </c>
      <c r="C292" s="139" t="s">
        <v>39</v>
      </c>
      <c r="D292" s="23" t="s">
        <v>35</v>
      </c>
      <c r="E292" s="70">
        <f>15%*E288</f>
        <v>83226846.163232967</v>
      </c>
      <c r="F292" s="70">
        <f t="shared" ref="F292:N292" si="284">15%*F288</f>
        <v>83397046.039234072</v>
      </c>
      <c r="G292" s="70">
        <f t="shared" si="284"/>
        <v>83567245.915235192</v>
      </c>
      <c r="H292" s="70">
        <f t="shared" si="284"/>
        <v>83737445.791236296</v>
      </c>
      <c r="I292" s="70">
        <f t="shared" si="284"/>
        <v>83907645.667237431</v>
      </c>
      <c r="J292" s="70">
        <f t="shared" si="284"/>
        <v>84077845.54323855</v>
      </c>
      <c r="K292" s="70">
        <f t="shared" si="284"/>
        <v>85090525.87343207</v>
      </c>
      <c r="L292" s="70">
        <f t="shared" si="284"/>
        <v>86106610.201145604</v>
      </c>
      <c r="M292" s="70">
        <f t="shared" si="284"/>
        <v>87126098.526379153</v>
      </c>
      <c r="N292" s="70">
        <f t="shared" si="284"/>
        <v>88148990.849132746</v>
      </c>
    </row>
    <row r="293" spans="2:14" x14ac:dyDescent="0.25">
      <c r="B293" s="151"/>
      <c r="C293" s="140"/>
      <c r="D293" s="23" t="s">
        <v>36</v>
      </c>
      <c r="E293" s="36">
        <f>E292/86400</f>
        <v>963.27368244482602</v>
      </c>
      <c r="F293" s="36">
        <f>F292/86400</f>
        <v>965.24358841706101</v>
      </c>
      <c r="G293" s="36">
        <f t="shared" ref="G293:J293" si="285">G292/86400</f>
        <v>967.21349438929622</v>
      </c>
      <c r="H293" s="36">
        <f t="shared" si="285"/>
        <v>969.1834003615312</v>
      </c>
      <c r="I293" s="36">
        <f t="shared" si="285"/>
        <v>971.15330633376652</v>
      </c>
      <c r="J293" s="36">
        <f t="shared" si="285"/>
        <v>973.12321230600173</v>
      </c>
      <c r="K293" s="36">
        <f t="shared" ref="K293:N293" si="286">K292/86400</f>
        <v>984.84404946101938</v>
      </c>
      <c r="L293" s="36">
        <f t="shared" si="286"/>
        <v>996.60428473548154</v>
      </c>
      <c r="M293" s="36">
        <f t="shared" si="286"/>
        <v>1008.4039181293883</v>
      </c>
      <c r="N293" s="36">
        <f t="shared" si="286"/>
        <v>1020.2429496427401</v>
      </c>
    </row>
    <row r="294" spans="2:14" x14ac:dyDescent="0.25">
      <c r="B294" s="151"/>
      <c r="C294" s="139" t="s">
        <v>41</v>
      </c>
      <c r="D294" s="23" t="s">
        <v>35</v>
      </c>
      <c r="E294" s="36">
        <f>E292</f>
        <v>83226846.163232967</v>
      </c>
      <c r="F294" s="36">
        <f>F292</f>
        <v>83397046.039234072</v>
      </c>
      <c r="G294" s="36">
        <f t="shared" ref="G294:J295" si="287">G292</f>
        <v>83567245.915235192</v>
      </c>
      <c r="H294" s="36">
        <f t="shared" si="287"/>
        <v>83737445.791236296</v>
      </c>
      <c r="I294" s="36">
        <f t="shared" si="287"/>
        <v>83907645.667237431</v>
      </c>
      <c r="J294" s="36">
        <f t="shared" si="287"/>
        <v>84077845.54323855</v>
      </c>
      <c r="K294" s="36">
        <f t="shared" ref="K294:N294" si="288">K292</f>
        <v>85090525.87343207</v>
      </c>
      <c r="L294" s="36">
        <f t="shared" si="288"/>
        <v>86106610.201145604</v>
      </c>
      <c r="M294" s="36">
        <f t="shared" si="288"/>
        <v>87126098.526379153</v>
      </c>
      <c r="N294" s="36">
        <f t="shared" si="288"/>
        <v>88148990.849132746</v>
      </c>
    </row>
    <row r="295" spans="2:14" x14ac:dyDescent="0.25">
      <c r="B295" s="151"/>
      <c r="C295" s="140"/>
      <c r="D295" s="23" t="s">
        <v>36</v>
      </c>
      <c r="E295" s="36">
        <f>E293</f>
        <v>963.27368244482602</v>
      </c>
      <c r="F295" s="36">
        <f>F293</f>
        <v>965.24358841706101</v>
      </c>
      <c r="G295" s="36">
        <f t="shared" si="287"/>
        <v>967.21349438929622</v>
      </c>
      <c r="H295" s="36">
        <f t="shared" si="287"/>
        <v>969.1834003615312</v>
      </c>
      <c r="I295" s="36">
        <f t="shared" si="287"/>
        <v>971.15330633376652</v>
      </c>
      <c r="J295" s="36">
        <f t="shared" si="287"/>
        <v>973.12321230600173</v>
      </c>
      <c r="K295" s="36">
        <f t="shared" ref="K295:N295" si="289">K293</f>
        <v>984.84404946101938</v>
      </c>
      <c r="L295" s="36">
        <f t="shared" si="289"/>
        <v>996.60428473548154</v>
      </c>
      <c r="M295" s="36">
        <f t="shared" si="289"/>
        <v>1008.4039181293883</v>
      </c>
      <c r="N295" s="36">
        <f t="shared" si="289"/>
        <v>1020.2429496427401</v>
      </c>
    </row>
    <row r="296" spans="2:14" x14ac:dyDescent="0.25">
      <c r="B296" s="23"/>
      <c r="C296" s="31"/>
      <c r="D296" s="23"/>
      <c r="E296" s="23"/>
      <c r="F296" s="34"/>
      <c r="G296" s="34"/>
      <c r="H296" s="34"/>
      <c r="I296" s="34"/>
      <c r="J296" s="34"/>
      <c r="K296" s="34"/>
      <c r="L296" s="34"/>
      <c r="M296" s="34"/>
      <c r="N296" s="34"/>
    </row>
    <row r="297" spans="2:14" x14ac:dyDescent="0.25">
      <c r="B297" s="141" t="s">
        <v>42</v>
      </c>
      <c r="C297" s="142"/>
      <c r="D297" s="142"/>
      <c r="E297" s="142"/>
      <c r="F297" s="142"/>
      <c r="G297" s="142"/>
      <c r="H297" s="142"/>
      <c r="I297" s="142"/>
      <c r="J297" s="142"/>
      <c r="K297" s="81"/>
      <c r="L297" s="81"/>
      <c r="M297" s="81"/>
      <c r="N297" s="81"/>
    </row>
    <row r="298" spans="2:14" x14ac:dyDescent="0.25">
      <c r="B298" s="136" t="s">
        <v>43</v>
      </c>
      <c r="C298" s="145" t="s">
        <v>44</v>
      </c>
      <c r="D298" s="23" t="s">
        <v>35</v>
      </c>
      <c r="E298" s="70">
        <f>20%*(E288+E294)</f>
        <v>127614497.45029055</v>
      </c>
      <c r="F298" s="70">
        <f t="shared" ref="F298:N298" si="290">20%*(F288+F294)</f>
        <v>127875470.59349225</v>
      </c>
      <c r="G298" s="70">
        <f t="shared" si="290"/>
        <v>128136443.73669396</v>
      </c>
      <c r="H298" s="70">
        <f t="shared" si="290"/>
        <v>128397416.87989567</v>
      </c>
      <c r="I298" s="70">
        <f t="shared" si="290"/>
        <v>128658390.0230974</v>
      </c>
      <c r="J298" s="70">
        <f t="shared" si="290"/>
        <v>128919363.1662991</v>
      </c>
      <c r="K298" s="70">
        <f t="shared" si="290"/>
        <v>130472139.67259584</v>
      </c>
      <c r="L298" s="70">
        <f t="shared" si="290"/>
        <v>132030135.64175661</v>
      </c>
      <c r="M298" s="70">
        <f t="shared" si="290"/>
        <v>133593351.07378137</v>
      </c>
      <c r="N298" s="70">
        <f t="shared" si="290"/>
        <v>135161785.96867022</v>
      </c>
    </row>
    <row r="299" spans="2:14" x14ac:dyDescent="0.25">
      <c r="B299" s="138"/>
      <c r="C299" s="146"/>
      <c r="D299" s="23" t="s">
        <v>36</v>
      </c>
      <c r="E299" s="36">
        <f>E298/86400</f>
        <v>1477.0196464153998</v>
      </c>
      <c r="F299" s="36">
        <f>F298/86400</f>
        <v>1480.0401689061603</v>
      </c>
      <c r="G299" s="36">
        <f t="shared" ref="G299:J299" si="291">G298/86400</f>
        <v>1483.0606913969209</v>
      </c>
      <c r="H299" s="36">
        <f t="shared" si="291"/>
        <v>1486.0812138876813</v>
      </c>
      <c r="I299" s="36">
        <f t="shared" si="291"/>
        <v>1489.1017363784422</v>
      </c>
      <c r="J299" s="36">
        <f t="shared" si="291"/>
        <v>1492.1222588692026</v>
      </c>
      <c r="K299" s="36">
        <f t="shared" ref="K299:N299" si="292">K298/86400</f>
        <v>1510.0942091735631</v>
      </c>
      <c r="L299" s="36">
        <f t="shared" si="292"/>
        <v>1528.1265699277385</v>
      </c>
      <c r="M299" s="36">
        <f t="shared" si="292"/>
        <v>1546.2193411317289</v>
      </c>
      <c r="N299" s="36">
        <f t="shared" si="292"/>
        <v>1564.372522785535</v>
      </c>
    </row>
    <row r="300" spans="2:14" x14ac:dyDescent="0.25">
      <c r="B300" s="23"/>
      <c r="C300" s="31"/>
      <c r="D300" s="23"/>
      <c r="E300" s="23"/>
      <c r="F300" s="34"/>
      <c r="G300" s="34"/>
      <c r="H300" s="34"/>
      <c r="I300" s="34"/>
      <c r="J300" s="34"/>
      <c r="K300" s="34"/>
      <c r="L300" s="34"/>
      <c r="M300" s="34"/>
      <c r="N300" s="34"/>
    </row>
    <row r="301" spans="2:14" x14ac:dyDescent="0.25">
      <c r="B301" s="147" t="s">
        <v>45</v>
      </c>
      <c r="C301" s="148"/>
      <c r="D301" s="148"/>
      <c r="E301" s="148"/>
      <c r="F301" s="148"/>
      <c r="G301" s="148"/>
      <c r="H301" s="148"/>
      <c r="I301" s="148"/>
      <c r="J301" s="148"/>
      <c r="K301" s="83"/>
      <c r="L301" s="83"/>
      <c r="M301" s="83"/>
      <c r="N301" s="83"/>
    </row>
    <row r="302" spans="2:14" x14ac:dyDescent="0.25">
      <c r="B302" s="136" t="s">
        <v>46</v>
      </c>
      <c r="C302" s="31" t="s">
        <v>47</v>
      </c>
      <c r="D302" s="23"/>
      <c r="E302" s="34">
        <v>1.1000000000000001</v>
      </c>
      <c r="F302" s="34">
        <v>1.1000000000000001</v>
      </c>
      <c r="G302" s="34">
        <v>1.1000000000000001</v>
      </c>
      <c r="H302" s="34">
        <v>1.1000000000000001</v>
      </c>
      <c r="I302" s="34">
        <v>1.1000000000000001</v>
      </c>
      <c r="J302" s="34">
        <v>1.1000000000000001</v>
      </c>
      <c r="K302" s="34">
        <v>2.1</v>
      </c>
      <c r="L302" s="34">
        <v>3.1</v>
      </c>
      <c r="M302" s="34">
        <v>4.0999999999999996</v>
      </c>
      <c r="N302" s="34">
        <v>5.0999999999999996</v>
      </c>
    </row>
    <row r="303" spans="2:14" x14ac:dyDescent="0.25">
      <c r="B303" s="137"/>
      <c r="C303" s="139" t="s">
        <v>48</v>
      </c>
      <c r="D303" s="23" t="s">
        <v>35</v>
      </c>
      <c r="E303" s="36">
        <f>E302*E311</f>
        <v>842255683.17191768</v>
      </c>
      <c r="F303" s="36">
        <f>F302*F311</f>
        <v>843978105.91704893</v>
      </c>
      <c r="G303" s="36">
        <f t="shared" ref="G303:J303" si="293">G302*G311</f>
        <v>845700528.66218019</v>
      </c>
      <c r="H303" s="36">
        <f t="shared" si="293"/>
        <v>847422951.40731144</v>
      </c>
      <c r="I303" s="36">
        <f t="shared" si="293"/>
        <v>849145374.15244293</v>
      </c>
      <c r="J303" s="36">
        <f t="shared" si="293"/>
        <v>850867796.89757419</v>
      </c>
      <c r="K303" s="36">
        <f t="shared" ref="K303:N303" si="294">K302*K311</f>
        <v>1643948959.8747077</v>
      </c>
      <c r="L303" s="36">
        <f t="shared" si="294"/>
        <v>2455760522.9366732</v>
      </c>
      <c r="M303" s="36">
        <f t="shared" si="294"/>
        <v>3286396436.4150214</v>
      </c>
      <c r="N303" s="36">
        <f t="shared" si="294"/>
        <v>4135950650.6413088</v>
      </c>
    </row>
    <row r="304" spans="2:14" x14ac:dyDescent="0.25">
      <c r="B304" s="138"/>
      <c r="C304" s="140"/>
      <c r="D304" s="23" t="s">
        <v>36</v>
      </c>
      <c r="E304" s="36">
        <f>E303/86400</f>
        <v>9748.3296663416404</v>
      </c>
      <c r="F304" s="36">
        <f>F303/86400</f>
        <v>9768.2651147806591</v>
      </c>
      <c r="G304" s="36">
        <f t="shared" ref="G304:J304" si="295">G303/86400</f>
        <v>9788.2005632196779</v>
      </c>
      <c r="H304" s="36">
        <f t="shared" si="295"/>
        <v>9808.1360116586966</v>
      </c>
      <c r="I304" s="36">
        <f t="shared" si="295"/>
        <v>9828.071460097719</v>
      </c>
      <c r="J304" s="36">
        <f t="shared" si="295"/>
        <v>9848.0069085367377</v>
      </c>
      <c r="K304" s="36">
        <f t="shared" ref="K304:N304" si="296">K303/86400</f>
        <v>19027.187035586896</v>
      </c>
      <c r="L304" s="36">
        <f t="shared" si="296"/>
        <v>28423.154200655939</v>
      </c>
      <c r="M304" s="36">
        <f t="shared" si="296"/>
        <v>38036.995791840527</v>
      </c>
      <c r="N304" s="36">
        <f t="shared" si="296"/>
        <v>47869.799197237371</v>
      </c>
    </row>
    <row r="305" spans="1:22" x14ac:dyDescent="0.25">
      <c r="B305" s="23"/>
      <c r="C305" s="31"/>
      <c r="D305" s="23"/>
      <c r="E305" s="23"/>
      <c r="F305" s="34"/>
      <c r="G305" s="34"/>
      <c r="H305" s="34"/>
      <c r="I305" s="34"/>
      <c r="J305" s="34"/>
      <c r="K305" s="34"/>
      <c r="L305" s="34"/>
      <c r="M305" s="34"/>
      <c r="N305" s="34"/>
    </row>
    <row r="306" spans="1:22" x14ac:dyDescent="0.25">
      <c r="B306" s="141" t="s">
        <v>49</v>
      </c>
      <c r="C306" s="142"/>
      <c r="D306" s="142"/>
      <c r="E306" s="142"/>
      <c r="F306" s="142"/>
      <c r="G306" s="142"/>
      <c r="H306" s="142"/>
      <c r="I306" s="142"/>
      <c r="J306" s="142"/>
      <c r="K306" s="81"/>
      <c r="L306" s="81"/>
      <c r="M306" s="81"/>
      <c r="N306" s="81"/>
    </row>
    <row r="307" spans="1:22" x14ac:dyDescent="0.25">
      <c r="B307" s="136" t="s">
        <v>50</v>
      </c>
      <c r="C307" s="31" t="s">
        <v>47</v>
      </c>
      <c r="D307" s="23"/>
      <c r="E307" s="34">
        <v>1.5</v>
      </c>
      <c r="F307" s="34">
        <v>1.5</v>
      </c>
      <c r="G307" s="34">
        <v>1.5</v>
      </c>
      <c r="H307" s="34">
        <v>1.5</v>
      </c>
      <c r="I307" s="34">
        <v>1.5</v>
      </c>
      <c r="J307" s="34">
        <v>1.5</v>
      </c>
      <c r="K307" s="34">
        <v>2.5</v>
      </c>
      <c r="L307" s="34">
        <v>3.5</v>
      </c>
      <c r="M307" s="34">
        <v>4.5</v>
      </c>
      <c r="N307" s="34">
        <v>5.5</v>
      </c>
    </row>
    <row r="308" spans="1:22" x14ac:dyDescent="0.25">
      <c r="B308" s="137"/>
      <c r="C308" s="139" t="s">
        <v>51</v>
      </c>
      <c r="D308" s="23" t="s">
        <v>35</v>
      </c>
      <c r="E308" s="36">
        <f>E307*E311</f>
        <v>1148530477.0526149</v>
      </c>
      <c r="F308" s="36">
        <f>F307*F311</f>
        <v>1150879235.3414302</v>
      </c>
      <c r="G308" s="36">
        <f t="shared" ref="G308:J308" si="297">G307*G311</f>
        <v>1153227993.6302457</v>
      </c>
      <c r="H308" s="36">
        <f t="shared" si="297"/>
        <v>1155576751.9190609</v>
      </c>
      <c r="I308" s="36">
        <f t="shared" si="297"/>
        <v>1157925510.2078767</v>
      </c>
      <c r="J308" s="36">
        <f t="shared" si="297"/>
        <v>1160274268.4966919</v>
      </c>
      <c r="K308" s="36">
        <f t="shared" ref="K308:N308" si="298">K307*K311</f>
        <v>1957082095.0889375</v>
      </c>
      <c r="L308" s="36">
        <f t="shared" si="298"/>
        <v>2772632848.4768887</v>
      </c>
      <c r="M308" s="36">
        <f t="shared" si="298"/>
        <v>3607020478.9920969</v>
      </c>
      <c r="N308" s="36">
        <f t="shared" si="298"/>
        <v>4460338936.9661179</v>
      </c>
    </row>
    <row r="309" spans="1:22" x14ac:dyDescent="0.25">
      <c r="B309" s="138"/>
      <c r="C309" s="140"/>
      <c r="D309" s="23" t="s">
        <v>36</v>
      </c>
      <c r="E309" s="36">
        <f>E308/86400</f>
        <v>13293.176817738598</v>
      </c>
      <c r="F309" s="36">
        <f>F308/86400</f>
        <v>13320.361520155442</v>
      </c>
      <c r="G309" s="36">
        <f t="shared" ref="G309:J309" si="299">G308/86400</f>
        <v>13347.546222572288</v>
      </c>
      <c r="H309" s="36">
        <f t="shared" si="299"/>
        <v>13374.730924989131</v>
      </c>
      <c r="I309" s="36">
        <f t="shared" si="299"/>
        <v>13401.915627405981</v>
      </c>
      <c r="J309" s="36">
        <f t="shared" si="299"/>
        <v>13429.100329822824</v>
      </c>
      <c r="K309" s="36">
        <f t="shared" ref="K309:N309" si="300">K308/86400</f>
        <v>22651.413137603442</v>
      </c>
      <c r="L309" s="36">
        <f t="shared" si="300"/>
        <v>32090.657968482508</v>
      </c>
      <c r="M309" s="36">
        <f t="shared" si="300"/>
        <v>41747.922210556681</v>
      </c>
      <c r="N309" s="36">
        <f t="shared" si="300"/>
        <v>51624.29325192266</v>
      </c>
    </row>
    <row r="310" spans="1:22" x14ac:dyDescent="0.25">
      <c r="B310" s="141" t="s">
        <v>52</v>
      </c>
      <c r="C310" s="142"/>
      <c r="D310" s="142"/>
      <c r="E310" s="142"/>
      <c r="F310" s="142"/>
      <c r="G310" s="142"/>
      <c r="H310" s="142"/>
      <c r="I310" s="142"/>
      <c r="J310" s="142"/>
      <c r="K310" s="81"/>
      <c r="L310" s="81"/>
      <c r="M310" s="81"/>
      <c r="N310" s="81"/>
    </row>
    <row r="311" spans="1:22" x14ac:dyDescent="0.25">
      <c r="B311" s="136" t="s">
        <v>53</v>
      </c>
      <c r="C311" s="139" t="s">
        <v>52</v>
      </c>
      <c r="D311" s="23" t="s">
        <v>35</v>
      </c>
      <c r="E311" s="36">
        <f>E288+E294+E298</f>
        <v>765686984.70174325</v>
      </c>
      <c r="F311" s="36">
        <f>F288+F294+F298</f>
        <v>767252823.5609535</v>
      </c>
      <c r="G311" s="36">
        <f t="shared" ref="G311:J311" si="301">G288+G294+G298</f>
        <v>768818662.42016375</v>
      </c>
      <c r="H311" s="36">
        <f t="shared" si="301"/>
        <v>770384501.279374</v>
      </c>
      <c r="I311" s="36">
        <f t="shared" si="301"/>
        <v>771950340.13858438</v>
      </c>
      <c r="J311" s="36">
        <f t="shared" si="301"/>
        <v>773516178.99779463</v>
      </c>
      <c r="K311" s="36">
        <f t="shared" ref="K311:N311" si="302">K288+K294+K298</f>
        <v>782832838.03557503</v>
      </c>
      <c r="L311" s="36">
        <f t="shared" si="302"/>
        <v>792180813.85053968</v>
      </c>
      <c r="M311" s="36">
        <f t="shared" si="302"/>
        <v>801560106.44268823</v>
      </c>
      <c r="N311" s="36">
        <f t="shared" si="302"/>
        <v>810970715.81202137</v>
      </c>
    </row>
    <row r="312" spans="1:22" x14ac:dyDescent="0.25">
      <c r="B312" s="138"/>
      <c r="C312" s="140"/>
      <c r="D312" s="23" t="s">
        <v>36</v>
      </c>
      <c r="E312" s="36">
        <f>E311/86400</f>
        <v>8862.1178784923995</v>
      </c>
      <c r="F312" s="36">
        <f>F311/86400</f>
        <v>8880.241013436962</v>
      </c>
      <c r="G312" s="36">
        <f t="shared" ref="G312:J312" si="303">G311/86400</f>
        <v>8898.3641483815245</v>
      </c>
      <c r="H312" s="36">
        <f t="shared" si="303"/>
        <v>8916.4872833260888</v>
      </c>
      <c r="I312" s="36">
        <f t="shared" si="303"/>
        <v>8934.6104182706531</v>
      </c>
      <c r="J312" s="36">
        <f t="shared" si="303"/>
        <v>8952.7335532152156</v>
      </c>
      <c r="K312" s="36">
        <f t="shared" ref="K312:N312" si="304">K311/86400</f>
        <v>9060.5652550413779</v>
      </c>
      <c r="L312" s="36">
        <f t="shared" si="304"/>
        <v>9168.7594195664315</v>
      </c>
      <c r="M312" s="36">
        <f t="shared" si="304"/>
        <v>9277.3160467903726</v>
      </c>
      <c r="N312" s="36">
        <f t="shared" si="304"/>
        <v>9386.2351367132105</v>
      </c>
    </row>
    <row r="313" spans="1:22" x14ac:dyDescent="0.25">
      <c r="B313" s="40"/>
      <c r="C313" s="27"/>
      <c r="D313" s="41"/>
      <c r="E313" s="41"/>
      <c r="F313" s="42"/>
      <c r="G313" s="42"/>
      <c r="H313" s="42"/>
      <c r="I313" s="42"/>
      <c r="J313" s="42"/>
      <c r="K313" s="42"/>
      <c r="L313" s="42"/>
      <c r="M313" s="42"/>
      <c r="N313" s="42"/>
    </row>
    <row r="315" spans="1:22" x14ac:dyDescent="0.25">
      <c r="B315" s="39" t="s">
        <v>54</v>
      </c>
      <c r="C315" s="39"/>
      <c r="D315" s="39"/>
      <c r="E315" s="39"/>
      <c r="F315" s="39"/>
      <c r="G315" s="39"/>
      <c r="H315" s="39"/>
    </row>
    <row r="316" spans="1:22" x14ac:dyDescent="0.25">
      <c r="B316" s="39" t="s">
        <v>55</v>
      </c>
      <c r="C316" s="39"/>
      <c r="D316" s="39"/>
      <c r="E316" s="39"/>
      <c r="F316" s="39"/>
      <c r="G316" s="39"/>
      <c r="H316" s="39"/>
    </row>
    <row r="317" spans="1:22" x14ac:dyDescent="0.25">
      <c r="B317" s="39" t="s">
        <v>56</v>
      </c>
      <c r="C317" s="39"/>
      <c r="D317" s="39"/>
      <c r="E317" s="39"/>
      <c r="F317" s="39"/>
      <c r="G317" s="39"/>
      <c r="H317" s="39"/>
    </row>
    <row r="318" spans="1:22" x14ac:dyDescent="0.25">
      <c r="B318" s="39" t="s">
        <v>57</v>
      </c>
      <c r="C318" s="39"/>
      <c r="D318" s="39"/>
      <c r="E318" s="39"/>
      <c r="F318" s="39"/>
      <c r="G318" s="39"/>
      <c r="H318" s="39"/>
    </row>
    <row r="320" spans="1:22" hidden="1" x14ac:dyDescent="0.2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</row>
    <row r="321" spans="2:14" hidden="1" x14ac:dyDescent="0.25"/>
    <row r="322" spans="2:14" hidden="1" x14ac:dyDescent="0.25">
      <c r="B322" s="127" t="s">
        <v>58</v>
      </c>
      <c r="C322" s="127"/>
      <c r="D322" s="127"/>
      <c r="E322" s="127"/>
      <c r="F322" s="127"/>
      <c r="G322" s="127"/>
      <c r="H322" s="127"/>
      <c r="I322" s="127"/>
      <c r="J322" s="127"/>
      <c r="K322" s="75"/>
      <c r="L322" s="75"/>
      <c r="M322" s="75"/>
      <c r="N322" s="75"/>
    </row>
    <row r="323" spans="2:14" hidden="1" x14ac:dyDescent="0.25">
      <c r="B323" s="20" t="s">
        <v>14</v>
      </c>
    </row>
    <row r="324" spans="2:14" hidden="1" x14ac:dyDescent="0.25">
      <c r="B324" s="20" t="s">
        <v>15</v>
      </c>
    </row>
    <row r="325" spans="2:14" hidden="1" x14ac:dyDescent="0.25"/>
    <row r="326" spans="2:14" hidden="1" x14ac:dyDescent="0.25">
      <c r="B326" s="134" t="s">
        <v>17</v>
      </c>
      <c r="C326" s="134" t="s">
        <v>18</v>
      </c>
      <c r="D326" s="134" t="s">
        <v>19</v>
      </c>
      <c r="E326" s="32"/>
      <c r="F326" s="134" t="s">
        <v>20</v>
      </c>
      <c r="G326" s="134"/>
      <c r="H326" s="134"/>
      <c r="I326" s="134"/>
      <c r="J326" s="134"/>
      <c r="K326" s="80"/>
      <c r="L326" s="80"/>
      <c r="M326" s="80"/>
      <c r="N326" s="80"/>
    </row>
    <row r="327" spans="2:14" hidden="1" x14ac:dyDescent="0.25">
      <c r="B327" s="134"/>
      <c r="C327" s="134"/>
      <c r="D327" s="134"/>
      <c r="E327" s="32">
        <v>2018</v>
      </c>
      <c r="F327" s="33">
        <v>2020</v>
      </c>
      <c r="G327" s="33">
        <v>2025</v>
      </c>
      <c r="H327" s="33">
        <v>2030</v>
      </c>
      <c r="I327" s="33">
        <v>2035</v>
      </c>
      <c r="J327" s="33">
        <v>2040</v>
      </c>
      <c r="K327" s="85"/>
      <c r="L327" s="85"/>
      <c r="M327" s="85"/>
      <c r="N327" s="85"/>
    </row>
    <row r="328" spans="2:14" hidden="1" x14ac:dyDescent="0.25">
      <c r="B328" s="141" t="s">
        <v>22</v>
      </c>
      <c r="C328" s="142"/>
      <c r="D328" s="142"/>
      <c r="E328" s="142"/>
      <c r="F328" s="142"/>
      <c r="G328" s="142"/>
      <c r="H328" s="142"/>
      <c r="I328" s="142"/>
      <c r="J328" s="142"/>
      <c r="K328" s="81"/>
      <c r="L328" s="81"/>
      <c r="M328" s="81"/>
      <c r="N328" s="81"/>
    </row>
    <row r="329" spans="2:14" hidden="1" x14ac:dyDescent="0.25">
      <c r="B329" s="23">
        <v>1</v>
      </c>
      <c r="C329" s="31" t="s">
        <v>23</v>
      </c>
      <c r="D329" s="23" t="s">
        <v>24</v>
      </c>
      <c r="E329" s="15">
        <f t="shared" ref="E329:J329" si="305">E10</f>
        <v>0</v>
      </c>
      <c r="F329" s="15">
        <f t="shared" si="305"/>
        <v>0</v>
      </c>
      <c r="G329" s="15">
        <f t="shared" si="305"/>
        <v>0</v>
      </c>
      <c r="H329" s="15">
        <f t="shared" si="305"/>
        <v>0</v>
      </c>
      <c r="I329" s="15">
        <f t="shared" si="305"/>
        <v>0</v>
      </c>
      <c r="J329" s="15">
        <f t="shared" si="305"/>
        <v>0</v>
      </c>
      <c r="K329" s="84"/>
      <c r="L329" s="84"/>
      <c r="M329" s="84"/>
      <c r="N329" s="84"/>
    </row>
    <row r="330" spans="2:14" hidden="1" x14ac:dyDescent="0.25">
      <c r="B330" s="23">
        <v>2</v>
      </c>
      <c r="C330" s="31" t="s">
        <v>25</v>
      </c>
      <c r="D330" s="23" t="s">
        <v>26</v>
      </c>
      <c r="E330" s="34">
        <v>100</v>
      </c>
      <c r="F330" s="34">
        <v>100</v>
      </c>
      <c r="G330" s="34">
        <v>100</v>
      </c>
      <c r="H330" s="34">
        <v>100</v>
      </c>
      <c r="I330" s="34">
        <v>100</v>
      </c>
      <c r="J330" s="34">
        <v>100</v>
      </c>
      <c r="K330" s="82"/>
      <c r="L330" s="82"/>
      <c r="M330" s="82"/>
      <c r="N330" s="82"/>
    </row>
    <row r="331" spans="2:14" hidden="1" x14ac:dyDescent="0.25">
      <c r="B331" s="23">
        <v>3</v>
      </c>
      <c r="C331" s="31" t="s">
        <v>27</v>
      </c>
      <c r="D331" s="23" t="s">
        <v>24</v>
      </c>
      <c r="E331" s="36">
        <f>E329*E330%</f>
        <v>0</v>
      </c>
      <c r="F331" s="36">
        <f>F329*F330%</f>
        <v>0</v>
      </c>
      <c r="G331" s="36">
        <f t="shared" ref="G331:J331" si="306">G329*G330%</f>
        <v>0</v>
      </c>
      <c r="H331" s="36">
        <f t="shared" si="306"/>
        <v>0</v>
      </c>
      <c r="I331" s="36">
        <f t="shared" si="306"/>
        <v>0</v>
      </c>
      <c r="J331" s="36">
        <f t="shared" si="306"/>
        <v>0</v>
      </c>
      <c r="K331" s="42"/>
      <c r="L331" s="42"/>
      <c r="M331" s="42"/>
      <c r="N331" s="42"/>
    </row>
    <row r="332" spans="2:14" hidden="1" x14ac:dyDescent="0.25">
      <c r="B332" s="23">
        <v>4</v>
      </c>
      <c r="C332" s="31" t="s">
        <v>28</v>
      </c>
      <c r="D332" s="23" t="s">
        <v>24</v>
      </c>
      <c r="E332" s="34">
        <v>5</v>
      </c>
      <c r="F332" s="34">
        <v>5</v>
      </c>
      <c r="G332" s="34">
        <v>5</v>
      </c>
      <c r="H332" s="34">
        <v>5</v>
      </c>
      <c r="I332" s="34">
        <v>5</v>
      </c>
      <c r="J332" s="34">
        <v>5</v>
      </c>
      <c r="K332" s="82"/>
      <c r="L332" s="82"/>
      <c r="M332" s="82"/>
      <c r="N332" s="82"/>
    </row>
    <row r="333" spans="2:14" hidden="1" x14ac:dyDescent="0.25">
      <c r="B333" s="23"/>
      <c r="C333" s="31"/>
      <c r="D333" s="23"/>
      <c r="E333" s="23"/>
      <c r="F333" s="34"/>
      <c r="G333" s="34"/>
      <c r="H333" s="34"/>
      <c r="I333" s="34"/>
      <c r="J333" s="34"/>
      <c r="K333" s="82"/>
      <c r="L333" s="82"/>
      <c r="M333" s="82"/>
      <c r="N333" s="82"/>
    </row>
    <row r="334" spans="2:14" hidden="1" x14ac:dyDescent="0.25">
      <c r="B334" s="141" t="s">
        <v>29</v>
      </c>
      <c r="C334" s="142"/>
      <c r="D334" s="142"/>
      <c r="E334" s="142"/>
      <c r="F334" s="142"/>
      <c r="G334" s="142"/>
      <c r="H334" s="142"/>
      <c r="I334" s="142"/>
      <c r="J334" s="142"/>
      <c r="K334" s="81"/>
      <c r="L334" s="81"/>
      <c r="M334" s="81"/>
      <c r="N334" s="81"/>
    </row>
    <row r="335" spans="2:14" hidden="1" x14ac:dyDescent="0.25">
      <c r="B335" s="23">
        <v>1</v>
      </c>
      <c r="C335" s="31" t="s">
        <v>30</v>
      </c>
      <c r="D335" s="23" t="s">
        <v>31</v>
      </c>
      <c r="E335" s="36">
        <f>E331/E332</f>
        <v>0</v>
      </c>
      <c r="F335" s="36">
        <f>F331/F332</f>
        <v>0</v>
      </c>
      <c r="G335" s="36">
        <f t="shared" ref="G335:J335" si="307">G331/G332</f>
        <v>0</v>
      </c>
      <c r="H335" s="36">
        <f t="shared" si="307"/>
        <v>0</v>
      </c>
      <c r="I335" s="36">
        <f t="shared" si="307"/>
        <v>0</v>
      </c>
      <c r="J335" s="36">
        <f t="shared" si="307"/>
        <v>0</v>
      </c>
      <c r="K335" s="42"/>
      <c r="L335" s="42"/>
      <c r="M335" s="42"/>
      <c r="N335" s="42"/>
    </row>
    <row r="336" spans="2:14" hidden="1" x14ac:dyDescent="0.25">
      <c r="B336" s="23">
        <v>2</v>
      </c>
      <c r="C336" s="31" t="s">
        <v>32</v>
      </c>
      <c r="D336" s="23" t="s">
        <v>33</v>
      </c>
      <c r="E336" s="36">
        <v>120</v>
      </c>
      <c r="F336" s="36">
        <v>120</v>
      </c>
      <c r="G336" s="36">
        <v>120</v>
      </c>
      <c r="H336" s="36">
        <v>120</v>
      </c>
      <c r="I336" s="36">
        <v>120</v>
      </c>
      <c r="J336" s="36">
        <v>120</v>
      </c>
      <c r="K336" s="42"/>
      <c r="L336" s="42"/>
      <c r="M336" s="42"/>
      <c r="N336" s="42"/>
    </row>
    <row r="337" spans="2:14" hidden="1" x14ac:dyDescent="0.25">
      <c r="B337" s="136">
        <v>3</v>
      </c>
      <c r="C337" s="139" t="s">
        <v>34</v>
      </c>
      <c r="D337" s="23" t="s">
        <v>35</v>
      </c>
      <c r="E337" s="36">
        <f>E335*E336</f>
        <v>0</v>
      </c>
      <c r="F337" s="36">
        <f>F335*F336</f>
        <v>0</v>
      </c>
      <c r="G337" s="36">
        <f t="shared" ref="G337:J337" si="308">G335*G336</f>
        <v>0</v>
      </c>
      <c r="H337" s="36">
        <f t="shared" si="308"/>
        <v>0</v>
      </c>
      <c r="I337" s="36">
        <f t="shared" si="308"/>
        <v>0</v>
      </c>
      <c r="J337" s="36">
        <f t="shared" si="308"/>
        <v>0</v>
      </c>
      <c r="K337" s="42"/>
      <c r="L337" s="42"/>
      <c r="M337" s="42"/>
      <c r="N337" s="42"/>
    </row>
    <row r="338" spans="2:14" hidden="1" x14ac:dyDescent="0.25">
      <c r="B338" s="138"/>
      <c r="C338" s="140"/>
      <c r="D338" s="23" t="s">
        <v>36</v>
      </c>
      <c r="E338" s="36">
        <f>E337/86400</f>
        <v>0</v>
      </c>
      <c r="F338" s="36">
        <f>F337/86400</f>
        <v>0</v>
      </c>
      <c r="G338" s="36">
        <f t="shared" ref="G338:J338" si="309">G337/86400</f>
        <v>0</v>
      </c>
      <c r="H338" s="36">
        <f t="shared" si="309"/>
        <v>0</v>
      </c>
      <c r="I338" s="36">
        <f t="shared" si="309"/>
        <v>0</v>
      </c>
      <c r="J338" s="36">
        <f t="shared" si="309"/>
        <v>0</v>
      </c>
      <c r="K338" s="42"/>
      <c r="L338" s="42"/>
      <c r="M338" s="42"/>
      <c r="N338" s="42"/>
    </row>
    <row r="339" spans="2:14" hidden="1" x14ac:dyDescent="0.25">
      <c r="B339" s="136">
        <v>4</v>
      </c>
      <c r="C339" s="139" t="s">
        <v>29</v>
      </c>
      <c r="D339" s="23" t="s">
        <v>35</v>
      </c>
      <c r="E339" s="36">
        <f>E331*E336</f>
        <v>0</v>
      </c>
      <c r="F339" s="36">
        <f>F331*F336</f>
        <v>0</v>
      </c>
      <c r="G339" s="36">
        <f t="shared" ref="G339:J339" si="310">G331*G336</f>
        <v>0</v>
      </c>
      <c r="H339" s="36">
        <f t="shared" si="310"/>
        <v>0</v>
      </c>
      <c r="I339" s="36">
        <f t="shared" si="310"/>
        <v>0</v>
      </c>
      <c r="J339" s="36">
        <f t="shared" si="310"/>
        <v>0</v>
      </c>
      <c r="K339" s="42"/>
      <c r="L339" s="42"/>
      <c r="M339" s="42"/>
      <c r="N339" s="42"/>
    </row>
    <row r="340" spans="2:14" hidden="1" x14ac:dyDescent="0.25">
      <c r="B340" s="138"/>
      <c r="C340" s="140"/>
      <c r="D340" s="23" t="s">
        <v>36</v>
      </c>
      <c r="E340" s="36">
        <f>E339/86400</f>
        <v>0</v>
      </c>
      <c r="F340" s="36">
        <f>F339/86400</f>
        <v>0</v>
      </c>
      <c r="G340" s="36">
        <f t="shared" ref="G340:J340" si="311">G339/86400</f>
        <v>0</v>
      </c>
      <c r="H340" s="36">
        <f t="shared" si="311"/>
        <v>0</v>
      </c>
      <c r="I340" s="36">
        <f t="shared" si="311"/>
        <v>0</v>
      </c>
      <c r="J340" s="36">
        <f t="shared" si="311"/>
        <v>0</v>
      </c>
      <c r="K340" s="42"/>
      <c r="L340" s="42"/>
      <c r="M340" s="42"/>
      <c r="N340" s="42"/>
    </row>
    <row r="341" spans="2:14" hidden="1" x14ac:dyDescent="0.25">
      <c r="B341" s="23"/>
      <c r="C341" s="31"/>
      <c r="D341" s="23"/>
      <c r="E341" s="23"/>
      <c r="F341" s="34"/>
      <c r="G341" s="34"/>
      <c r="H341" s="34"/>
      <c r="I341" s="34"/>
      <c r="J341" s="34"/>
      <c r="K341" s="82"/>
      <c r="L341" s="82"/>
      <c r="M341" s="82"/>
      <c r="N341" s="82"/>
    </row>
    <row r="342" spans="2:14" hidden="1" x14ac:dyDescent="0.25">
      <c r="B342" s="149" t="s">
        <v>37</v>
      </c>
      <c r="C342" s="150"/>
      <c r="D342" s="150"/>
      <c r="E342" s="150"/>
      <c r="F342" s="150"/>
      <c r="G342" s="150"/>
      <c r="H342" s="150"/>
      <c r="I342" s="150"/>
      <c r="J342" s="150"/>
      <c r="K342" s="81"/>
      <c r="L342" s="81"/>
      <c r="M342" s="81"/>
      <c r="N342" s="81"/>
    </row>
    <row r="343" spans="2:14" hidden="1" x14ac:dyDescent="0.25">
      <c r="B343" s="151" t="s">
        <v>38</v>
      </c>
      <c r="C343" s="139" t="s">
        <v>39</v>
      </c>
      <c r="D343" s="23" t="s">
        <v>35</v>
      </c>
      <c r="E343" s="36">
        <f>20%*E339</f>
        <v>0</v>
      </c>
      <c r="F343" s="36">
        <f>20%*F339</f>
        <v>0</v>
      </c>
      <c r="G343" s="36">
        <f t="shared" ref="G343:J343" si="312">20%*G339</f>
        <v>0</v>
      </c>
      <c r="H343" s="36">
        <f t="shared" si="312"/>
        <v>0</v>
      </c>
      <c r="I343" s="36">
        <f t="shared" si="312"/>
        <v>0</v>
      </c>
      <c r="J343" s="36">
        <f t="shared" si="312"/>
        <v>0</v>
      </c>
      <c r="K343" s="42"/>
      <c r="L343" s="42"/>
      <c r="M343" s="42"/>
      <c r="N343" s="42"/>
    </row>
    <row r="344" spans="2:14" hidden="1" x14ac:dyDescent="0.25">
      <c r="B344" s="151"/>
      <c r="C344" s="140"/>
      <c r="D344" s="23" t="s">
        <v>36</v>
      </c>
      <c r="E344" s="36">
        <f>E343/86400</f>
        <v>0</v>
      </c>
      <c r="F344" s="36">
        <f>F343/86400</f>
        <v>0</v>
      </c>
      <c r="G344" s="36">
        <f t="shared" ref="G344:J344" si="313">G343/86400</f>
        <v>0</v>
      </c>
      <c r="H344" s="36">
        <f t="shared" si="313"/>
        <v>0</v>
      </c>
      <c r="I344" s="36">
        <f t="shared" si="313"/>
        <v>0</v>
      </c>
      <c r="J344" s="36">
        <f t="shared" si="313"/>
        <v>0</v>
      </c>
      <c r="K344" s="42"/>
      <c r="L344" s="42"/>
      <c r="M344" s="42"/>
      <c r="N344" s="42"/>
    </row>
    <row r="345" spans="2:14" hidden="1" x14ac:dyDescent="0.25">
      <c r="B345" s="151"/>
      <c r="C345" s="139" t="s">
        <v>41</v>
      </c>
      <c r="D345" s="23" t="s">
        <v>35</v>
      </c>
      <c r="E345" s="36">
        <f>E343</f>
        <v>0</v>
      </c>
      <c r="F345" s="36">
        <f>F343</f>
        <v>0</v>
      </c>
      <c r="G345" s="36">
        <f t="shared" ref="G345:J346" si="314">G343</f>
        <v>0</v>
      </c>
      <c r="H345" s="36">
        <f t="shared" si="314"/>
        <v>0</v>
      </c>
      <c r="I345" s="36">
        <f t="shared" si="314"/>
        <v>0</v>
      </c>
      <c r="J345" s="36">
        <f t="shared" si="314"/>
        <v>0</v>
      </c>
      <c r="K345" s="42"/>
      <c r="L345" s="42"/>
      <c r="M345" s="42"/>
      <c r="N345" s="42"/>
    </row>
    <row r="346" spans="2:14" hidden="1" x14ac:dyDescent="0.25">
      <c r="B346" s="151"/>
      <c r="C346" s="140"/>
      <c r="D346" s="23" t="s">
        <v>36</v>
      </c>
      <c r="E346" s="36">
        <f>E344</f>
        <v>0</v>
      </c>
      <c r="F346" s="36">
        <f>F344</f>
        <v>0</v>
      </c>
      <c r="G346" s="36">
        <f t="shared" si="314"/>
        <v>0</v>
      </c>
      <c r="H346" s="36">
        <f t="shared" si="314"/>
        <v>0</v>
      </c>
      <c r="I346" s="36">
        <f t="shared" si="314"/>
        <v>0</v>
      </c>
      <c r="J346" s="36">
        <f t="shared" si="314"/>
        <v>0</v>
      </c>
      <c r="K346" s="42"/>
      <c r="L346" s="42"/>
      <c r="M346" s="42"/>
      <c r="N346" s="42"/>
    </row>
    <row r="347" spans="2:14" hidden="1" x14ac:dyDescent="0.25">
      <c r="B347" s="23"/>
      <c r="C347" s="31"/>
      <c r="D347" s="23"/>
      <c r="E347" s="23"/>
      <c r="F347" s="34"/>
      <c r="G347" s="34"/>
      <c r="H347" s="34"/>
      <c r="I347" s="34"/>
      <c r="J347" s="34"/>
      <c r="K347" s="82"/>
      <c r="L347" s="82"/>
      <c r="M347" s="82"/>
      <c r="N347" s="82"/>
    </row>
    <row r="348" spans="2:14" hidden="1" x14ac:dyDescent="0.25">
      <c r="B348" s="141" t="s">
        <v>42</v>
      </c>
      <c r="C348" s="142"/>
      <c r="D348" s="142"/>
      <c r="E348" s="142"/>
      <c r="F348" s="142"/>
      <c r="G348" s="142"/>
      <c r="H348" s="142"/>
      <c r="I348" s="142"/>
      <c r="J348" s="142"/>
      <c r="K348" s="81"/>
      <c r="L348" s="81"/>
      <c r="M348" s="81"/>
      <c r="N348" s="81"/>
    </row>
    <row r="349" spans="2:14" hidden="1" x14ac:dyDescent="0.25">
      <c r="B349" s="136" t="s">
        <v>43</v>
      </c>
      <c r="C349" s="145" t="s">
        <v>44</v>
      </c>
      <c r="D349" s="23" t="s">
        <v>35</v>
      </c>
      <c r="E349" s="36">
        <f>20%*(E339+E345)</f>
        <v>0</v>
      </c>
      <c r="F349" s="36">
        <f>20%*(F339+F345)</f>
        <v>0</v>
      </c>
      <c r="G349" s="36">
        <f t="shared" ref="G349:J349" si="315">20%*(G339+G345)</f>
        <v>0</v>
      </c>
      <c r="H349" s="36">
        <f t="shared" si="315"/>
        <v>0</v>
      </c>
      <c r="I349" s="36">
        <f t="shared" si="315"/>
        <v>0</v>
      </c>
      <c r="J349" s="36">
        <f t="shared" si="315"/>
        <v>0</v>
      </c>
      <c r="K349" s="42"/>
      <c r="L349" s="42"/>
      <c r="M349" s="42"/>
      <c r="N349" s="42"/>
    </row>
    <row r="350" spans="2:14" hidden="1" x14ac:dyDescent="0.25">
      <c r="B350" s="138"/>
      <c r="C350" s="146"/>
      <c r="D350" s="23" t="s">
        <v>36</v>
      </c>
      <c r="E350" s="36">
        <f>E349/86400</f>
        <v>0</v>
      </c>
      <c r="F350" s="36">
        <f>F349/86400</f>
        <v>0</v>
      </c>
      <c r="G350" s="36">
        <f t="shared" ref="G350:J350" si="316">G349/86400</f>
        <v>0</v>
      </c>
      <c r="H350" s="36">
        <f t="shared" si="316"/>
        <v>0</v>
      </c>
      <c r="I350" s="36">
        <f t="shared" si="316"/>
        <v>0</v>
      </c>
      <c r="J350" s="36">
        <f t="shared" si="316"/>
        <v>0</v>
      </c>
      <c r="K350" s="42"/>
      <c r="L350" s="42"/>
      <c r="M350" s="42"/>
      <c r="N350" s="42"/>
    </row>
    <row r="351" spans="2:14" hidden="1" x14ac:dyDescent="0.25">
      <c r="B351" s="23"/>
      <c r="C351" s="31"/>
      <c r="D351" s="23"/>
      <c r="E351" s="23"/>
      <c r="F351" s="34"/>
      <c r="G351" s="34"/>
      <c r="H351" s="34"/>
      <c r="I351" s="34"/>
      <c r="J351" s="34"/>
      <c r="K351" s="82"/>
      <c r="L351" s="82"/>
      <c r="M351" s="82"/>
      <c r="N351" s="82"/>
    </row>
    <row r="352" spans="2:14" hidden="1" x14ac:dyDescent="0.25">
      <c r="B352" s="147" t="s">
        <v>45</v>
      </c>
      <c r="C352" s="148"/>
      <c r="D352" s="148"/>
      <c r="E352" s="148"/>
      <c r="F352" s="148"/>
      <c r="G352" s="148"/>
      <c r="H352" s="148"/>
      <c r="I352" s="148"/>
      <c r="J352" s="148"/>
      <c r="K352" s="83"/>
      <c r="L352" s="83"/>
      <c r="M352" s="83"/>
      <c r="N352" s="83"/>
    </row>
    <row r="353" spans="2:14" hidden="1" x14ac:dyDescent="0.25">
      <c r="B353" s="136" t="s">
        <v>46</v>
      </c>
      <c r="C353" s="31" t="s">
        <v>47</v>
      </c>
      <c r="D353" s="23"/>
      <c r="E353" s="34">
        <v>1.1000000000000001</v>
      </c>
      <c r="F353" s="34">
        <v>1.1000000000000001</v>
      </c>
      <c r="G353" s="34">
        <v>1.1000000000000001</v>
      </c>
      <c r="H353" s="34">
        <v>1.1000000000000001</v>
      </c>
      <c r="I353" s="34">
        <v>1.1000000000000001</v>
      </c>
      <c r="J353" s="34">
        <v>1.1000000000000001</v>
      </c>
      <c r="K353" s="82"/>
      <c r="L353" s="82"/>
      <c r="M353" s="82"/>
      <c r="N353" s="82"/>
    </row>
    <row r="354" spans="2:14" hidden="1" x14ac:dyDescent="0.25">
      <c r="B354" s="137"/>
      <c r="C354" s="139" t="s">
        <v>48</v>
      </c>
      <c r="D354" s="23" t="s">
        <v>35</v>
      </c>
      <c r="E354" s="36">
        <f>E353*E362</f>
        <v>0</v>
      </c>
      <c r="F354" s="36">
        <f>F353*F362</f>
        <v>0</v>
      </c>
      <c r="G354" s="36">
        <f t="shared" ref="G354:J354" si="317">G353*G362</f>
        <v>0</v>
      </c>
      <c r="H354" s="36">
        <f t="shared" si="317"/>
        <v>0</v>
      </c>
      <c r="I354" s="36">
        <f t="shared" si="317"/>
        <v>0</v>
      </c>
      <c r="J354" s="36">
        <f t="shared" si="317"/>
        <v>0</v>
      </c>
      <c r="K354" s="42"/>
      <c r="L354" s="42"/>
      <c r="M354" s="42"/>
      <c r="N354" s="42"/>
    </row>
    <row r="355" spans="2:14" hidden="1" x14ac:dyDescent="0.25">
      <c r="B355" s="138"/>
      <c r="C355" s="140"/>
      <c r="D355" s="23" t="s">
        <v>36</v>
      </c>
      <c r="E355" s="36">
        <f>E354/86400</f>
        <v>0</v>
      </c>
      <c r="F355" s="36">
        <f>F354/86400</f>
        <v>0</v>
      </c>
      <c r="G355" s="36">
        <f t="shared" ref="G355:J355" si="318">G354/86400</f>
        <v>0</v>
      </c>
      <c r="H355" s="36">
        <f t="shared" si="318"/>
        <v>0</v>
      </c>
      <c r="I355" s="36">
        <f t="shared" si="318"/>
        <v>0</v>
      </c>
      <c r="J355" s="36">
        <f t="shared" si="318"/>
        <v>0</v>
      </c>
      <c r="K355" s="42"/>
      <c r="L355" s="42"/>
      <c r="M355" s="42"/>
      <c r="N355" s="42"/>
    </row>
    <row r="356" spans="2:14" hidden="1" x14ac:dyDescent="0.25">
      <c r="B356" s="23"/>
      <c r="C356" s="31"/>
      <c r="D356" s="23"/>
      <c r="E356" s="23"/>
      <c r="F356" s="34"/>
      <c r="G356" s="34"/>
      <c r="H356" s="34"/>
      <c r="I356" s="34"/>
      <c r="J356" s="34"/>
      <c r="K356" s="82"/>
      <c r="L356" s="82"/>
      <c r="M356" s="82"/>
      <c r="N356" s="82"/>
    </row>
    <row r="357" spans="2:14" hidden="1" x14ac:dyDescent="0.25">
      <c r="B357" s="141" t="s">
        <v>49</v>
      </c>
      <c r="C357" s="142"/>
      <c r="D357" s="142"/>
      <c r="E357" s="142"/>
      <c r="F357" s="142"/>
      <c r="G357" s="142"/>
      <c r="H357" s="142"/>
      <c r="I357" s="142"/>
      <c r="J357" s="142"/>
      <c r="K357" s="81"/>
      <c r="L357" s="81"/>
      <c r="M357" s="81"/>
      <c r="N357" s="81"/>
    </row>
    <row r="358" spans="2:14" hidden="1" x14ac:dyDescent="0.25">
      <c r="B358" s="136" t="s">
        <v>50</v>
      </c>
      <c r="C358" s="31" t="s">
        <v>47</v>
      </c>
      <c r="D358" s="23"/>
      <c r="E358" s="34">
        <v>1.5</v>
      </c>
      <c r="F358" s="34">
        <v>1.5</v>
      </c>
      <c r="G358" s="34">
        <v>1.5</v>
      </c>
      <c r="H358" s="34">
        <v>1.5</v>
      </c>
      <c r="I358" s="34">
        <v>1.5</v>
      </c>
      <c r="J358" s="34">
        <v>1.5</v>
      </c>
      <c r="K358" s="82"/>
      <c r="L358" s="82"/>
      <c r="M358" s="82"/>
      <c r="N358" s="82"/>
    </row>
    <row r="359" spans="2:14" hidden="1" x14ac:dyDescent="0.25">
      <c r="B359" s="137"/>
      <c r="C359" s="139" t="s">
        <v>51</v>
      </c>
      <c r="D359" s="23" t="s">
        <v>35</v>
      </c>
      <c r="E359" s="36">
        <f>E358*E362</f>
        <v>0</v>
      </c>
      <c r="F359" s="36">
        <f>F358*F362</f>
        <v>0</v>
      </c>
      <c r="G359" s="36">
        <f t="shared" ref="G359:J359" si="319">G358*G362</f>
        <v>0</v>
      </c>
      <c r="H359" s="36">
        <f t="shared" si="319"/>
        <v>0</v>
      </c>
      <c r="I359" s="36">
        <f t="shared" si="319"/>
        <v>0</v>
      </c>
      <c r="J359" s="36">
        <f t="shared" si="319"/>
        <v>0</v>
      </c>
      <c r="K359" s="42"/>
      <c r="L359" s="42"/>
      <c r="M359" s="42"/>
      <c r="N359" s="42"/>
    </row>
    <row r="360" spans="2:14" hidden="1" x14ac:dyDescent="0.25">
      <c r="B360" s="138"/>
      <c r="C360" s="140"/>
      <c r="D360" s="23" t="s">
        <v>36</v>
      </c>
      <c r="E360" s="36">
        <f>E359/86400</f>
        <v>0</v>
      </c>
      <c r="F360" s="36">
        <f>F359/86400</f>
        <v>0</v>
      </c>
      <c r="G360" s="36">
        <f t="shared" ref="G360:J360" si="320">G359/86400</f>
        <v>0</v>
      </c>
      <c r="H360" s="36">
        <f t="shared" si="320"/>
        <v>0</v>
      </c>
      <c r="I360" s="36">
        <f t="shared" si="320"/>
        <v>0</v>
      </c>
      <c r="J360" s="36">
        <f t="shared" si="320"/>
        <v>0</v>
      </c>
      <c r="K360" s="42"/>
      <c r="L360" s="42"/>
      <c r="M360" s="42"/>
      <c r="N360" s="42"/>
    </row>
    <row r="361" spans="2:14" hidden="1" x14ac:dyDescent="0.25">
      <c r="B361" s="141" t="s">
        <v>52</v>
      </c>
      <c r="C361" s="142"/>
      <c r="D361" s="142"/>
      <c r="E361" s="142"/>
      <c r="F361" s="142"/>
      <c r="G361" s="142"/>
      <c r="H361" s="142"/>
      <c r="I361" s="142"/>
      <c r="J361" s="142"/>
      <c r="K361" s="81"/>
      <c r="L361" s="81"/>
      <c r="M361" s="81"/>
      <c r="N361" s="81"/>
    </row>
    <row r="362" spans="2:14" hidden="1" x14ac:dyDescent="0.25">
      <c r="B362" s="136" t="s">
        <v>53</v>
      </c>
      <c r="C362" s="139" t="s">
        <v>52</v>
      </c>
      <c r="D362" s="23" t="s">
        <v>35</v>
      </c>
      <c r="E362" s="36">
        <f>E339+E345+E349</f>
        <v>0</v>
      </c>
      <c r="F362" s="36">
        <f>F339+F345+F349</f>
        <v>0</v>
      </c>
      <c r="G362" s="36">
        <f t="shared" ref="G362:J362" si="321">G339+G345+G349</f>
        <v>0</v>
      </c>
      <c r="H362" s="36">
        <f t="shared" si="321"/>
        <v>0</v>
      </c>
      <c r="I362" s="36">
        <f t="shared" si="321"/>
        <v>0</v>
      </c>
      <c r="J362" s="36">
        <f t="shared" si="321"/>
        <v>0</v>
      </c>
      <c r="K362" s="42"/>
      <c r="L362" s="42"/>
      <c r="M362" s="42"/>
      <c r="N362" s="42"/>
    </row>
    <row r="363" spans="2:14" hidden="1" x14ac:dyDescent="0.25">
      <c r="B363" s="138"/>
      <c r="C363" s="140"/>
      <c r="D363" s="23" t="s">
        <v>36</v>
      </c>
      <c r="E363" s="36">
        <f>E362/86400</f>
        <v>0</v>
      </c>
      <c r="F363" s="36">
        <f>F362/86400</f>
        <v>0</v>
      </c>
      <c r="G363" s="36">
        <f t="shared" ref="G363:J363" si="322">G362/86400</f>
        <v>0</v>
      </c>
      <c r="H363" s="36">
        <f t="shared" si="322"/>
        <v>0</v>
      </c>
      <c r="I363" s="36">
        <f t="shared" si="322"/>
        <v>0</v>
      </c>
      <c r="J363" s="36">
        <f t="shared" si="322"/>
        <v>0</v>
      </c>
      <c r="K363" s="42"/>
      <c r="L363" s="42"/>
      <c r="M363" s="42"/>
      <c r="N363" s="42"/>
    </row>
    <row r="364" spans="2:14" hidden="1" x14ac:dyDescent="0.25">
      <c r="B364" s="40"/>
      <c r="C364" s="27"/>
      <c r="D364" s="41"/>
      <c r="E364" s="41"/>
      <c r="F364" s="42"/>
      <c r="G364" s="42"/>
      <c r="H364" s="42"/>
      <c r="I364" s="42"/>
      <c r="J364" s="42"/>
      <c r="K364" s="42"/>
      <c r="L364" s="42"/>
      <c r="M364" s="42"/>
      <c r="N364" s="42"/>
    </row>
    <row r="365" spans="2:14" hidden="1" x14ac:dyDescent="0.25"/>
    <row r="366" spans="2:14" hidden="1" x14ac:dyDescent="0.25">
      <c r="B366" s="39" t="s">
        <v>54</v>
      </c>
      <c r="C366" s="39"/>
      <c r="D366" s="39"/>
      <c r="E366" s="39"/>
      <c r="F366" s="39"/>
      <c r="G366" s="39"/>
      <c r="H366" s="39"/>
    </row>
    <row r="367" spans="2:14" hidden="1" x14ac:dyDescent="0.25">
      <c r="B367" s="39" t="s">
        <v>55</v>
      </c>
      <c r="C367" s="39"/>
      <c r="D367" s="39"/>
      <c r="E367" s="39"/>
      <c r="F367" s="39"/>
      <c r="G367" s="39"/>
      <c r="H367" s="39"/>
    </row>
    <row r="368" spans="2:14" hidden="1" x14ac:dyDescent="0.25">
      <c r="B368" s="39" t="s">
        <v>56</v>
      </c>
      <c r="C368" s="39"/>
      <c r="D368" s="39"/>
      <c r="E368" s="39"/>
      <c r="F368" s="39"/>
      <c r="G368" s="39"/>
      <c r="H368" s="39"/>
    </row>
    <row r="369" spans="2:14" hidden="1" x14ac:dyDescent="0.25">
      <c r="B369" s="39" t="s">
        <v>57</v>
      </c>
      <c r="C369" s="39"/>
      <c r="D369" s="39"/>
      <c r="E369" s="39"/>
      <c r="F369" s="39"/>
      <c r="G369" s="39"/>
      <c r="H369" s="39"/>
    </row>
    <row r="370" spans="2:14" hidden="1" x14ac:dyDescent="0.25"/>
    <row r="371" spans="2:14" hidden="1" x14ac:dyDescent="0.25"/>
    <row r="372" spans="2:14" hidden="1" x14ac:dyDescent="0.25"/>
    <row r="373" spans="2:14" hidden="1" x14ac:dyDescent="0.25">
      <c r="B373" s="127" t="s">
        <v>59</v>
      </c>
      <c r="C373" s="127"/>
      <c r="D373" s="127"/>
      <c r="E373" s="127"/>
      <c r="F373" s="127"/>
      <c r="G373" s="127"/>
      <c r="H373" s="127"/>
      <c r="I373" s="127"/>
      <c r="J373" s="127"/>
      <c r="K373" s="75"/>
      <c r="L373" s="75"/>
      <c r="M373" s="75"/>
      <c r="N373" s="75"/>
    </row>
    <row r="374" spans="2:14" hidden="1" x14ac:dyDescent="0.25">
      <c r="B374" s="20" t="s">
        <v>14</v>
      </c>
    </row>
    <row r="375" spans="2:14" hidden="1" x14ac:dyDescent="0.25">
      <c r="B375" s="20" t="s">
        <v>15</v>
      </c>
    </row>
    <row r="376" spans="2:14" hidden="1" x14ac:dyDescent="0.25"/>
    <row r="377" spans="2:14" hidden="1" x14ac:dyDescent="0.25">
      <c r="B377" s="134" t="s">
        <v>17</v>
      </c>
      <c r="C377" s="134" t="s">
        <v>18</v>
      </c>
      <c r="D377" s="134" t="s">
        <v>19</v>
      </c>
      <c r="E377" s="32"/>
      <c r="F377" s="134" t="s">
        <v>20</v>
      </c>
      <c r="G377" s="134"/>
      <c r="H377" s="134"/>
      <c r="I377" s="134"/>
      <c r="J377" s="134"/>
      <c r="K377" s="80"/>
      <c r="L377" s="80"/>
      <c r="M377" s="80"/>
      <c r="N377" s="80"/>
    </row>
    <row r="378" spans="2:14" hidden="1" x14ac:dyDescent="0.25">
      <c r="B378" s="134"/>
      <c r="C378" s="134"/>
      <c r="D378" s="134"/>
      <c r="E378" s="32">
        <v>2018</v>
      </c>
      <c r="F378" s="33">
        <v>2020</v>
      </c>
      <c r="G378" s="33">
        <v>2025</v>
      </c>
      <c r="H378" s="33">
        <v>2030</v>
      </c>
      <c r="I378" s="33">
        <v>2035</v>
      </c>
      <c r="J378" s="33">
        <v>2040</v>
      </c>
      <c r="K378" s="85"/>
      <c r="L378" s="85"/>
      <c r="M378" s="85"/>
      <c r="N378" s="85"/>
    </row>
    <row r="379" spans="2:14" hidden="1" x14ac:dyDescent="0.25">
      <c r="B379" s="141" t="s">
        <v>22</v>
      </c>
      <c r="C379" s="142"/>
      <c r="D379" s="142"/>
      <c r="E379" s="142"/>
      <c r="F379" s="142"/>
      <c r="G379" s="142"/>
      <c r="H379" s="142"/>
      <c r="I379" s="142"/>
      <c r="J379" s="142"/>
      <c r="K379" s="81"/>
      <c r="L379" s="81"/>
      <c r="M379" s="81"/>
      <c r="N379" s="81"/>
    </row>
    <row r="380" spans="2:14" hidden="1" x14ac:dyDescent="0.25">
      <c r="B380" s="23">
        <v>1</v>
      </c>
      <c r="C380" s="31" t="s">
        <v>23</v>
      </c>
      <c r="D380" s="23" t="s">
        <v>24</v>
      </c>
      <c r="E380" s="15">
        <f t="shared" ref="E380:J380" si="323">E11</f>
        <v>0</v>
      </c>
      <c r="F380" s="15">
        <f t="shared" si="323"/>
        <v>0</v>
      </c>
      <c r="G380" s="15">
        <f t="shared" si="323"/>
        <v>0</v>
      </c>
      <c r="H380" s="15">
        <f t="shared" si="323"/>
        <v>0</v>
      </c>
      <c r="I380" s="15">
        <f t="shared" si="323"/>
        <v>0</v>
      </c>
      <c r="J380" s="15">
        <f t="shared" si="323"/>
        <v>0</v>
      </c>
      <c r="K380" s="84"/>
      <c r="L380" s="84"/>
      <c r="M380" s="84"/>
      <c r="N380" s="84"/>
    </row>
    <row r="381" spans="2:14" hidden="1" x14ac:dyDescent="0.25">
      <c r="B381" s="23">
        <v>2</v>
      </c>
      <c r="C381" s="31" t="s">
        <v>25</v>
      </c>
      <c r="D381" s="23" t="s">
        <v>26</v>
      </c>
      <c r="E381" s="34">
        <v>100</v>
      </c>
      <c r="F381" s="34">
        <v>100</v>
      </c>
      <c r="G381" s="34">
        <v>100</v>
      </c>
      <c r="H381" s="34">
        <v>100</v>
      </c>
      <c r="I381" s="34">
        <v>100</v>
      </c>
      <c r="J381" s="34">
        <v>100</v>
      </c>
      <c r="K381" s="82"/>
      <c r="L381" s="82"/>
      <c r="M381" s="82"/>
      <c r="N381" s="82"/>
    </row>
    <row r="382" spans="2:14" hidden="1" x14ac:dyDescent="0.25">
      <c r="B382" s="23">
        <v>3</v>
      </c>
      <c r="C382" s="31" t="s">
        <v>27</v>
      </c>
      <c r="D382" s="23" t="s">
        <v>24</v>
      </c>
      <c r="E382" s="36">
        <f>E380*E381%</f>
        <v>0</v>
      </c>
      <c r="F382" s="36">
        <f>F380*F381%</f>
        <v>0</v>
      </c>
      <c r="G382" s="36">
        <f t="shared" ref="G382:J382" si="324">G380*G381%</f>
        <v>0</v>
      </c>
      <c r="H382" s="36">
        <f t="shared" si="324"/>
        <v>0</v>
      </c>
      <c r="I382" s="36">
        <f t="shared" si="324"/>
        <v>0</v>
      </c>
      <c r="J382" s="36">
        <f t="shared" si="324"/>
        <v>0</v>
      </c>
      <c r="K382" s="42"/>
      <c r="L382" s="42"/>
      <c r="M382" s="42"/>
      <c r="N382" s="42"/>
    </row>
    <row r="383" spans="2:14" hidden="1" x14ac:dyDescent="0.25">
      <c r="B383" s="23">
        <v>4</v>
      </c>
      <c r="C383" s="31" t="s">
        <v>28</v>
      </c>
      <c r="D383" s="23" t="s">
        <v>24</v>
      </c>
      <c r="E383" s="34">
        <v>5</v>
      </c>
      <c r="F383" s="34">
        <v>5</v>
      </c>
      <c r="G383" s="34">
        <v>5</v>
      </c>
      <c r="H383" s="34">
        <v>5</v>
      </c>
      <c r="I383" s="34">
        <v>5</v>
      </c>
      <c r="J383" s="34">
        <v>5</v>
      </c>
      <c r="K383" s="82"/>
      <c r="L383" s="82"/>
      <c r="M383" s="82"/>
      <c r="N383" s="82"/>
    </row>
    <row r="384" spans="2:14" hidden="1" x14ac:dyDescent="0.25">
      <c r="B384" s="23"/>
      <c r="C384" s="31"/>
      <c r="D384" s="23"/>
      <c r="E384" s="23"/>
      <c r="F384" s="34"/>
      <c r="G384" s="34"/>
      <c r="H384" s="34"/>
      <c r="I384" s="34"/>
      <c r="J384" s="34"/>
      <c r="K384" s="82"/>
      <c r="L384" s="82"/>
      <c r="M384" s="82"/>
      <c r="N384" s="82"/>
    </row>
    <row r="385" spans="2:14" hidden="1" x14ac:dyDescent="0.25">
      <c r="B385" s="141" t="s">
        <v>29</v>
      </c>
      <c r="C385" s="142"/>
      <c r="D385" s="142"/>
      <c r="E385" s="142"/>
      <c r="F385" s="142"/>
      <c r="G385" s="142"/>
      <c r="H385" s="142"/>
      <c r="I385" s="142"/>
      <c r="J385" s="142"/>
      <c r="K385" s="81"/>
      <c r="L385" s="81"/>
      <c r="M385" s="81"/>
      <c r="N385" s="81"/>
    </row>
    <row r="386" spans="2:14" hidden="1" x14ac:dyDescent="0.25">
      <c r="B386" s="23">
        <v>1</v>
      </c>
      <c r="C386" s="31" t="s">
        <v>30</v>
      </c>
      <c r="D386" s="23" t="s">
        <v>31</v>
      </c>
      <c r="E386" s="36">
        <f>E382/E383</f>
        <v>0</v>
      </c>
      <c r="F386" s="36">
        <f>F382/F383</f>
        <v>0</v>
      </c>
      <c r="G386" s="36">
        <f t="shared" ref="G386:J386" si="325">G382/G383</f>
        <v>0</v>
      </c>
      <c r="H386" s="36">
        <f t="shared" si="325"/>
        <v>0</v>
      </c>
      <c r="I386" s="36">
        <f t="shared" si="325"/>
        <v>0</v>
      </c>
      <c r="J386" s="36">
        <f t="shared" si="325"/>
        <v>0</v>
      </c>
      <c r="K386" s="42"/>
      <c r="L386" s="42"/>
      <c r="M386" s="42"/>
      <c r="N386" s="42"/>
    </row>
    <row r="387" spans="2:14" hidden="1" x14ac:dyDescent="0.25">
      <c r="B387" s="23">
        <v>2</v>
      </c>
      <c r="C387" s="31" t="s">
        <v>32</v>
      </c>
      <c r="D387" s="23" t="s">
        <v>33</v>
      </c>
      <c r="E387" s="36">
        <v>120</v>
      </c>
      <c r="F387" s="36">
        <v>120</v>
      </c>
      <c r="G387" s="36">
        <v>120</v>
      </c>
      <c r="H387" s="36">
        <v>120</v>
      </c>
      <c r="I387" s="36">
        <v>120</v>
      </c>
      <c r="J387" s="36">
        <v>120</v>
      </c>
      <c r="K387" s="42"/>
      <c r="L387" s="42"/>
      <c r="M387" s="42"/>
      <c r="N387" s="42"/>
    </row>
    <row r="388" spans="2:14" hidden="1" x14ac:dyDescent="0.25">
      <c r="B388" s="136">
        <v>3</v>
      </c>
      <c r="C388" s="139" t="s">
        <v>34</v>
      </c>
      <c r="D388" s="23" t="s">
        <v>35</v>
      </c>
      <c r="E388" s="36">
        <f>E386*E387</f>
        <v>0</v>
      </c>
      <c r="F388" s="36">
        <f>F386*F387</f>
        <v>0</v>
      </c>
      <c r="G388" s="36">
        <f t="shared" ref="G388:J388" si="326">G386*G387</f>
        <v>0</v>
      </c>
      <c r="H388" s="36">
        <f t="shared" si="326"/>
        <v>0</v>
      </c>
      <c r="I388" s="36">
        <f t="shared" si="326"/>
        <v>0</v>
      </c>
      <c r="J388" s="36">
        <f t="shared" si="326"/>
        <v>0</v>
      </c>
      <c r="K388" s="42"/>
      <c r="L388" s="42"/>
      <c r="M388" s="42"/>
      <c r="N388" s="42"/>
    </row>
    <row r="389" spans="2:14" hidden="1" x14ac:dyDescent="0.25">
      <c r="B389" s="138"/>
      <c r="C389" s="140"/>
      <c r="D389" s="23" t="s">
        <v>36</v>
      </c>
      <c r="E389" s="36">
        <f>E388/86400</f>
        <v>0</v>
      </c>
      <c r="F389" s="36">
        <f>F388/86400</f>
        <v>0</v>
      </c>
      <c r="G389" s="36">
        <f t="shared" ref="G389:J389" si="327">G388/86400</f>
        <v>0</v>
      </c>
      <c r="H389" s="36">
        <f t="shared" si="327"/>
        <v>0</v>
      </c>
      <c r="I389" s="36">
        <f t="shared" si="327"/>
        <v>0</v>
      </c>
      <c r="J389" s="36">
        <f t="shared" si="327"/>
        <v>0</v>
      </c>
      <c r="K389" s="42"/>
      <c r="L389" s="42"/>
      <c r="M389" s="42"/>
      <c r="N389" s="42"/>
    </row>
    <row r="390" spans="2:14" hidden="1" x14ac:dyDescent="0.25">
      <c r="B390" s="136">
        <v>4</v>
      </c>
      <c r="C390" s="139" t="s">
        <v>29</v>
      </c>
      <c r="D390" s="23" t="s">
        <v>35</v>
      </c>
      <c r="E390" s="36">
        <f>E382*E387</f>
        <v>0</v>
      </c>
      <c r="F390" s="36">
        <f>F382*F387</f>
        <v>0</v>
      </c>
      <c r="G390" s="36">
        <f t="shared" ref="G390:J390" si="328">G382*G387</f>
        <v>0</v>
      </c>
      <c r="H390" s="36">
        <f t="shared" si="328"/>
        <v>0</v>
      </c>
      <c r="I390" s="36">
        <f t="shared" si="328"/>
        <v>0</v>
      </c>
      <c r="J390" s="36">
        <f t="shared" si="328"/>
        <v>0</v>
      </c>
      <c r="K390" s="42"/>
      <c r="L390" s="42"/>
      <c r="M390" s="42"/>
      <c r="N390" s="42"/>
    </row>
    <row r="391" spans="2:14" hidden="1" x14ac:dyDescent="0.25">
      <c r="B391" s="138"/>
      <c r="C391" s="140"/>
      <c r="D391" s="23" t="s">
        <v>36</v>
      </c>
      <c r="E391" s="36">
        <f>E390/86400</f>
        <v>0</v>
      </c>
      <c r="F391" s="36">
        <f>F390/86400</f>
        <v>0</v>
      </c>
      <c r="G391" s="36">
        <f t="shared" ref="G391:J391" si="329">G390/86400</f>
        <v>0</v>
      </c>
      <c r="H391" s="36">
        <f t="shared" si="329"/>
        <v>0</v>
      </c>
      <c r="I391" s="36">
        <f t="shared" si="329"/>
        <v>0</v>
      </c>
      <c r="J391" s="36">
        <f t="shared" si="329"/>
        <v>0</v>
      </c>
      <c r="K391" s="42"/>
      <c r="L391" s="42"/>
      <c r="M391" s="42"/>
      <c r="N391" s="42"/>
    </row>
    <row r="392" spans="2:14" hidden="1" x14ac:dyDescent="0.25">
      <c r="B392" s="23"/>
      <c r="C392" s="31"/>
      <c r="D392" s="23"/>
      <c r="E392" s="23"/>
      <c r="F392" s="34"/>
      <c r="G392" s="34"/>
      <c r="H392" s="34"/>
      <c r="I392" s="34"/>
      <c r="J392" s="34"/>
      <c r="K392" s="82"/>
      <c r="L392" s="82"/>
      <c r="M392" s="82"/>
      <c r="N392" s="82"/>
    </row>
    <row r="393" spans="2:14" hidden="1" x14ac:dyDescent="0.25">
      <c r="B393" s="149" t="s">
        <v>37</v>
      </c>
      <c r="C393" s="150"/>
      <c r="D393" s="150"/>
      <c r="E393" s="150"/>
      <c r="F393" s="150"/>
      <c r="G393" s="150"/>
      <c r="H393" s="150"/>
      <c r="I393" s="150"/>
      <c r="J393" s="150"/>
      <c r="K393" s="81"/>
      <c r="L393" s="81"/>
      <c r="M393" s="81"/>
      <c r="N393" s="81"/>
    </row>
    <row r="394" spans="2:14" hidden="1" x14ac:dyDescent="0.25">
      <c r="B394" s="151" t="s">
        <v>38</v>
      </c>
      <c r="C394" s="139" t="s">
        <v>39</v>
      </c>
      <c r="D394" s="23" t="s">
        <v>35</v>
      </c>
      <c r="E394" s="36">
        <f>20%*E390</f>
        <v>0</v>
      </c>
      <c r="F394" s="36">
        <f>20%*F390</f>
        <v>0</v>
      </c>
      <c r="G394" s="36">
        <f t="shared" ref="G394:J394" si="330">20%*G390</f>
        <v>0</v>
      </c>
      <c r="H394" s="36">
        <f t="shared" si="330"/>
        <v>0</v>
      </c>
      <c r="I394" s="36">
        <f t="shared" si="330"/>
        <v>0</v>
      </c>
      <c r="J394" s="36">
        <f t="shared" si="330"/>
        <v>0</v>
      </c>
      <c r="K394" s="42"/>
      <c r="L394" s="42"/>
      <c r="M394" s="42"/>
      <c r="N394" s="42"/>
    </row>
    <row r="395" spans="2:14" hidden="1" x14ac:dyDescent="0.25">
      <c r="B395" s="151"/>
      <c r="C395" s="140"/>
      <c r="D395" s="23" t="s">
        <v>36</v>
      </c>
      <c r="E395" s="36">
        <f>E394/86400</f>
        <v>0</v>
      </c>
      <c r="F395" s="36">
        <f>F394/86400</f>
        <v>0</v>
      </c>
      <c r="G395" s="36">
        <f t="shared" ref="G395:J395" si="331">G394/86400</f>
        <v>0</v>
      </c>
      <c r="H395" s="36">
        <f t="shared" si="331"/>
        <v>0</v>
      </c>
      <c r="I395" s="36">
        <f t="shared" si="331"/>
        <v>0</v>
      </c>
      <c r="J395" s="36">
        <f t="shared" si="331"/>
        <v>0</v>
      </c>
      <c r="K395" s="42"/>
      <c r="L395" s="42"/>
      <c r="M395" s="42"/>
      <c r="N395" s="42"/>
    </row>
    <row r="396" spans="2:14" hidden="1" x14ac:dyDescent="0.25">
      <c r="B396" s="151"/>
      <c r="C396" s="139" t="s">
        <v>41</v>
      </c>
      <c r="D396" s="23" t="s">
        <v>35</v>
      </c>
      <c r="E396" s="36">
        <f>E394</f>
        <v>0</v>
      </c>
      <c r="F396" s="36">
        <f>F394</f>
        <v>0</v>
      </c>
      <c r="G396" s="36">
        <f t="shared" ref="G396:J397" si="332">G394</f>
        <v>0</v>
      </c>
      <c r="H396" s="36">
        <f t="shared" si="332"/>
        <v>0</v>
      </c>
      <c r="I396" s="36">
        <f t="shared" si="332"/>
        <v>0</v>
      </c>
      <c r="J396" s="36">
        <f t="shared" si="332"/>
        <v>0</v>
      </c>
      <c r="K396" s="42"/>
      <c r="L396" s="42"/>
      <c r="M396" s="42"/>
      <c r="N396" s="42"/>
    </row>
    <row r="397" spans="2:14" hidden="1" x14ac:dyDescent="0.25">
      <c r="B397" s="151"/>
      <c r="C397" s="140"/>
      <c r="D397" s="23" t="s">
        <v>36</v>
      </c>
      <c r="E397" s="36">
        <f>E395</f>
        <v>0</v>
      </c>
      <c r="F397" s="36">
        <f>F395</f>
        <v>0</v>
      </c>
      <c r="G397" s="36">
        <f t="shared" si="332"/>
        <v>0</v>
      </c>
      <c r="H397" s="36">
        <f t="shared" si="332"/>
        <v>0</v>
      </c>
      <c r="I397" s="36">
        <f t="shared" si="332"/>
        <v>0</v>
      </c>
      <c r="J397" s="36">
        <f t="shared" si="332"/>
        <v>0</v>
      </c>
      <c r="K397" s="42"/>
      <c r="L397" s="42"/>
      <c r="M397" s="42"/>
      <c r="N397" s="42"/>
    </row>
    <row r="398" spans="2:14" hidden="1" x14ac:dyDescent="0.25">
      <c r="B398" s="23"/>
      <c r="C398" s="31"/>
      <c r="D398" s="23"/>
      <c r="E398" s="23"/>
      <c r="F398" s="34"/>
      <c r="G398" s="34"/>
      <c r="H398" s="34"/>
      <c r="I398" s="34"/>
      <c r="J398" s="34"/>
      <c r="K398" s="82"/>
      <c r="L398" s="82"/>
      <c r="M398" s="82"/>
      <c r="N398" s="82"/>
    </row>
    <row r="399" spans="2:14" hidden="1" x14ac:dyDescent="0.25">
      <c r="B399" s="141" t="s">
        <v>42</v>
      </c>
      <c r="C399" s="142"/>
      <c r="D399" s="142"/>
      <c r="E399" s="142"/>
      <c r="F399" s="142"/>
      <c r="G399" s="142"/>
      <c r="H399" s="142"/>
      <c r="I399" s="142"/>
      <c r="J399" s="142"/>
      <c r="K399" s="81"/>
      <c r="L399" s="81"/>
      <c r="M399" s="81"/>
      <c r="N399" s="81"/>
    </row>
    <row r="400" spans="2:14" hidden="1" x14ac:dyDescent="0.25">
      <c r="B400" s="136" t="s">
        <v>43</v>
      </c>
      <c r="C400" s="145" t="s">
        <v>44</v>
      </c>
      <c r="D400" s="23" t="s">
        <v>35</v>
      </c>
      <c r="E400" s="36">
        <f>20%*(E390+E396)</f>
        <v>0</v>
      </c>
      <c r="F400" s="36">
        <f>20%*(F390+F396)</f>
        <v>0</v>
      </c>
      <c r="G400" s="36">
        <f t="shared" ref="G400:J400" si="333">20%*(G390+G396)</f>
        <v>0</v>
      </c>
      <c r="H400" s="36">
        <f t="shared" si="333"/>
        <v>0</v>
      </c>
      <c r="I400" s="36">
        <f t="shared" si="333"/>
        <v>0</v>
      </c>
      <c r="J400" s="36">
        <f t="shared" si="333"/>
        <v>0</v>
      </c>
      <c r="K400" s="42"/>
      <c r="L400" s="42"/>
      <c r="M400" s="42"/>
      <c r="N400" s="42"/>
    </row>
    <row r="401" spans="2:14" hidden="1" x14ac:dyDescent="0.25">
      <c r="B401" s="138"/>
      <c r="C401" s="146"/>
      <c r="D401" s="23" t="s">
        <v>36</v>
      </c>
      <c r="E401" s="36">
        <f>E400/86400</f>
        <v>0</v>
      </c>
      <c r="F401" s="36">
        <f>F400/86400</f>
        <v>0</v>
      </c>
      <c r="G401" s="36">
        <f t="shared" ref="G401:J401" si="334">G400/86400</f>
        <v>0</v>
      </c>
      <c r="H401" s="36">
        <f t="shared" si="334"/>
        <v>0</v>
      </c>
      <c r="I401" s="36">
        <f t="shared" si="334"/>
        <v>0</v>
      </c>
      <c r="J401" s="36">
        <f t="shared" si="334"/>
        <v>0</v>
      </c>
      <c r="K401" s="42"/>
      <c r="L401" s="42"/>
      <c r="M401" s="42"/>
      <c r="N401" s="42"/>
    </row>
    <row r="402" spans="2:14" hidden="1" x14ac:dyDescent="0.25">
      <c r="B402" s="23"/>
      <c r="C402" s="31"/>
      <c r="D402" s="23"/>
      <c r="E402" s="23"/>
      <c r="F402" s="34"/>
      <c r="G402" s="34"/>
      <c r="H402" s="34"/>
      <c r="I402" s="34"/>
      <c r="J402" s="34"/>
      <c r="K402" s="82"/>
      <c r="L402" s="82"/>
      <c r="M402" s="82"/>
      <c r="N402" s="82"/>
    </row>
    <row r="403" spans="2:14" hidden="1" x14ac:dyDescent="0.25">
      <c r="B403" s="147" t="s">
        <v>45</v>
      </c>
      <c r="C403" s="148"/>
      <c r="D403" s="148"/>
      <c r="E403" s="148"/>
      <c r="F403" s="148"/>
      <c r="G403" s="148"/>
      <c r="H403" s="148"/>
      <c r="I403" s="148"/>
      <c r="J403" s="148"/>
      <c r="K403" s="83"/>
      <c r="L403" s="83"/>
      <c r="M403" s="83"/>
      <c r="N403" s="83"/>
    </row>
    <row r="404" spans="2:14" hidden="1" x14ac:dyDescent="0.25">
      <c r="B404" s="136" t="s">
        <v>46</v>
      </c>
      <c r="C404" s="31" t="s">
        <v>47</v>
      </c>
      <c r="D404" s="23"/>
      <c r="E404" s="34">
        <v>1.1000000000000001</v>
      </c>
      <c r="F404" s="34">
        <v>1.1000000000000001</v>
      </c>
      <c r="G404" s="34">
        <v>1.1000000000000001</v>
      </c>
      <c r="H404" s="34">
        <v>1.1000000000000001</v>
      </c>
      <c r="I404" s="34">
        <v>1.1000000000000001</v>
      </c>
      <c r="J404" s="34">
        <v>1.1000000000000001</v>
      </c>
      <c r="K404" s="82"/>
      <c r="L404" s="82"/>
      <c r="M404" s="82"/>
      <c r="N404" s="82"/>
    </row>
    <row r="405" spans="2:14" hidden="1" x14ac:dyDescent="0.25">
      <c r="B405" s="137"/>
      <c r="C405" s="139" t="s">
        <v>48</v>
      </c>
      <c r="D405" s="23" t="s">
        <v>35</v>
      </c>
      <c r="E405" s="36">
        <f>E404*E413</f>
        <v>0</v>
      </c>
      <c r="F405" s="36">
        <f>F404*F413</f>
        <v>0</v>
      </c>
      <c r="G405" s="36">
        <f t="shared" ref="G405:J405" si="335">G404*G413</f>
        <v>0</v>
      </c>
      <c r="H405" s="36">
        <f t="shared" si="335"/>
        <v>0</v>
      </c>
      <c r="I405" s="36">
        <f t="shared" si="335"/>
        <v>0</v>
      </c>
      <c r="J405" s="36">
        <f t="shared" si="335"/>
        <v>0</v>
      </c>
      <c r="K405" s="42"/>
      <c r="L405" s="42"/>
      <c r="M405" s="42"/>
      <c r="N405" s="42"/>
    </row>
    <row r="406" spans="2:14" hidden="1" x14ac:dyDescent="0.25">
      <c r="B406" s="138"/>
      <c r="C406" s="140"/>
      <c r="D406" s="23" t="s">
        <v>36</v>
      </c>
      <c r="E406" s="36">
        <f>E405/86400</f>
        <v>0</v>
      </c>
      <c r="F406" s="36">
        <f>F405/86400</f>
        <v>0</v>
      </c>
      <c r="G406" s="36">
        <f t="shared" ref="G406:J406" si="336">G405/86400</f>
        <v>0</v>
      </c>
      <c r="H406" s="36">
        <f t="shared" si="336"/>
        <v>0</v>
      </c>
      <c r="I406" s="36">
        <f t="shared" si="336"/>
        <v>0</v>
      </c>
      <c r="J406" s="36">
        <f t="shared" si="336"/>
        <v>0</v>
      </c>
      <c r="K406" s="42"/>
      <c r="L406" s="42"/>
      <c r="M406" s="42"/>
      <c r="N406" s="42"/>
    </row>
    <row r="407" spans="2:14" hidden="1" x14ac:dyDescent="0.25">
      <c r="B407" s="23"/>
      <c r="C407" s="31"/>
      <c r="D407" s="23"/>
      <c r="E407" s="23"/>
      <c r="F407" s="34"/>
      <c r="G407" s="34"/>
      <c r="H407" s="34"/>
      <c r="I407" s="34"/>
      <c r="J407" s="34"/>
      <c r="K407" s="82"/>
      <c r="L407" s="82"/>
      <c r="M407" s="82"/>
      <c r="N407" s="82"/>
    </row>
    <row r="408" spans="2:14" hidden="1" x14ac:dyDescent="0.25">
      <c r="B408" s="141" t="s">
        <v>49</v>
      </c>
      <c r="C408" s="142"/>
      <c r="D408" s="142"/>
      <c r="E408" s="142"/>
      <c r="F408" s="142"/>
      <c r="G408" s="142"/>
      <c r="H408" s="142"/>
      <c r="I408" s="142"/>
      <c r="J408" s="142"/>
      <c r="K408" s="81"/>
      <c r="L408" s="81"/>
      <c r="M408" s="81"/>
      <c r="N408" s="81"/>
    </row>
    <row r="409" spans="2:14" hidden="1" x14ac:dyDescent="0.25">
      <c r="B409" s="136" t="s">
        <v>50</v>
      </c>
      <c r="C409" s="31" t="s">
        <v>47</v>
      </c>
      <c r="D409" s="23"/>
      <c r="E409" s="34">
        <v>1.5</v>
      </c>
      <c r="F409" s="34">
        <v>1.5</v>
      </c>
      <c r="G409" s="34">
        <v>1.5</v>
      </c>
      <c r="H409" s="34">
        <v>1.5</v>
      </c>
      <c r="I409" s="34">
        <v>1.5</v>
      </c>
      <c r="J409" s="34">
        <v>1.5</v>
      </c>
      <c r="K409" s="82"/>
      <c r="L409" s="82"/>
      <c r="M409" s="82"/>
      <c r="N409" s="82"/>
    </row>
    <row r="410" spans="2:14" hidden="1" x14ac:dyDescent="0.25">
      <c r="B410" s="137"/>
      <c r="C410" s="139" t="s">
        <v>51</v>
      </c>
      <c r="D410" s="23" t="s">
        <v>35</v>
      </c>
      <c r="E410" s="36">
        <f>E409*E413</f>
        <v>0</v>
      </c>
      <c r="F410" s="36">
        <f>F409*F413</f>
        <v>0</v>
      </c>
      <c r="G410" s="36">
        <f t="shared" ref="G410:J410" si="337">G409*G413</f>
        <v>0</v>
      </c>
      <c r="H410" s="36">
        <f t="shared" si="337"/>
        <v>0</v>
      </c>
      <c r="I410" s="36">
        <f t="shared" si="337"/>
        <v>0</v>
      </c>
      <c r="J410" s="36">
        <f t="shared" si="337"/>
        <v>0</v>
      </c>
      <c r="K410" s="42"/>
      <c r="L410" s="42"/>
      <c r="M410" s="42"/>
      <c r="N410" s="42"/>
    </row>
    <row r="411" spans="2:14" hidden="1" x14ac:dyDescent="0.25">
      <c r="B411" s="138"/>
      <c r="C411" s="140"/>
      <c r="D411" s="23" t="s">
        <v>36</v>
      </c>
      <c r="E411" s="36">
        <f>E410/86400</f>
        <v>0</v>
      </c>
      <c r="F411" s="36">
        <f>F410/86400</f>
        <v>0</v>
      </c>
      <c r="G411" s="36">
        <f t="shared" ref="G411:J411" si="338">G410/86400</f>
        <v>0</v>
      </c>
      <c r="H411" s="36">
        <f t="shared" si="338"/>
        <v>0</v>
      </c>
      <c r="I411" s="36">
        <f t="shared" si="338"/>
        <v>0</v>
      </c>
      <c r="J411" s="36">
        <f t="shared" si="338"/>
        <v>0</v>
      </c>
      <c r="K411" s="42"/>
      <c r="L411" s="42"/>
      <c r="M411" s="42"/>
      <c r="N411" s="42"/>
    </row>
    <row r="412" spans="2:14" hidden="1" x14ac:dyDescent="0.25">
      <c r="B412" s="141" t="s">
        <v>52</v>
      </c>
      <c r="C412" s="142"/>
      <c r="D412" s="142"/>
      <c r="E412" s="142"/>
      <c r="F412" s="142"/>
      <c r="G412" s="142"/>
      <c r="H412" s="142"/>
      <c r="I412" s="142"/>
      <c r="J412" s="142"/>
      <c r="K412" s="81"/>
      <c r="L412" s="81"/>
      <c r="M412" s="81"/>
      <c r="N412" s="81"/>
    </row>
    <row r="413" spans="2:14" hidden="1" x14ac:dyDescent="0.25">
      <c r="B413" s="136" t="s">
        <v>53</v>
      </c>
      <c r="C413" s="139" t="s">
        <v>52</v>
      </c>
      <c r="D413" s="23" t="s">
        <v>35</v>
      </c>
      <c r="E413" s="36">
        <f>E390+E396+E400</f>
        <v>0</v>
      </c>
      <c r="F413" s="36">
        <f>F390+F396+F400</f>
        <v>0</v>
      </c>
      <c r="G413" s="36">
        <f t="shared" ref="G413:J413" si="339">G390+G396+G400</f>
        <v>0</v>
      </c>
      <c r="H413" s="36">
        <f t="shared" si="339"/>
        <v>0</v>
      </c>
      <c r="I413" s="36">
        <f t="shared" si="339"/>
        <v>0</v>
      </c>
      <c r="J413" s="36">
        <f t="shared" si="339"/>
        <v>0</v>
      </c>
      <c r="K413" s="42"/>
      <c r="L413" s="42"/>
      <c r="M413" s="42"/>
      <c r="N413" s="42"/>
    </row>
    <row r="414" spans="2:14" hidden="1" x14ac:dyDescent="0.25">
      <c r="B414" s="138"/>
      <c r="C414" s="140"/>
      <c r="D414" s="23" t="s">
        <v>36</v>
      </c>
      <c r="E414" s="36">
        <f>E413/86400</f>
        <v>0</v>
      </c>
      <c r="F414" s="36">
        <f>F413/86400</f>
        <v>0</v>
      </c>
      <c r="G414" s="36">
        <f t="shared" ref="G414:J414" si="340">G413/86400</f>
        <v>0</v>
      </c>
      <c r="H414" s="36">
        <f t="shared" si="340"/>
        <v>0</v>
      </c>
      <c r="I414" s="36">
        <f t="shared" si="340"/>
        <v>0</v>
      </c>
      <c r="J414" s="36">
        <f t="shared" si="340"/>
        <v>0</v>
      </c>
      <c r="K414" s="42"/>
      <c r="L414" s="42"/>
      <c r="M414" s="42"/>
      <c r="N414" s="42"/>
    </row>
    <row r="415" spans="2:14" hidden="1" x14ac:dyDescent="0.25">
      <c r="B415" s="40"/>
      <c r="C415" s="27"/>
      <c r="D415" s="41"/>
      <c r="E415" s="41"/>
      <c r="F415" s="42"/>
      <c r="G415" s="42"/>
      <c r="H415" s="42"/>
      <c r="I415" s="42"/>
      <c r="J415" s="42"/>
      <c r="K415" s="42"/>
      <c r="L415" s="42"/>
      <c r="M415" s="42"/>
      <c r="N415" s="42"/>
    </row>
    <row r="416" spans="2:14" hidden="1" x14ac:dyDescent="0.25"/>
    <row r="417" spans="2:14" hidden="1" x14ac:dyDescent="0.25">
      <c r="B417" s="39" t="s">
        <v>54</v>
      </c>
      <c r="C417" s="39"/>
      <c r="D417" s="39"/>
      <c r="E417" s="39"/>
      <c r="F417" s="39"/>
      <c r="G417" s="39"/>
      <c r="H417" s="39"/>
    </row>
    <row r="418" spans="2:14" hidden="1" x14ac:dyDescent="0.25">
      <c r="B418" s="39" t="s">
        <v>55</v>
      </c>
      <c r="C418" s="39"/>
      <c r="D418" s="39"/>
      <c r="E418" s="39"/>
      <c r="F418" s="39"/>
      <c r="G418" s="39"/>
      <c r="H418" s="39"/>
    </row>
    <row r="419" spans="2:14" hidden="1" x14ac:dyDescent="0.25">
      <c r="B419" s="39" t="s">
        <v>56</v>
      </c>
      <c r="C419" s="39"/>
      <c r="D419" s="39"/>
      <c r="E419" s="39"/>
      <c r="F419" s="39"/>
      <c r="G419" s="39"/>
      <c r="H419" s="39"/>
    </row>
    <row r="420" spans="2:14" hidden="1" x14ac:dyDescent="0.25">
      <c r="B420" s="39" t="s">
        <v>57</v>
      </c>
      <c r="C420" s="39"/>
      <c r="D420" s="39"/>
      <c r="E420" s="39"/>
      <c r="F420" s="39"/>
      <c r="G420" s="39"/>
      <c r="H420" s="39"/>
    </row>
    <row r="421" spans="2:14" hidden="1" x14ac:dyDescent="0.25">
      <c r="B421" s="39"/>
      <c r="C421" s="39"/>
      <c r="D421" s="39"/>
      <c r="E421" s="39"/>
      <c r="F421" s="39"/>
      <c r="G421" s="39"/>
      <c r="H421" s="39"/>
    </row>
    <row r="422" spans="2:14" hidden="1" x14ac:dyDescent="0.25"/>
    <row r="423" spans="2:14" hidden="1" x14ac:dyDescent="0.25"/>
    <row r="424" spans="2:14" hidden="1" x14ac:dyDescent="0.25">
      <c r="B424" s="127" t="s">
        <v>60</v>
      </c>
      <c r="C424" s="127"/>
      <c r="D424" s="127"/>
      <c r="E424" s="127"/>
      <c r="F424" s="127"/>
      <c r="G424" s="127"/>
      <c r="H424" s="127"/>
      <c r="I424" s="127"/>
      <c r="J424" s="127"/>
      <c r="K424" s="75"/>
      <c r="L424" s="75"/>
      <c r="M424" s="75"/>
      <c r="N424" s="75"/>
    </row>
    <row r="425" spans="2:14" hidden="1" x14ac:dyDescent="0.25">
      <c r="B425" s="20" t="s">
        <v>14</v>
      </c>
    </row>
    <row r="426" spans="2:14" hidden="1" x14ac:dyDescent="0.25">
      <c r="B426" s="20" t="s">
        <v>15</v>
      </c>
    </row>
    <row r="427" spans="2:14" hidden="1" x14ac:dyDescent="0.25"/>
    <row r="428" spans="2:14" hidden="1" x14ac:dyDescent="0.25">
      <c r="B428" s="134" t="s">
        <v>17</v>
      </c>
      <c r="C428" s="134" t="s">
        <v>18</v>
      </c>
      <c r="D428" s="134" t="s">
        <v>19</v>
      </c>
      <c r="E428" s="32"/>
      <c r="F428" s="134" t="s">
        <v>20</v>
      </c>
      <c r="G428" s="134"/>
      <c r="H428" s="134"/>
      <c r="I428" s="134"/>
      <c r="J428" s="134"/>
      <c r="K428" s="80"/>
      <c r="L428" s="80"/>
      <c r="M428" s="80"/>
      <c r="N428" s="80"/>
    </row>
    <row r="429" spans="2:14" hidden="1" x14ac:dyDescent="0.25">
      <c r="B429" s="134"/>
      <c r="C429" s="134"/>
      <c r="D429" s="134"/>
      <c r="E429" s="32">
        <v>2018</v>
      </c>
      <c r="F429" s="33">
        <v>2020</v>
      </c>
      <c r="G429" s="33">
        <v>2025</v>
      </c>
      <c r="H429" s="33">
        <v>2030</v>
      </c>
      <c r="I429" s="33">
        <v>2035</v>
      </c>
      <c r="J429" s="33">
        <v>2040</v>
      </c>
      <c r="K429" s="85"/>
      <c r="L429" s="85"/>
      <c r="M429" s="85"/>
      <c r="N429" s="85"/>
    </row>
    <row r="430" spans="2:14" hidden="1" x14ac:dyDescent="0.25">
      <c r="B430" s="141" t="s">
        <v>22</v>
      </c>
      <c r="C430" s="142"/>
      <c r="D430" s="142"/>
      <c r="E430" s="142"/>
      <c r="F430" s="142"/>
      <c r="G430" s="142"/>
      <c r="H430" s="142"/>
      <c r="I430" s="142"/>
      <c r="J430" s="142"/>
      <c r="K430" s="81"/>
      <c r="L430" s="81"/>
      <c r="M430" s="81"/>
      <c r="N430" s="81"/>
    </row>
    <row r="431" spans="2:14" hidden="1" x14ac:dyDescent="0.25">
      <c r="B431" s="23">
        <v>1</v>
      </c>
      <c r="C431" s="31" t="s">
        <v>23</v>
      </c>
      <c r="D431" s="23" t="s">
        <v>24</v>
      </c>
      <c r="E431" s="15">
        <f t="shared" ref="E431:J431" si="341">E12</f>
        <v>0</v>
      </c>
      <c r="F431" s="15">
        <f t="shared" si="341"/>
        <v>0</v>
      </c>
      <c r="G431" s="15">
        <f t="shared" si="341"/>
        <v>0</v>
      </c>
      <c r="H431" s="15">
        <f t="shared" si="341"/>
        <v>0</v>
      </c>
      <c r="I431" s="15">
        <f t="shared" si="341"/>
        <v>0</v>
      </c>
      <c r="J431" s="15">
        <f t="shared" si="341"/>
        <v>0</v>
      </c>
      <c r="K431" s="84"/>
      <c r="L431" s="84"/>
      <c r="M431" s="84"/>
      <c r="N431" s="84"/>
    </row>
    <row r="432" spans="2:14" hidden="1" x14ac:dyDescent="0.25">
      <c r="B432" s="23">
        <v>2</v>
      </c>
      <c r="C432" s="31" t="s">
        <v>25</v>
      </c>
      <c r="D432" s="23" t="s">
        <v>26</v>
      </c>
      <c r="E432" s="34">
        <v>100</v>
      </c>
      <c r="F432" s="34">
        <v>100</v>
      </c>
      <c r="G432" s="34">
        <v>100</v>
      </c>
      <c r="H432" s="34">
        <v>100</v>
      </c>
      <c r="I432" s="34">
        <v>100</v>
      </c>
      <c r="J432" s="34">
        <v>100</v>
      </c>
      <c r="K432" s="82"/>
      <c r="L432" s="82"/>
      <c r="M432" s="82"/>
      <c r="N432" s="82"/>
    </row>
    <row r="433" spans="2:14" hidden="1" x14ac:dyDescent="0.25">
      <c r="B433" s="23">
        <v>3</v>
      </c>
      <c r="C433" s="31" t="s">
        <v>27</v>
      </c>
      <c r="D433" s="23" t="s">
        <v>24</v>
      </c>
      <c r="E433" s="36">
        <f>E431*E432%</f>
        <v>0</v>
      </c>
      <c r="F433" s="36">
        <f>F431*F432%</f>
        <v>0</v>
      </c>
      <c r="G433" s="36">
        <f t="shared" ref="G433:J433" si="342">G431*G432%</f>
        <v>0</v>
      </c>
      <c r="H433" s="36">
        <f t="shared" si="342"/>
        <v>0</v>
      </c>
      <c r="I433" s="36">
        <f t="shared" si="342"/>
        <v>0</v>
      </c>
      <c r="J433" s="36">
        <f t="shared" si="342"/>
        <v>0</v>
      </c>
      <c r="K433" s="42"/>
      <c r="L433" s="42"/>
      <c r="M433" s="42"/>
      <c r="N433" s="42"/>
    </row>
    <row r="434" spans="2:14" hidden="1" x14ac:dyDescent="0.25">
      <c r="B434" s="23">
        <v>4</v>
      </c>
      <c r="C434" s="31" t="s">
        <v>28</v>
      </c>
      <c r="D434" s="23" t="s">
        <v>24</v>
      </c>
      <c r="E434" s="34">
        <v>5</v>
      </c>
      <c r="F434" s="34">
        <v>5</v>
      </c>
      <c r="G434" s="34">
        <v>5</v>
      </c>
      <c r="H434" s="34">
        <v>5</v>
      </c>
      <c r="I434" s="34">
        <v>5</v>
      </c>
      <c r="J434" s="34">
        <v>5</v>
      </c>
      <c r="K434" s="82"/>
      <c r="L434" s="82"/>
      <c r="M434" s="82"/>
      <c r="N434" s="82"/>
    </row>
    <row r="435" spans="2:14" hidden="1" x14ac:dyDescent="0.25">
      <c r="B435" s="23"/>
      <c r="C435" s="31"/>
      <c r="D435" s="23"/>
      <c r="E435" s="23"/>
      <c r="F435" s="34"/>
      <c r="G435" s="34"/>
      <c r="H435" s="34"/>
      <c r="I435" s="34"/>
      <c r="J435" s="34"/>
      <c r="K435" s="82"/>
      <c r="L435" s="82"/>
      <c r="M435" s="82"/>
      <c r="N435" s="82"/>
    </row>
    <row r="436" spans="2:14" hidden="1" x14ac:dyDescent="0.25">
      <c r="B436" s="141" t="s">
        <v>29</v>
      </c>
      <c r="C436" s="142"/>
      <c r="D436" s="142"/>
      <c r="E436" s="142"/>
      <c r="F436" s="142"/>
      <c r="G436" s="142"/>
      <c r="H436" s="142"/>
      <c r="I436" s="142"/>
      <c r="J436" s="142"/>
      <c r="K436" s="81"/>
      <c r="L436" s="81"/>
      <c r="M436" s="81"/>
      <c r="N436" s="81"/>
    </row>
    <row r="437" spans="2:14" hidden="1" x14ac:dyDescent="0.25">
      <c r="B437" s="23">
        <v>1</v>
      </c>
      <c r="C437" s="31" t="s">
        <v>30</v>
      </c>
      <c r="D437" s="23" t="s">
        <v>31</v>
      </c>
      <c r="E437" s="36">
        <f>E433/E434</f>
        <v>0</v>
      </c>
      <c r="F437" s="36">
        <f>F433/F434</f>
        <v>0</v>
      </c>
      <c r="G437" s="36">
        <f t="shared" ref="G437:J437" si="343">G433/G434</f>
        <v>0</v>
      </c>
      <c r="H437" s="36">
        <f t="shared" si="343"/>
        <v>0</v>
      </c>
      <c r="I437" s="36">
        <f t="shared" si="343"/>
        <v>0</v>
      </c>
      <c r="J437" s="36">
        <f t="shared" si="343"/>
        <v>0</v>
      </c>
      <c r="K437" s="42"/>
      <c r="L437" s="42"/>
      <c r="M437" s="42"/>
      <c r="N437" s="42"/>
    </row>
    <row r="438" spans="2:14" hidden="1" x14ac:dyDescent="0.25">
      <c r="B438" s="23">
        <v>2</v>
      </c>
      <c r="C438" s="31" t="s">
        <v>32</v>
      </c>
      <c r="D438" s="23" t="s">
        <v>33</v>
      </c>
      <c r="E438" s="36">
        <v>120</v>
      </c>
      <c r="F438" s="36">
        <v>120</v>
      </c>
      <c r="G438" s="36">
        <v>120</v>
      </c>
      <c r="H438" s="36">
        <v>120</v>
      </c>
      <c r="I438" s="36">
        <v>120</v>
      </c>
      <c r="J438" s="36">
        <v>120</v>
      </c>
      <c r="K438" s="42"/>
      <c r="L438" s="42"/>
      <c r="M438" s="42"/>
      <c r="N438" s="42"/>
    </row>
    <row r="439" spans="2:14" hidden="1" x14ac:dyDescent="0.25">
      <c r="B439" s="136">
        <v>3</v>
      </c>
      <c r="C439" s="139" t="s">
        <v>34</v>
      </c>
      <c r="D439" s="23" t="s">
        <v>35</v>
      </c>
      <c r="E439" s="36">
        <f>E437*E438</f>
        <v>0</v>
      </c>
      <c r="F439" s="36">
        <f>F437*F438</f>
        <v>0</v>
      </c>
      <c r="G439" s="36">
        <f t="shared" ref="G439:J439" si="344">G437*G438</f>
        <v>0</v>
      </c>
      <c r="H439" s="36">
        <f t="shared" si="344"/>
        <v>0</v>
      </c>
      <c r="I439" s="36">
        <f t="shared" si="344"/>
        <v>0</v>
      </c>
      <c r="J439" s="36">
        <f t="shared" si="344"/>
        <v>0</v>
      </c>
      <c r="K439" s="42"/>
      <c r="L439" s="42"/>
      <c r="M439" s="42"/>
      <c r="N439" s="42"/>
    </row>
    <row r="440" spans="2:14" hidden="1" x14ac:dyDescent="0.25">
      <c r="B440" s="138"/>
      <c r="C440" s="140"/>
      <c r="D440" s="23" t="s">
        <v>36</v>
      </c>
      <c r="E440" s="36">
        <f>E439/86400</f>
        <v>0</v>
      </c>
      <c r="F440" s="36">
        <f>F439/86400</f>
        <v>0</v>
      </c>
      <c r="G440" s="36">
        <f t="shared" ref="G440:J440" si="345">G439/86400</f>
        <v>0</v>
      </c>
      <c r="H440" s="36">
        <f t="shared" si="345"/>
        <v>0</v>
      </c>
      <c r="I440" s="36">
        <f t="shared" si="345"/>
        <v>0</v>
      </c>
      <c r="J440" s="36">
        <f t="shared" si="345"/>
        <v>0</v>
      </c>
      <c r="K440" s="42"/>
      <c r="L440" s="42"/>
      <c r="M440" s="42"/>
      <c r="N440" s="42"/>
    </row>
    <row r="441" spans="2:14" hidden="1" x14ac:dyDescent="0.25">
      <c r="B441" s="136">
        <v>4</v>
      </c>
      <c r="C441" s="139" t="s">
        <v>29</v>
      </c>
      <c r="D441" s="23" t="s">
        <v>35</v>
      </c>
      <c r="E441" s="36">
        <f>E433*E438</f>
        <v>0</v>
      </c>
      <c r="F441" s="36">
        <f>F433*F438</f>
        <v>0</v>
      </c>
      <c r="G441" s="36">
        <f t="shared" ref="G441:J441" si="346">G433*G438</f>
        <v>0</v>
      </c>
      <c r="H441" s="36">
        <f t="shared" si="346"/>
        <v>0</v>
      </c>
      <c r="I441" s="36">
        <f t="shared" si="346"/>
        <v>0</v>
      </c>
      <c r="J441" s="36">
        <f t="shared" si="346"/>
        <v>0</v>
      </c>
      <c r="K441" s="42"/>
      <c r="L441" s="42"/>
      <c r="M441" s="42"/>
      <c r="N441" s="42"/>
    </row>
    <row r="442" spans="2:14" hidden="1" x14ac:dyDescent="0.25">
      <c r="B442" s="138"/>
      <c r="C442" s="140"/>
      <c r="D442" s="23" t="s">
        <v>36</v>
      </c>
      <c r="E442" s="36">
        <f>E441/86400</f>
        <v>0</v>
      </c>
      <c r="F442" s="36">
        <f>F441/86400</f>
        <v>0</v>
      </c>
      <c r="G442" s="36">
        <f t="shared" ref="G442:J442" si="347">G441/86400</f>
        <v>0</v>
      </c>
      <c r="H442" s="36">
        <f t="shared" si="347"/>
        <v>0</v>
      </c>
      <c r="I442" s="36">
        <f t="shared" si="347"/>
        <v>0</v>
      </c>
      <c r="J442" s="36">
        <f t="shared" si="347"/>
        <v>0</v>
      </c>
      <c r="K442" s="42"/>
      <c r="L442" s="42"/>
      <c r="M442" s="42"/>
      <c r="N442" s="42"/>
    </row>
    <row r="443" spans="2:14" hidden="1" x14ac:dyDescent="0.25">
      <c r="B443" s="23"/>
      <c r="C443" s="31"/>
      <c r="D443" s="23"/>
      <c r="E443" s="23"/>
      <c r="F443" s="34"/>
      <c r="G443" s="34"/>
      <c r="H443" s="34"/>
      <c r="I443" s="34"/>
      <c r="J443" s="34"/>
      <c r="K443" s="82"/>
      <c r="L443" s="82"/>
      <c r="M443" s="82"/>
      <c r="N443" s="82"/>
    </row>
    <row r="444" spans="2:14" hidden="1" x14ac:dyDescent="0.25">
      <c r="B444" s="149" t="s">
        <v>37</v>
      </c>
      <c r="C444" s="150"/>
      <c r="D444" s="150"/>
      <c r="E444" s="150"/>
      <c r="F444" s="150"/>
      <c r="G444" s="150"/>
      <c r="H444" s="150"/>
      <c r="I444" s="150"/>
      <c r="J444" s="150"/>
      <c r="K444" s="81"/>
      <c r="L444" s="81"/>
      <c r="M444" s="81"/>
      <c r="N444" s="81"/>
    </row>
    <row r="445" spans="2:14" hidden="1" x14ac:dyDescent="0.25">
      <c r="B445" s="151" t="s">
        <v>38</v>
      </c>
      <c r="C445" s="139" t="s">
        <v>39</v>
      </c>
      <c r="D445" s="23" t="s">
        <v>35</v>
      </c>
      <c r="E445" s="36">
        <f>20%*E441</f>
        <v>0</v>
      </c>
      <c r="F445" s="36">
        <f>20%*F441</f>
        <v>0</v>
      </c>
      <c r="G445" s="36">
        <f t="shared" ref="G445:J445" si="348">20%*G441</f>
        <v>0</v>
      </c>
      <c r="H445" s="36">
        <f t="shared" si="348"/>
        <v>0</v>
      </c>
      <c r="I445" s="36">
        <f t="shared" si="348"/>
        <v>0</v>
      </c>
      <c r="J445" s="36">
        <f t="shared" si="348"/>
        <v>0</v>
      </c>
      <c r="K445" s="42"/>
      <c r="L445" s="42"/>
      <c r="M445" s="42"/>
      <c r="N445" s="42"/>
    </row>
    <row r="446" spans="2:14" hidden="1" x14ac:dyDescent="0.25">
      <c r="B446" s="151"/>
      <c r="C446" s="140"/>
      <c r="D446" s="23" t="s">
        <v>36</v>
      </c>
      <c r="E446" s="36">
        <f>E445/86400</f>
        <v>0</v>
      </c>
      <c r="F446" s="36">
        <f>F445/86400</f>
        <v>0</v>
      </c>
      <c r="G446" s="36">
        <f t="shared" ref="G446:J446" si="349">G445/86400</f>
        <v>0</v>
      </c>
      <c r="H446" s="36">
        <f t="shared" si="349"/>
        <v>0</v>
      </c>
      <c r="I446" s="36">
        <f t="shared" si="349"/>
        <v>0</v>
      </c>
      <c r="J446" s="36">
        <f t="shared" si="349"/>
        <v>0</v>
      </c>
      <c r="K446" s="42"/>
      <c r="L446" s="42"/>
      <c r="M446" s="42"/>
      <c r="N446" s="42"/>
    </row>
    <row r="447" spans="2:14" ht="15" hidden="1" customHeight="1" x14ac:dyDescent="0.25">
      <c r="B447" s="151"/>
      <c r="C447" s="139" t="s">
        <v>41</v>
      </c>
      <c r="D447" s="23" t="s">
        <v>35</v>
      </c>
      <c r="E447" s="36">
        <f>E445</f>
        <v>0</v>
      </c>
      <c r="F447" s="36">
        <f>F445</f>
        <v>0</v>
      </c>
      <c r="G447" s="36">
        <f t="shared" ref="G447:J448" si="350">G445</f>
        <v>0</v>
      </c>
      <c r="H447" s="36">
        <f t="shared" si="350"/>
        <v>0</v>
      </c>
      <c r="I447" s="36">
        <f t="shared" si="350"/>
        <v>0</v>
      </c>
      <c r="J447" s="36">
        <f t="shared" si="350"/>
        <v>0</v>
      </c>
      <c r="K447" s="42"/>
      <c r="L447" s="42"/>
      <c r="M447" s="42"/>
      <c r="N447" s="42"/>
    </row>
    <row r="448" spans="2:14" hidden="1" x14ac:dyDescent="0.25">
      <c r="B448" s="151"/>
      <c r="C448" s="140"/>
      <c r="D448" s="23" t="s">
        <v>36</v>
      </c>
      <c r="E448" s="36">
        <f>E446</f>
        <v>0</v>
      </c>
      <c r="F448" s="36">
        <f>F446</f>
        <v>0</v>
      </c>
      <c r="G448" s="36">
        <f t="shared" si="350"/>
        <v>0</v>
      </c>
      <c r="H448" s="36">
        <f t="shared" si="350"/>
        <v>0</v>
      </c>
      <c r="I448" s="36">
        <f t="shared" si="350"/>
        <v>0</v>
      </c>
      <c r="J448" s="36">
        <f t="shared" si="350"/>
        <v>0</v>
      </c>
      <c r="K448" s="42"/>
      <c r="L448" s="42"/>
      <c r="M448" s="42"/>
      <c r="N448" s="42"/>
    </row>
    <row r="449" spans="2:14" hidden="1" x14ac:dyDescent="0.25">
      <c r="B449" s="23"/>
      <c r="C449" s="31"/>
      <c r="D449" s="23"/>
      <c r="E449" s="23"/>
      <c r="F449" s="34"/>
      <c r="G449" s="34"/>
      <c r="H449" s="34"/>
      <c r="I449" s="34"/>
      <c r="J449" s="34"/>
      <c r="K449" s="82"/>
      <c r="L449" s="82"/>
      <c r="M449" s="82"/>
      <c r="N449" s="82"/>
    </row>
    <row r="450" spans="2:14" hidden="1" x14ac:dyDescent="0.25">
      <c r="B450" s="141" t="s">
        <v>42</v>
      </c>
      <c r="C450" s="142"/>
      <c r="D450" s="142"/>
      <c r="E450" s="142"/>
      <c r="F450" s="142"/>
      <c r="G450" s="142"/>
      <c r="H450" s="142"/>
      <c r="I450" s="142"/>
      <c r="J450" s="142"/>
      <c r="K450" s="81"/>
      <c r="L450" s="81"/>
      <c r="M450" s="81"/>
      <c r="N450" s="81"/>
    </row>
    <row r="451" spans="2:14" hidden="1" x14ac:dyDescent="0.25">
      <c r="B451" s="136" t="s">
        <v>43</v>
      </c>
      <c r="C451" s="145" t="s">
        <v>44</v>
      </c>
      <c r="D451" s="23" t="s">
        <v>35</v>
      </c>
      <c r="E451" s="36">
        <f>20%*(E441+E447)</f>
        <v>0</v>
      </c>
      <c r="F451" s="36">
        <f>20%*(F441+F447)</f>
        <v>0</v>
      </c>
      <c r="G451" s="36">
        <f t="shared" ref="G451:J451" si="351">20%*(G441+G447)</f>
        <v>0</v>
      </c>
      <c r="H451" s="36">
        <f t="shared" si="351"/>
        <v>0</v>
      </c>
      <c r="I451" s="36">
        <f t="shared" si="351"/>
        <v>0</v>
      </c>
      <c r="J451" s="36">
        <f t="shared" si="351"/>
        <v>0</v>
      </c>
      <c r="K451" s="42"/>
      <c r="L451" s="42"/>
      <c r="M451" s="42"/>
      <c r="N451" s="42"/>
    </row>
    <row r="452" spans="2:14" hidden="1" x14ac:dyDescent="0.25">
      <c r="B452" s="138"/>
      <c r="C452" s="146"/>
      <c r="D452" s="23" t="s">
        <v>36</v>
      </c>
      <c r="E452" s="36">
        <f>E451/86400</f>
        <v>0</v>
      </c>
      <c r="F452" s="36">
        <f>F451/86400</f>
        <v>0</v>
      </c>
      <c r="G452" s="36">
        <f t="shared" ref="G452:J452" si="352">G451/86400</f>
        <v>0</v>
      </c>
      <c r="H452" s="36">
        <f t="shared" si="352"/>
        <v>0</v>
      </c>
      <c r="I452" s="36">
        <f t="shared" si="352"/>
        <v>0</v>
      </c>
      <c r="J452" s="36">
        <f t="shared" si="352"/>
        <v>0</v>
      </c>
      <c r="K452" s="42"/>
      <c r="L452" s="42"/>
      <c r="M452" s="42"/>
      <c r="N452" s="42"/>
    </row>
    <row r="453" spans="2:14" hidden="1" x14ac:dyDescent="0.25">
      <c r="B453" s="23"/>
      <c r="C453" s="31"/>
      <c r="D453" s="23"/>
      <c r="E453" s="23"/>
      <c r="F453" s="34"/>
      <c r="G453" s="34"/>
      <c r="H453" s="34"/>
      <c r="I453" s="34"/>
      <c r="J453" s="34"/>
      <c r="K453" s="82"/>
      <c r="L453" s="82"/>
      <c r="M453" s="82"/>
      <c r="N453" s="82"/>
    </row>
    <row r="454" spans="2:14" hidden="1" x14ac:dyDescent="0.25">
      <c r="B454" s="147" t="s">
        <v>45</v>
      </c>
      <c r="C454" s="148"/>
      <c r="D454" s="148"/>
      <c r="E454" s="148"/>
      <c r="F454" s="148"/>
      <c r="G454" s="148"/>
      <c r="H454" s="148"/>
      <c r="I454" s="148"/>
      <c r="J454" s="148"/>
      <c r="K454" s="83"/>
      <c r="L454" s="83"/>
      <c r="M454" s="83"/>
      <c r="N454" s="83"/>
    </row>
    <row r="455" spans="2:14" hidden="1" x14ac:dyDescent="0.25">
      <c r="B455" s="136" t="s">
        <v>46</v>
      </c>
      <c r="C455" s="31" t="s">
        <v>47</v>
      </c>
      <c r="D455" s="23"/>
      <c r="E455" s="34">
        <v>1.1000000000000001</v>
      </c>
      <c r="F455" s="34">
        <v>1.1000000000000001</v>
      </c>
      <c r="G455" s="34">
        <v>1.1000000000000001</v>
      </c>
      <c r="H455" s="34">
        <v>1.1000000000000001</v>
      </c>
      <c r="I455" s="34">
        <v>1.1000000000000001</v>
      </c>
      <c r="J455" s="34">
        <v>1.1000000000000001</v>
      </c>
      <c r="K455" s="82"/>
      <c r="L455" s="82"/>
      <c r="M455" s="82"/>
      <c r="N455" s="82"/>
    </row>
    <row r="456" spans="2:14" hidden="1" x14ac:dyDescent="0.25">
      <c r="B456" s="137"/>
      <c r="C456" s="139" t="s">
        <v>48</v>
      </c>
      <c r="D456" s="23" t="s">
        <v>35</v>
      </c>
      <c r="E456" s="36">
        <f>E455*E464</f>
        <v>0</v>
      </c>
      <c r="F456" s="36">
        <f>F455*F464</f>
        <v>0</v>
      </c>
      <c r="G456" s="36">
        <f t="shared" ref="G456:J456" si="353">G455*G464</f>
        <v>0</v>
      </c>
      <c r="H456" s="36">
        <f t="shared" si="353"/>
        <v>0</v>
      </c>
      <c r="I456" s="36">
        <f t="shared" si="353"/>
        <v>0</v>
      </c>
      <c r="J456" s="36">
        <f t="shared" si="353"/>
        <v>0</v>
      </c>
      <c r="K456" s="42"/>
      <c r="L456" s="42"/>
      <c r="M456" s="42"/>
      <c r="N456" s="42"/>
    </row>
    <row r="457" spans="2:14" hidden="1" x14ac:dyDescent="0.25">
      <c r="B457" s="138"/>
      <c r="C457" s="140"/>
      <c r="D457" s="23" t="s">
        <v>36</v>
      </c>
      <c r="E457" s="36">
        <f>E456/86400</f>
        <v>0</v>
      </c>
      <c r="F457" s="36">
        <f>F456/86400</f>
        <v>0</v>
      </c>
      <c r="G457" s="36">
        <f t="shared" ref="G457:J457" si="354">G456/86400</f>
        <v>0</v>
      </c>
      <c r="H457" s="36">
        <f t="shared" si="354"/>
        <v>0</v>
      </c>
      <c r="I457" s="36">
        <f t="shared" si="354"/>
        <v>0</v>
      </c>
      <c r="J457" s="36">
        <f t="shared" si="354"/>
        <v>0</v>
      </c>
      <c r="K457" s="42"/>
      <c r="L457" s="42"/>
      <c r="M457" s="42"/>
      <c r="N457" s="42"/>
    </row>
    <row r="458" spans="2:14" hidden="1" x14ac:dyDescent="0.25">
      <c r="B458" s="23"/>
      <c r="C458" s="31"/>
      <c r="D458" s="23"/>
      <c r="E458" s="23"/>
      <c r="F458" s="34"/>
      <c r="G458" s="34"/>
      <c r="H458" s="34"/>
      <c r="I458" s="34"/>
      <c r="J458" s="34"/>
      <c r="K458" s="82"/>
      <c r="L458" s="82"/>
      <c r="M458" s="82"/>
      <c r="N458" s="82"/>
    </row>
    <row r="459" spans="2:14" hidden="1" x14ac:dyDescent="0.25">
      <c r="B459" s="141" t="s">
        <v>49</v>
      </c>
      <c r="C459" s="142"/>
      <c r="D459" s="142"/>
      <c r="E459" s="142"/>
      <c r="F459" s="142"/>
      <c r="G459" s="142"/>
      <c r="H459" s="142"/>
      <c r="I459" s="142"/>
      <c r="J459" s="142"/>
      <c r="K459" s="81"/>
      <c r="L459" s="81"/>
      <c r="M459" s="81"/>
      <c r="N459" s="81"/>
    </row>
    <row r="460" spans="2:14" hidden="1" x14ac:dyDescent="0.25">
      <c r="B460" s="136" t="s">
        <v>50</v>
      </c>
      <c r="C460" s="31" t="s">
        <v>47</v>
      </c>
      <c r="D460" s="23"/>
      <c r="E460" s="34">
        <v>1.5</v>
      </c>
      <c r="F460" s="34">
        <v>1.5</v>
      </c>
      <c r="G460" s="34">
        <v>1.5</v>
      </c>
      <c r="H460" s="34">
        <v>1.5</v>
      </c>
      <c r="I460" s="34">
        <v>1.5</v>
      </c>
      <c r="J460" s="34">
        <v>1.5</v>
      </c>
      <c r="K460" s="82"/>
      <c r="L460" s="82"/>
      <c r="M460" s="82"/>
      <c r="N460" s="82"/>
    </row>
    <row r="461" spans="2:14" hidden="1" x14ac:dyDescent="0.25">
      <c r="B461" s="137"/>
      <c r="C461" s="139" t="s">
        <v>51</v>
      </c>
      <c r="D461" s="23" t="s">
        <v>35</v>
      </c>
      <c r="E461" s="36">
        <f>E460*E464</f>
        <v>0</v>
      </c>
      <c r="F461" s="36">
        <f>F460*F464</f>
        <v>0</v>
      </c>
      <c r="G461" s="36">
        <f t="shared" ref="G461:J461" si="355">G460*G464</f>
        <v>0</v>
      </c>
      <c r="H461" s="36">
        <f t="shared" si="355"/>
        <v>0</v>
      </c>
      <c r="I461" s="36">
        <f t="shared" si="355"/>
        <v>0</v>
      </c>
      <c r="J461" s="36">
        <f t="shared" si="355"/>
        <v>0</v>
      </c>
      <c r="K461" s="42"/>
      <c r="L461" s="42"/>
      <c r="M461" s="42"/>
      <c r="N461" s="42"/>
    </row>
    <row r="462" spans="2:14" hidden="1" x14ac:dyDescent="0.25">
      <c r="B462" s="138"/>
      <c r="C462" s="140"/>
      <c r="D462" s="23" t="s">
        <v>36</v>
      </c>
      <c r="E462" s="36">
        <f>E461/86400</f>
        <v>0</v>
      </c>
      <c r="F462" s="36">
        <f>F461/86400</f>
        <v>0</v>
      </c>
      <c r="G462" s="36">
        <f t="shared" ref="G462:J462" si="356">G461/86400</f>
        <v>0</v>
      </c>
      <c r="H462" s="36">
        <f t="shared" si="356"/>
        <v>0</v>
      </c>
      <c r="I462" s="36">
        <f t="shared" si="356"/>
        <v>0</v>
      </c>
      <c r="J462" s="36">
        <f t="shared" si="356"/>
        <v>0</v>
      </c>
      <c r="K462" s="42"/>
      <c r="L462" s="42"/>
      <c r="M462" s="42"/>
      <c r="N462" s="42"/>
    </row>
    <row r="463" spans="2:14" hidden="1" x14ac:dyDescent="0.25">
      <c r="B463" s="141" t="s">
        <v>52</v>
      </c>
      <c r="C463" s="142"/>
      <c r="D463" s="142"/>
      <c r="E463" s="142"/>
      <c r="F463" s="142"/>
      <c r="G463" s="142"/>
      <c r="H463" s="142"/>
      <c r="I463" s="142"/>
      <c r="J463" s="142"/>
      <c r="K463" s="81"/>
      <c r="L463" s="81"/>
      <c r="M463" s="81"/>
      <c r="N463" s="81"/>
    </row>
    <row r="464" spans="2:14" hidden="1" x14ac:dyDescent="0.25">
      <c r="B464" s="136" t="s">
        <v>53</v>
      </c>
      <c r="C464" s="139" t="s">
        <v>52</v>
      </c>
      <c r="D464" s="23" t="s">
        <v>35</v>
      </c>
      <c r="E464" s="36">
        <f>E441+E447+E451</f>
        <v>0</v>
      </c>
      <c r="F464" s="36">
        <f>F441+F447+F451</f>
        <v>0</v>
      </c>
      <c r="G464" s="36">
        <f t="shared" ref="G464:J464" si="357">G441+G447+G451</f>
        <v>0</v>
      </c>
      <c r="H464" s="36">
        <f t="shared" si="357"/>
        <v>0</v>
      </c>
      <c r="I464" s="36">
        <f t="shared" si="357"/>
        <v>0</v>
      </c>
      <c r="J464" s="36">
        <f t="shared" si="357"/>
        <v>0</v>
      </c>
      <c r="K464" s="42"/>
      <c r="L464" s="42"/>
      <c r="M464" s="42"/>
      <c r="N464" s="42"/>
    </row>
    <row r="465" spans="2:14" hidden="1" x14ac:dyDescent="0.25">
      <c r="B465" s="138"/>
      <c r="C465" s="140"/>
      <c r="D465" s="23" t="s">
        <v>36</v>
      </c>
      <c r="E465" s="36">
        <f>E464/86400</f>
        <v>0</v>
      </c>
      <c r="F465" s="36">
        <f>F464/86400</f>
        <v>0</v>
      </c>
      <c r="G465" s="36">
        <f t="shared" ref="G465:J465" si="358">G464/86400</f>
        <v>0</v>
      </c>
      <c r="H465" s="36">
        <f t="shared" si="358"/>
        <v>0</v>
      </c>
      <c r="I465" s="36">
        <f t="shared" si="358"/>
        <v>0</v>
      </c>
      <c r="J465" s="36">
        <f t="shared" si="358"/>
        <v>0</v>
      </c>
      <c r="K465" s="42"/>
      <c r="L465" s="42"/>
      <c r="M465" s="42"/>
      <c r="N465" s="42"/>
    </row>
    <row r="466" spans="2:14" hidden="1" x14ac:dyDescent="0.25">
      <c r="B466" s="40"/>
      <c r="C466" s="27"/>
      <c r="D466" s="41"/>
      <c r="E466" s="41"/>
      <c r="F466" s="42"/>
      <c r="G466" s="42"/>
      <c r="H466" s="42"/>
      <c r="I466" s="42"/>
      <c r="J466" s="42"/>
      <c r="K466" s="42"/>
      <c r="L466" s="42"/>
      <c r="M466" s="42"/>
      <c r="N466" s="42"/>
    </row>
    <row r="467" spans="2:14" hidden="1" x14ac:dyDescent="0.25"/>
    <row r="468" spans="2:14" hidden="1" x14ac:dyDescent="0.25">
      <c r="B468" s="39" t="s">
        <v>54</v>
      </c>
      <c r="C468" s="39"/>
      <c r="D468" s="39"/>
      <c r="E468" s="39"/>
      <c r="F468" s="39"/>
      <c r="G468" s="39"/>
      <c r="H468" s="39"/>
    </row>
    <row r="469" spans="2:14" hidden="1" x14ac:dyDescent="0.25">
      <c r="B469" s="39" t="s">
        <v>55</v>
      </c>
      <c r="C469" s="39"/>
      <c r="D469" s="39"/>
      <c r="E469" s="39"/>
      <c r="F469" s="39"/>
      <c r="G469" s="39"/>
      <c r="H469" s="39"/>
    </row>
    <row r="470" spans="2:14" hidden="1" x14ac:dyDescent="0.25">
      <c r="B470" s="39" t="s">
        <v>56</v>
      </c>
      <c r="C470" s="39"/>
      <c r="D470" s="39"/>
      <c r="E470" s="39"/>
      <c r="F470" s="39"/>
      <c r="G470" s="39"/>
      <c r="H470" s="39"/>
    </row>
    <row r="471" spans="2:14" hidden="1" x14ac:dyDescent="0.25">
      <c r="B471" s="39" t="s">
        <v>57</v>
      </c>
      <c r="C471" s="39"/>
      <c r="D471" s="39"/>
      <c r="E471" s="39"/>
      <c r="F471" s="39"/>
      <c r="G471" s="39"/>
      <c r="H471" s="39"/>
    </row>
    <row r="472" spans="2:14" hidden="1" x14ac:dyDescent="0.25"/>
    <row r="473" spans="2:14" hidden="1" x14ac:dyDescent="0.25"/>
    <row r="474" spans="2:14" hidden="1" x14ac:dyDescent="0.25"/>
    <row r="475" spans="2:14" hidden="1" x14ac:dyDescent="0.25">
      <c r="B475" s="127" t="s">
        <v>61</v>
      </c>
      <c r="C475" s="127"/>
      <c r="D475" s="127"/>
      <c r="E475" s="127"/>
      <c r="F475" s="127"/>
      <c r="G475" s="127"/>
      <c r="H475" s="127"/>
      <c r="I475" s="127"/>
      <c r="J475" s="127"/>
      <c r="K475" s="75"/>
      <c r="L475" s="75"/>
      <c r="M475" s="75"/>
      <c r="N475" s="75"/>
    </row>
    <row r="476" spans="2:14" hidden="1" x14ac:dyDescent="0.25">
      <c r="B476" s="20" t="s">
        <v>14</v>
      </c>
    </row>
    <row r="477" spans="2:14" hidden="1" x14ac:dyDescent="0.25">
      <c r="B477" s="20" t="s">
        <v>15</v>
      </c>
    </row>
    <row r="478" spans="2:14" hidden="1" x14ac:dyDescent="0.25"/>
    <row r="479" spans="2:14" hidden="1" x14ac:dyDescent="0.25">
      <c r="B479" s="134" t="s">
        <v>17</v>
      </c>
      <c r="C479" s="134" t="s">
        <v>18</v>
      </c>
      <c r="D479" s="134" t="s">
        <v>19</v>
      </c>
      <c r="E479" s="32"/>
      <c r="F479" s="134" t="s">
        <v>20</v>
      </c>
      <c r="G479" s="134"/>
      <c r="H479" s="134"/>
      <c r="I479" s="134"/>
      <c r="J479" s="134"/>
      <c r="K479" s="80"/>
      <c r="L479" s="80"/>
      <c r="M479" s="80"/>
      <c r="N479" s="80"/>
    </row>
    <row r="480" spans="2:14" hidden="1" x14ac:dyDescent="0.25">
      <c r="B480" s="134"/>
      <c r="C480" s="134"/>
      <c r="D480" s="134"/>
      <c r="E480" s="32">
        <v>2018</v>
      </c>
      <c r="F480" s="33">
        <v>2020</v>
      </c>
      <c r="G480" s="33">
        <v>2025</v>
      </c>
      <c r="H480" s="33">
        <v>2030</v>
      </c>
      <c r="I480" s="33">
        <v>2035</v>
      </c>
      <c r="J480" s="33">
        <v>2040</v>
      </c>
      <c r="K480" s="85"/>
      <c r="L480" s="85"/>
      <c r="M480" s="85"/>
      <c r="N480" s="85"/>
    </row>
    <row r="481" spans="2:14" hidden="1" x14ac:dyDescent="0.25">
      <c r="B481" s="141" t="s">
        <v>22</v>
      </c>
      <c r="C481" s="142"/>
      <c r="D481" s="142"/>
      <c r="E481" s="142"/>
      <c r="F481" s="142"/>
      <c r="G481" s="142"/>
      <c r="H481" s="142"/>
      <c r="I481" s="142"/>
      <c r="J481" s="142"/>
      <c r="K481" s="81"/>
      <c r="L481" s="81"/>
      <c r="M481" s="81"/>
      <c r="N481" s="81"/>
    </row>
    <row r="482" spans="2:14" hidden="1" x14ac:dyDescent="0.25">
      <c r="B482" s="23">
        <v>1</v>
      </c>
      <c r="C482" s="31" t="s">
        <v>23</v>
      </c>
      <c r="D482" s="23" t="s">
        <v>24</v>
      </c>
      <c r="E482" s="15">
        <f t="shared" ref="E482:J482" si="359">E13</f>
        <v>0</v>
      </c>
      <c r="F482" s="15">
        <f t="shared" si="359"/>
        <v>0</v>
      </c>
      <c r="G482" s="15">
        <f t="shared" si="359"/>
        <v>0</v>
      </c>
      <c r="H482" s="15">
        <f t="shared" si="359"/>
        <v>0</v>
      </c>
      <c r="I482" s="15">
        <f t="shared" si="359"/>
        <v>0</v>
      </c>
      <c r="J482" s="15">
        <f t="shared" si="359"/>
        <v>0</v>
      </c>
      <c r="K482" s="84"/>
      <c r="L482" s="84"/>
      <c r="M482" s="84"/>
      <c r="N482" s="84"/>
    </row>
    <row r="483" spans="2:14" hidden="1" x14ac:dyDescent="0.25">
      <c r="B483" s="23">
        <v>2</v>
      </c>
      <c r="C483" s="31" t="s">
        <v>25</v>
      </c>
      <c r="D483" s="23" t="s">
        <v>26</v>
      </c>
      <c r="E483" s="34">
        <v>100</v>
      </c>
      <c r="F483" s="34">
        <v>100</v>
      </c>
      <c r="G483" s="34">
        <v>100</v>
      </c>
      <c r="H483" s="34">
        <v>100</v>
      </c>
      <c r="I483" s="34">
        <v>100</v>
      </c>
      <c r="J483" s="34">
        <v>100</v>
      </c>
      <c r="K483" s="82"/>
      <c r="L483" s="82"/>
      <c r="M483" s="82"/>
      <c r="N483" s="82"/>
    </row>
    <row r="484" spans="2:14" hidden="1" x14ac:dyDescent="0.25">
      <c r="B484" s="23">
        <v>3</v>
      </c>
      <c r="C484" s="31" t="s">
        <v>27</v>
      </c>
      <c r="D484" s="23" t="s">
        <v>24</v>
      </c>
      <c r="E484" s="36">
        <f>E482*E483%</f>
        <v>0</v>
      </c>
      <c r="F484" s="36">
        <f>F482*F483%</f>
        <v>0</v>
      </c>
      <c r="G484" s="36">
        <f t="shared" ref="G484:J484" si="360">G482*G483%</f>
        <v>0</v>
      </c>
      <c r="H484" s="36">
        <f t="shared" si="360"/>
        <v>0</v>
      </c>
      <c r="I484" s="36">
        <f t="shared" si="360"/>
        <v>0</v>
      </c>
      <c r="J484" s="36">
        <f t="shared" si="360"/>
        <v>0</v>
      </c>
      <c r="K484" s="42"/>
      <c r="L484" s="42"/>
      <c r="M484" s="42"/>
      <c r="N484" s="42"/>
    </row>
    <row r="485" spans="2:14" hidden="1" x14ac:dyDescent="0.25">
      <c r="B485" s="23">
        <v>4</v>
      </c>
      <c r="C485" s="31" t="s">
        <v>28</v>
      </c>
      <c r="D485" s="23" t="s">
        <v>24</v>
      </c>
      <c r="E485" s="34">
        <v>5</v>
      </c>
      <c r="F485" s="34">
        <v>5</v>
      </c>
      <c r="G485" s="34">
        <v>5</v>
      </c>
      <c r="H485" s="34">
        <v>5</v>
      </c>
      <c r="I485" s="34">
        <v>5</v>
      </c>
      <c r="J485" s="34">
        <v>5</v>
      </c>
      <c r="K485" s="82"/>
      <c r="L485" s="82"/>
      <c r="M485" s="82"/>
      <c r="N485" s="82"/>
    </row>
    <row r="486" spans="2:14" hidden="1" x14ac:dyDescent="0.25">
      <c r="B486" s="23"/>
      <c r="C486" s="31"/>
      <c r="D486" s="23"/>
      <c r="E486" s="23"/>
      <c r="F486" s="34"/>
      <c r="G486" s="34"/>
      <c r="H486" s="34"/>
      <c r="I486" s="34"/>
      <c r="J486" s="34"/>
      <c r="K486" s="82"/>
      <c r="L486" s="82"/>
      <c r="M486" s="82"/>
      <c r="N486" s="82"/>
    </row>
    <row r="487" spans="2:14" hidden="1" x14ac:dyDescent="0.25">
      <c r="B487" s="141" t="s">
        <v>29</v>
      </c>
      <c r="C487" s="142"/>
      <c r="D487" s="142"/>
      <c r="E487" s="142"/>
      <c r="F487" s="142"/>
      <c r="G487" s="142"/>
      <c r="H487" s="142"/>
      <c r="I487" s="142"/>
      <c r="J487" s="142"/>
      <c r="K487" s="81"/>
      <c r="L487" s="81"/>
      <c r="M487" s="81"/>
      <c r="N487" s="81"/>
    </row>
    <row r="488" spans="2:14" hidden="1" x14ac:dyDescent="0.25">
      <c r="B488" s="23">
        <v>1</v>
      </c>
      <c r="C488" s="31" t="s">
        <v>30</v>
      </c>
      <c r="D488" s="23" t="s">
        <v>31</v>
      </c>
      <c r="E488" s="36">
        <f>E484/E485</f>
        <v>0</v>
      </c>
      <c r="F488" s="36">
        <f>F484/F485</f>
        <v>0</v>
      </c>
      <c r="G488" s="36">
        <f t="shared" ref="G488:J488" si="361">G484/G485</f>
        <v>0</v>
      </c>
      <c r="H488" s="36">
        <f t="shared" si="361"/>
        <v>0</v>
      </c>
      <c r="I488" s="36">
        <f t="shared" si="361"/>
        <v>0</v>
      </c>
      <c r="J488" s="36">
        <f t="shared" si="361"/>
        <v>0</v>
      </c>
      <c r="K488" s="42"/>
      <c r="L488" s="42"/>
      <c r="M488" s="42"/>
      <c r="N488" s="42"/>
    </row>
    <row r="489" spans="2:14" hidden="1" x14ac:dyDescent="0.25">
      <c r="B489" s="23">
        <v>2</v>
      </c>
      <c r="C489" s="31" t="s">
        <v>32</v>
      </c>
      <c r="D489" s="23" t="s">
        <v>33</v>
      </c>
      <c r="E489" s="36">
        <v>120</v>
      </c>
      <c r="F489" s="36">
        <v>120</v>
      </c>
      <c r="G489" s="36">
        <v>120</v>
      </c>
      <c r="H489" s="36">
        <v>120</v>
      </c>
      <c r="I489" s="36">
        <v>120</v>
      </c>
      <c r="J489" s="36">
        <v>120</v>
      </c>
      <c r="K489" s="42"/>
      <c r="L489" s="42"/>
      <c r="M489" s="42"/>
      <c r="N489" s="42"/>
    </row>
    <row r="490" spans="2:14" hidden="1" x14ac:dyDescent="0.25">
      <c r="B490" s="136">
        <v>3</v>
      </c>
      <c r="C490" s="139" t="s">
        <v>34</v>
      </c>
      <c r="D490" s="23" t="s">
        <v>35</v>
      </c>
      <c r="E490" s="36">
        <f>E488*E489</f>
        <v>0</v>
      </c>
      <c r="F490" s="36">
        <f>F488*F489</f>
        <v>0</v>
      </c>
      <c r="G490" s="36">
        <f t="shared" ref="G490:J490" si="362">G488*G489</f>
        <v>0</v>
      </c>
      <c r="H490" s="36">
        <f t="shared" si="362"/>
        <v>0</v>
      </c>
      <c r="I490" s="36">
        <f t="shared" si="362"/>
        <v>0</v>
      </c>
      <c r="J490" s="36">
        <f t="shared" si="362"/>
        <v>0</v>
      </c>
      <c r="K490" s="42"/>
      <c r="L490" s="42"/>
      <c r="M490" s="42"/>
      <c r="N490" s="42"/>
    </row>
    <row r="491" spans="2:14" hidden="1" x14ac:dyDescent="0.25">
      <c r="B491" s="138"/>
      <c r="C491" s="140"/>
      <c r="D491" s="23" t="s">
        <v>36</v>
      </c>
      <c r="E491" s="36">
        <f>E490/86400</f>
        <v>0</v>
      </c>
      <c r="F491" s="36">
        <f>F490/86400</f>
        <v>0</v>
      </c>
      <c r="G491" s="36">
        <f t="shared" ref="G491:J491" si="363">G490/86400</f>
        <v>0</v>
      </c>
      <c r="H491" s="36">
        <f t="shared" si="363"/>
        <v>0</v>
      </c>
      <c r="I491" s="36">
        <f t="shared" si="363"/>
        <v>0</v>
      </c>
      <c r="J491" s="36">
        <f t="shared" si="363"/>
        <v>0</v>
      </c>
      <c r="K491" s="42"/>
      <c r="L491" s="42"/>
      <c r="M491" s="42"/>
      <c r="N491" s="42"/>
    </row>
    <row r="492" spans="2:14" hidden="1" x14ac:dyDescent="0.25">
      <c r="B492" s="136">
        <v>4</v>
      </c>
      <c r="C492" s="139" t="s">
        <v>29</v>
      </c>
      <c r="D492" s="23" t="s">
        <v>35</v>
      </c>
      <c r="E492" s="36">
        <f>E484*E489</f>
        <v>0</v>
      </c>
      <c r="F492" s="36">
        <f>F484*F489</f>
        <v>0</v>
      </c>
      <c r="G492" s="36">
        <f t="shared" ref="G492:J492" si="364">G484*G489</f>
        <v>0</v>
      </c>
      <c r="H492" s="36">
        <f t="shared" si="364"/>
        <v>0</v>
      </c>
      <c r="I492" s="36">
        <f t="shared" si="364"/>
        <v>0</v>
      </c>
      <c r="J492" s="36">
        <f t="shared" si="364"/>
        <v>0</v>
      </c>
      <c r="K492" s="42"/>
      <c r="L492" s="42"/>
      <c r="M492" s="42"/>
      <c r="N492" s="42"/>
    </row>
    <row r="493" spans="2:14" hidden="1" x14ac:dyDescent="0.25">
      <c r="B493" s="138"/>
      <c r="C493" s="140"/>
      <c r="D493" s="23" t="s">
        <v>36</v>
      </c>
      <c r="E493" s="36">
        <f>E492/86400</f>
        <v>0</v>
      </c>
      <c r="F493" s="36">
        <f>F492/86400</f>
        <v>0</v>
      </c>
      <c r="G493" s="36">
        <f t="shared" ref="G493:J493" si="365">G492/86400</f>
        <v>0</v>
      </c>
      <c r="H493" s="36">
        <f t="shared" si="365"/>
        <v>0</v>
      </c>
      <c r="I493" s="36">
        <f t="shared" si="365"/>
        <v>0</v>
      </c>
      <c r="J493" s="36">
        <f t="shared" si="365"/>
        <v>0</v>
      </c>
      <c r="K493" s="42"/>
      <c r="L493" s="42"/>
      <c r="M493" s="42"/>
      <c r="N493" s="42"/>
    </row>
    <row r="494" spans="2:14" hidden="1" x14ac:dyDescent="0.25">
      <c r="B494" s="23"/>
      <c r="C494" s="31"/>
      <c r="D494" s="23"/>
      <c r="E494" s="23"/>
      <c r="F494" s="34"/>
      <c r="G494" s="34"/>
      <c r="H494" s="34"/>
      <c r="I494" s="34"/>
      <c r="J494" s="34"/>
      <c r="K494" s="82"/>
      <c r="L494" s="82"/>
      <c r="M494" s="82"/>
      <c r="N494" s="82"/>
    </row>
    <row r="495" spans="2:14" hidden="1" x14ac:dyDescent="0.25">
      <c r="B495" s="149" t="s">
        <v>37</v>
      </c>
      <c r="C495" s="150"/>
      <c r="D495" s="150"/>
      <c r="E495" s="150"/>
      <c r="F495" s="150"/>
      <c r="G495" s="150"/>
      <c r="H495" s="150"/>
      <c r="I495" s="150"/>
      <c r="J495" s="150"/>
      <c r="K495" s="81"/>
      <c r="L495" s="81"/>
      <c r="M495" s="81"/>
      <c r="N495" s="81"/>
    </row>
    <row r="496" spans="2:14" hidden="1" x14ac:dyDescent="0.25">
      <c r="B496" s="151" t="s">
        <v>38</v>
      </c>
      <c r="C496" s="139" t="s">
        <v>39</v>
      </c>
      <c r="D496" s="23" t="s">
        <v>35</v>
      </c>
      <c r="E496" s="36">
        <f>20%*E492</f>
        <v>0</v>
      </c>
      <c r="F496" s="36">
        <f>20%*F492</f>
        <v>0</v>
      </c>
      <c r="G496" s="36">
        <f t="shared" ref="G496:J496" si="366">20%*G492</f>
        <v>0</v>
      </c>
      <c r="H496" s="36">
        <f t="shared" si="366"/>
        <v>0</v>
      </c>
      <c r="I496" s="36">
        <f t="shared" si="366"/>
        <v>0</v>
      </c>
      <c r="J496" s="36">
        <f t="shared" si="366"/>
        <v>0</v>
      </c>
      <c r="K496" s="42"/>
      <c r="L496" s="42"/>
      <c r="M496" s="42"/>
      <c r="N496" s="42"/>
    </row>
    <row r="497" spans="2:14" hidden="1" x14ac:dyDescent="0.25">
      <c r="B497" s="151"/>
      <c r="C497" s="140"/>
      <c r="D497" s="23" t="s">
        <v>36</v>
      </c>
      <c r="E497" s="36">
        <f>E496/86400</f>
        <v>0</v>
      </c>
      <c r="F497" s="36">
        <f>F496/86400</f>
        <v>0</v>
      </c>
      <c r="G497" s="36">
        <f t="shared" ref="G497:J497" si="367">G496/86400</f>
        <v>0</v>
      </c>
      <c r="H497" s="36">
        <f t="shared" si="367"/>
        <v>0</v>
      </c>
      <c r="I497" s="36">
        <f t="shared" si="367"/>
        <v>0</v>
      </c>
      <c r="J497" s="36">
        <f t="shared" si="367"/>
        <v>0</v>
      </c>
      <c r="K497" s="42"/>
      <c r="L497" s="42"/>
      <c r="M497" s="42"/>
      <c r="N497" s="42"/>
    </row>
    <row r="498" spans="2:14" hidden="1" x14ac:dyDescent="0.25">
      <c r="B498" s="151"/>
      <c r="C498" s="139" t="s">
        <v>41</v>
      </c>
      <c r="D498" s="23" t="s">
        <v>35</v>
      </c>
      <c r="E498" s="36">
        <f>E496</f>
        <v>0</v>
      </c>
      <c r="F498" s="36">
        <f>F496</f>
        <v>0</v>
      </c>
      <c r="G498" s="36">
        <f t="shared" ref="G498:J499" si="368">G496</f>
        <v>0</v>
      </c>
      <c r="H498" s="36">
        <f t="shared" si="368"/>
        <v>0</v>
      </c>
      <c r="I498" s="36">
        <f t="shared" si="368"/>
        <v>0</v>
      </c>
      <c r="J498" s="36">
        <f t="shared" si="368"/>
        <v>0</v>
      </c>
      <c r="K498" s="42"/>
      <c r="L498" s="42"/>
      <c r="M498" s="42"/>
      <c r="N498" s="42"/>
    </row>
    <row r="499" spans="2:14" hidden="1" x14ac:dyDescent="0.25">
      <c r="B499" s="151"/>
      <c r="C499" s="140"/>
      <c r="D499" s="23" t="s">
        <v>36</v>
      </c>
      <c r="E499" s="36">
        <f>E497</f>
        <v>0</v>
      </c>
      <c r="F499" s="36">
        <f>F497</f>
        <v>0</v>
      </c>
      <c r="G499" s="36">
        <f t="shared" si="368"/>
        <v>0</v>
      </c>
      <c r="H499" s="36">
        <f t="shared" si="368"/>
        <v>0</v>
      </c>
      <c r="I499" s="36">
        <f t="shared" si="368"/>
        <v>0</v>
      </c>
      <c r="J499" s="36">
        <f t="shared" si="368"/>
        <v>0</v>
      </c>
      <c r="K499" s="42"/>
      <c r="L499" s="42"/>
      <c r="M499" s="42"/>
      <c r="N499" s="42"/>
    </row>
    <row r="500" spans="2:14" hidden="1" x14ac:dyDescent="0.25">
      <c r="B500" s="23"/>
      <c r="C500" s="31"/>
      <c r="D500" s="23"/>
      <c r="E500" s="23"/>
      <c r="F500" s="34"/>
      <c r="G500" s="34"/>
      <c r="H500" s="34"/>
      <c r="I500" s="34"/>
      <c r="J500" s="34"/>
      <c r="K500" s="82"/>
      <c r="L500" s="82"/>
      <c r="M500" s="82"/>
      <c r="N500" s="82"/>
    </row>
    <row r="501" spans="2:14" hidden="1" x14ac:dyDescent="0.25">
      <c r="B501" s="141" t="s">
        <v>42</v>
      </c>
      <c r="C501" s="142"/>
      <c r="D501" s="142"/>
      <c r="E501" s="142"/>
      <c r="F501" s="142"/>
      <c r="G501" s="142"/>
      <c r="H501" s="142"/>
      <c r="I501" s="142"/>
      <c r="J501" s="142"/>
      <c r="K501" s="81"/>
      <c r="L501" s="81"/>
      <c r="M501" s="81"/>
      <c r="N501" s="81"/>
    </row>
    <row r="502" spans="2:14" hidden="1" x14ac:dyDescent="0.25">
      <c r="B502" s="136" t="s">
        <v>43</v>
      </c>
      <c r="C502" s="145" t="s">
        <v>44</v>
      </c>
      <c r="D502" s="23" t="s">
        <v>35</v>
      </c>
      <c r="E502" s="36">
        <f>20%*(E492+E498)</f>
        <v>0</v>
      </c>
      <c r="F502" s="36">
        <f>20%*(F492+F498)</f>
        <v>0</v>
      </c>
      <c r="G502" s="36">
        <f t="shared" ref="G502:J502" si="369">20%*(G492+G498)</f>
        <v>0</v>
      </c>
      <c r="H502" s="36">
        <f t="shared" si="369"/>
        <v>0</v>
      </c>
      <c r="I502" s="36">
        <f t="shared" si="369"/>
        <v>0</v>
      </c>
      <c r="J502" s="36">
        <f t="shared" si="369"/>
        <v>0</v>
      </c>
      <c r="K502" s="42"/>
      <c r="L502" s="42"/>
      <c r="M502" s="42"/>
      <c r="N502" s="42"/>
    </row>
    <row r="503" spans="2:14" hidden="1" x14ac:dyDescent="0.25">
      <c r="B503" s="138"/>
      <c r="C503" s="146"/>
      <c r="D503" s="23" t="s">
        <v>36</v>
      </c>
      <c r="E503" s="36">
        <f>E502/86400</f>
        <v>0</v>
      </c>
      <c r="F503" s="36">
        <f>F502/86400</f>
        <v>0</v>
      </c>
      <c r="G503" s="36">
        <f t="shared" ref="G503:J503" si="370">G502/86400</f>
        <v>0</v>
      </c>
      <c r="H503" s="36">
        <f t="shared" si="370"/>
        <v>0</v>
      </c>
      <c r="I503" s="36">
        <f t="shared" si="370"/>
        <v>0</v>
      </c>
      <c r="J503" s="36">
        <f t="shared" si="370"/>
        <v>0</v>
      </c>
      <c r="K503" s="42"/>
      <c r="L503" s="42"/>
      <c r="M503" s="42"/>
      <c r="N503" s="42"/>
    </row>
    <row r="504" spans="2:14" hidden="1" x14ac:dyDescent="0.25">
      <c r="B504" s="23"/>
      <c r="C504" s="31"/>
      <c r="D504" s="23"/>
      <c r="E504" s="23"/>
      <c r="F504" s="34"/>
      <c r="G504" s="34"/>
      <c r="H504" s="34"/>
      <c r="I504" s="34"/>
      <c r="J504" s="34"/>
      <c r="K504" s="82"/>
      <c r="L504" s="82"/>
      <c r="M504" s="82"/>
      <c r="N504" s="82"/>
    </row>
    <row r="505" spans="2:14" hidden="1" x14ac:dyDescent="0.25">
      <c r="B505" s="147" t="s">
        <v>45</v>
      </c>
      <c r="C505" s="148"/>
      <c r="D505" s="148"/>
      <c r="E505" s="148"/>
      <c r="F505" s="148"/>
      <c r="G505" s="148"/>
      <c r="H505" s="148"/>
      <c r="I505" s="148"/>
      <c r="J505" s="148"/>
      <c r="K505" s="83"/>
      <c r="L505" s="83"/>
      <c r="M505" s="83"/>
      <c r="N505" s="83"/>
    </row>
    <row r="506" spans="2:14" hidden="1" x14ac:dyDescent="0.25">
      <c r="B506" s="136" t="s">
        <v>46</v>
      </c>
      <c r="C506" s="31" t="s">
        <v>47</v>
      </c>
      <c r="D506" s="23"/>
      <c r="E506" s="34">
        <v>1.1000000000000001</v>
      </c>
      <c r="F506" s="34">
        <v>1.1000000000000001</v>
      </c>
      <c r="G506" s="34">
        <v>1.1000000000000001</v>
      </c>
      <c r="H506" s="34">
        <v>1.1000000000000001</v>
      </c>
      <c r="I506" s="34">
        <v>1.1000000000000001</v>
      </c>
      <c r="J506" s="34">
        <v>1.1000000000000001</v>
      </c>
      <c r="K506" s="82"/>
      <c r="L506" s="82"/>
      <c r="M506" s="82"/>
      <c r="N506" s="82"/>
    </row>
    <row r="507" spans="2:14" hidden="1" x14ac:dyDescent="0.25">
      <c r="B507" s="137"/>
      <c r="C507" s="139" t="s">
        <v>48</v>
      </c>
      <c r="D507" s="23" t="s">
        <v>35</v>
      </c>
      <c r="E507" s="36">
        <f>E506*E515</f>
        <v>0</v>
      </c>
      <c r="F507" s="36">
        <f>F506*F515</f>
        <v>0</v>
      </c>
      <c r="G507" s="36">
        <f t="shared" ref="G507:J507" si="371">G506*G515</f>
        <v>0</v>
      </c>
      <c r="H507" s="36">
        <f t="shared" si="371"/>
        <v>0</v>
      </c>
      <c r="I507" s="36">
        <f t="shared" si="371"/>
        <v>0</v>
      </c>
      <c r="J507" s="36">
        <f t="shared" si="371"/>
        <v>0</v>
      </c>
      <c r="K507" s="42"/>
      <c r="L507" s="42"/>
      <c r="M507" s="42"/>
      <c r="N507" s="42"/>
    </row>
    <row r="508" spans="2:14" hidden="1" x14ac:dyDescent="0.25">
      <c r="B508" s="138"/>
      <c r="C508" s="140"/>
      <c r="D508" s="23" t="s">
        <v>36</v>
      </c>
      <c r="E508" s="36">
        <f>E507/86400</f>
        <v>0</v>
      </c>
      <c r="F508" s="36">
        <f>F507/86400</f>
        <v>0</v>
      </c>
      <c r="G508" s="36">
        <f t="shared" ref="G508:J508" si="372">G507/86400</f>
        <v>0</v>
      </c>
      <c r="H508" s="36">
        <f t="shared" si="372"/>
        <v>0</v>
      </c>
      <c r="I508" s="36">
        <f t="shared" si="372"/>
        <v>0</v>
      </c>
      <c r="J508" s="36">
        <f t="shared" si="372"/>
        <v>0</v>
      </c>
      <c r="K508" s="42"/>
      <c r="L508" s="42"/>
      <c r="M508" s="42"/>
      <c r="N508" s="42"/>
    </row>
    <row r="509" spans="2:14" hidden="1" x14ac:dyDescent="0.25">
      <c r="B509" s="23"/>
      <c r="C509" s="31"/>
      <c r="D509" s="23"/>
      <c r="E509" s="23"/>
      <c r="F509" s="34"/>
      <c r="G509" s="34"/>
      <c r="H509" s="34"/>
      <c r="I509" s="34"/>
      <c r="J509" s="34"/>
      <c r="K509" s="82"/>
      <c r="L509" s="82"/>
      <c r="M509" s="82"/>
      <c r="N509" s="82"/>
    </row>
    <row r="510" spans="2:14" hidden="1" x14ac:dyDescent="0.25">
      <c r="B510" s="141" t="s">
        <v>49</v>
      </c>
      <c r="C510" s="142"/>
      <c r="D510" s="142"/>
      <c r="E510" s="142"/>
      <c r="F510" s="142"/>
      <c r="G510" s="142"/>
      <c r="H510" s="142"/>
      <c r="I510" s="142"/>
      <c r="J510" s="142"/>
      <c r="K510" s="81"/>
      <c r="L510" s="81"/>
      <c r="M510" s="81"/>
      <c r="N510" s="81"/>
    </row>
    <row r="511" spans="2:14" hidden="1" x14ac:dyDescent="0.25">
      <c r="B511" s="136" t="s">
        <v>50</v>
      </c>
      <c r="C511" s="31" t="s">
        <v>47</v>
      </c>
      <c r="D511" s="23"/>
      <c r="E511" s="34">
        <v>1.5</v>
      </c>
      <c r="F511" s="34">
        <v>1.5</v>
      </c>
      <c r="G511" s="34">
        <v>1.5</v>
      </c>
      <c r="H511" s="34">
        <v>1.5</v>
      </c>
      <c r="I511" s="34">
        <v>1.5</v>
      </c>
      <c r="J511" s="34">
        <v>1.5</v>
      </c>
      <c r="K511" s="82"/>
      <c r="L511" s="82"/>
      <c r="M511" s="82"/>
      <c r="N511" s="82"/>
    </row>
    <row r="512" spans="2:14" hidden="1" x14ac:dyDescent="0.25">
      <c r="B512" s="137"/>
      <c r="C512" s="139" t="s">
        <v>51</v>
      </c>
      <c r="D512" s="23" t="s">
        <v>35</v>
      </c>
      <c r="E512" s="36">
        <f>E511*E515</f>
        <v>0</v>
      </c>
      <c r="F512" s="36">
        <f>F511*F515</f>
        <v>0</v>
      </c>
      <c r="G512" s="36">
        <f t="shared" ref="G512:J512" si="373">G511*G515</f>
        <v>0</v>
      </c>
      <c r="H512" s="36">
        <f t="shared" si="373"/>
        <v>0</v>
      </c>
      <c r="I512" s="36">
        <f t="shared" si="373"/>
        <v>0</v>
      </c>
      <c r="J512" s="36">
        <f t="shared" si="373"/>
        <v>0</v>
      </c>
      <c r="K512" s="42"/>
      <c r="L512" s="42"/>
      <c r="M512" s="42"/>
      <c r="N512" s="42"/>
    </row>
    <row r="513" spans="2:14" hidden="1" x14ac:dyDescent="0.25">
      <c r="B513" s="138"/>
      <c r="C513" s="140"/>
      <c r="D513" s="23" t="s">
        <v>36</v>
      </c>
      <c r="E513" s="36">
        <f>E512/86400</f>
        <v>0</v>
      </c>
      <c r="F513" s="36">
        <f>F512/86400</f>
        <v>0</v>
      </c>
      <c r="G513" s="36">
        <f t="shared" ref="G513:J513" si="374">G512/86400</f>
        <v>0</v>
      </c>
      <c r="H513" s="36">
        <f t="shared" si="374"/>
        <v>0</v>
      </c>
      <c r="I513" s="36">
        <f t="shared" si="374"/>
        <v>0</v>
      </c>
      <c r="J513" s="36">
        <f t="shared" si="374"/>
        <v>0</v>
      </c>
      <c r="K513" s="42"/>
      <c r="L513" s="42"/>
      <c r="M513" s="42"/>
      <c r="N513" s="42"/>
    </row>
    <row r="514" spans="2:14" hidden="1" x14ac:dyDescent="0.25">
      <c r="B514" s="141" t="s">
        <v>52</v>
      </c>
      <c r="C514" s="142"/>
      <c r="D514" s="142"/>
      <c r="E514" s="142"/>
      <c r="F514" s="142"/>
      <c r="G514" s="142"/>
      <c r="H514" s="142"/>
      <c r="I514" s="142"/>
      <c r="J514" s="142"/>
      <c r="K514" s="81"/>
      <c r="L514" s="81"/>
      <c r="M514" s="81"/>
      <c r="N514" s="81"/>
    </row>
    <row r="515" spans="2:14" hidden="1" x14ac:dyDescent="0.25">
      <c r="B515" s="136" t="s">
        <v>53</v>
      </c>
      <c r="C515" s="139" t="s">
        <v>52</v>
      </c>
      <c r="D515" s="23" t="s">
        <v>35</v>
      </c>
      <c r="E515" s="36">
        <f>E492+E498+E502</f>
        <v>0</v>
      </c>
      <c r="F515" s="36">
        <f>F492+F498+F502</f>
        <v>0</v>
      </c>
      <c r="G515" s="36">
        <f t="shared" ref="G515:J515" si="375">G492+G498+G502</f>
        <v>0</v>
      </c>
      <c r="H515" s="36">
        <f t="shared" si="375"/>
        <v>0</v>
      </c>
      <c r="I515" s="36">
        <f t="shared" si="375"/>
        <v>0</v>
      </c>
      <c r="J515" s="36">
        <f t="shared" si="375"/>
        <v>0</v>
      </c>
      <c r="K515" s="42"/>
      <c r="L515" s="42"/>
      <c r="M515" s="42"/>
      <c r="N515" s="42"/>
    </row>
    <row r="516" spans="2:14" hidden="1" x14ac:dyDescent="0.25">
      <c r="B516" s="138"/>
      <c r="C516" s="140"/>
      <c r="D516" s="23" t="s">
        <v>36</v>
      </c>
      <c r="E516" s="36">
        <f>E515/86400</f>
        <v>0</v>
      </c>
      <c r="F516" s="36">
        <f>F515/86400</f>
        <v>0</v>
      </c>
      <c r="G516" s="36">
        <f t="shared" ref="G516:J516" si="376">G515/86400</f>
        <v>0</v>
      </c>
      <c r="H516" s="36">
        <f t="shared" si="376"/>
        <v>0</v>
      </c>
      <c r="I516" s="36">
        <f t="shared" si="376"/>
        <v>0</v>
      </c>
      <c r="J516" s="36">
        <f t="shared" si="376"/>
        <v>0</v>
      </c>
      <c r="K516" s="42"/>
      <c r="L516" s="42"/>
      <c r="M516" s="42"/>
      <c r="N516" s="42"/>
    </row>
    <row r="517" spans="2:14" hidden="1" x14ac:dyDescent="0.25">
      <c r="B517" s="40"/>
      <c r="C517" s="27"/>
      <c r="D517" s="41"/>
      <c r="E517" s="41"/>
      <c r="F517" s="42"/>
      <c r="G517" s="42"/>
      <c r="H517" s="42"/>
      <c r="I517" s="42"/>
      <c r="J517" s="42"/>
      <c r="K517" s="42"/>
      <c r="L517" s="42"/>
      <c r="M517" s="42"/>
      <c r="N517" s="42"/>
    </row>
    <row r="518" spans="2:14" hidden="1" x14ac:dyDescent="0.25"/>
    <row r="519" spans="2:14" hidden="1" x14ac:dyDescent="0.25">
      <c r="B519" s="39" t="s">
        <v>54</v>
      </c>
      <c r="C519" s="39"/>
      <c r="D519" s="39"/>
      <c r="E519" s="39"/>
      <c r="F519" s="39"/>
      <c r="G519" s="39"/>
      <c r="H519" s="39"/>
    </row>
    <row r="520" spans="2:14" hidden="1" x14ac:dyDescent="0.25">
      <c r="B520" s="39" t="s">
        <v>55</v>
      </c>
      <c r="C520" s="39"/>
      <c r="D520" s="39"/>
      <c r="E520" s="39"/>
      <c r="F520" s="39"/>
      <c r="G520" s="39"/>
      <c r="H520" s="39"/>
    </row>
    <row r="521" spans="2:14" hidden="1" x14ac:dyDescent="0.25">
      <c r="B521" s="39" t="s">
        <v>56</v>
      </c>
      <c r="C521" s="39"/>
      <c r="D521" s="39"/>
      <c r="E521" s="39"/>
      <c r="F521" s="39"/>
      <c r="G521" s="39"/>
      <c r="H521" s="39"/>
    </row>
    <row r="522" spans="2:14" hidden="1" x14ac:dyDescent="0.25">
      <c r="B522" s="39" t="s">
        <v>57</v>
      </c>
      <c r="C522" s="39"/>
      <c r="D522" s="39"/>
      <c r="E522" s="39"/>
      <c r="F522" s="39"/>
      <c r="G522" s="39"/>
      <c r="H522" s="39"/>
    </row>
    <row r="523" spans="2:14" hidden="1" x14ac:dyDescent="0.25"/>
    <row r="524" spans="2:14" hidden="1" x14ac:dyDescent="0.25"/>
    <row r="525" spans="2:14" hidden="1" x14ac:dyDescent="0.25"/>
    <row r="526" spans="2:14" hidden="1" x14ac:dyDescent="0.25">
      <c r="B526" s="127" t="s">
        <v>62</v>
      </c>
      <c r="C526" s="127"/>
      <c r="D526" s="127"/>
      <c r="E526" s="127"/>
      <c r="F526" s="127"/>
      <c r="G526" s="127"/>
      <c r="H526" s="127"/>
      <c r="I526" s="127"/>
      <c r="J526" s="127"/>
      <c r="K526" s="75"/>
      <c r="L526" s="75"/>
      <c r="M526" s="75"/>
      <c r="N526" s="75"/>
    </row>
    <row r="527" spans="2:14" hidden="1" x14ac:dyDescent="0.25">
      <c r="B527" s="20" t="s">
        <v>14</v>
      </c>
    </row>
    <row r="528" spans="2:14" hidden="1" x14ac:dyDescent="0.25">
      <c r="B528" s="20" t="s">
        <v>15</v>
      </c>
    </row>
    <row r="529" spans="2:14" hidden="1" x14ac:dyDescent="0.25"/>
    <row r="530" spans="2:14" hidden="1" x14ac:dyDescent="0.25">
      <c r="B530" s="134" t="s">
        <v>17</v>
      </c>
      <c r="C530" s="134" t="s">
        <v>18</v>
      </c>
      <c r="D530" s="134" t="s">
        <v>19</v>
      </c>
      <c r="E530" s="32"/>
      <c r="F530" s="134" t="s">
        <v>20</v>
      </c>
      <c r="G530" s="134"/>
      <c r="H530" s="134"/>
      <c r="I530" s="134"/>
      <c r="J530" s="134"/>
      <c r="K530" s="80"/>
      <c r="L530" s="80"/>
      <c r="M530" s="80"/>
      <c r="N530" s="80"/>
    </row>
    <row r="531" spans="2:14" hidden="1" x14ac:dyDescent="0.25">
      <c r="B531" s="134"/>
      <c r="C531" s="134"/>
      <c r="D531" s="134"/>
      <c r="E531" s="32">
        <v>2018</v>
      </c>
      <c r="F531" s="33">
        <v>2020</v>
      </c>
      <c r="G531" s="33">
        <v>2025</v>
      </c>
      <c r="H531" s="33">
        <v>2030</v>
      </c>
      <c r="I531" s="33">
        <v>2035</v>
      </c>
      <c r="J531" s="33">
        <v>2040</v>
      </c>
      <c r="K531" s="85"/>
      <c r="L531" s="85"/>
      <c r="M531" s="85"/>
      <c r="N531" s="85"/>
    </row>
    <row r="532" spans="2:14" hidden="1" x14ac:dyDescent="0.25">
      <c r="B532" s="141" t="s">
        <v>22</v>
      </c>
      <c r="C532" s="142"/>
      <c r="D532" s="142"/>
      <c r="E532" s="142"/>
      <c r="F532" s="142"/>
      <c r="G532" s="142"/>
      <c r="H532" s="142"/>
      <c r="I532" s="142"/>
      <c r="J532" s="142"/>
      <c r="K532" s="81"/>
      <c r="L532" s="81"/>
      <c r="M532" s="81"/>
      <c r="N532" s="81"/>
    </row>
    <row r="533" spans="2:14" hidden="1" x14ac:dyDescent="0.25">
      <c r="B533" s="23">
        <v>1</v>
      </c>
      <c r="C533" s="31" t="s">
        <v>23</v>
      </c>
      <c r="D533" s="23" t="s">
        <v>24</v>
      </c>
      <c r="E533" s="15">
        <f t="shared" ref="E533:J533" si="377">E14</f>
        <v>0</v>
      </c>
      <c r="F533" s="15">
        <f t="shared" si="377"/>
        <v>0</v>
      </c>
      <c r="G533" s="15">
        <f t="shared" si="377"/>
        <v>0</v>
      </c>
      <c r="H533" s="15">
        <f t="shared" si="377"/>
        <v>0</v>
      </c>
      <c r="I533" s="15">
        <f t="shared" si="377"/>
        <v>0</v>
      </c>
      <c r="J533" s="15">
        <f t="shared" si="377"/>
        <v>0</v>
      </c>
      <c r="K533" s="84"/>
      <c r="L533" s="84"/>
      <c r="M533" s="84"/>
      <c r="N533" s="84"/>
    </row>
    <row r="534" spans="2:14" hidden="1" x14ac:dyDescent="0.25">
      <c r="B534" s="23">
        <v>2</v>
      </c>
      <c r="C534" s="31" t="s">
        <v>25</v>
      </c>
      <c r="D534" s="23" t="s">
        <v>26</v>
      </c>
      <c r="E534" s="34">
        <v>100</v>
      </c>
      <c r="F534" s="34">
        <v>100</v>
      </c>
      <c r="G534" s="34">
        <v>100</v>
      </c>
      <c r="H534" s="34">
        <v>100</v>
      </c>
      <c r="I534" s="34">
        <v>100</v>
      </c>
      <c r="J534" s="34">
        <v>100</v>
      </c>
      <c r="K534" s="82"/>
      <c r="L534" s="82"/>
      <c r="M534" s="82"/>
      <c r="N534" s="82"/>
    </row>
    <row r="535" spans="2:14" hidden="1" x14ac:dyDescent="0.25">
      <c r="B535" s="23">
        <v>3</v>
      </c>
      <c r="C535" s="31" t="s">
        <v>27</v>
      </c>
      <c r="D535" s="23" t="s">
        <v>24</v>
      </c>
      <c r="E535" s="36">
        <f>E533*E534%</f>
        <v>0</v>
      </c>
      <c r="F535" s="36">
        <f>F533*F534%</f>
        <v>0</v>
      </c>
      <c r="G535" s="36">
        <f t="shared" ref="G535:J535" si="378">G533*G534%</f>
        <v>0</v>
      </c>
      <c r="H535" s="36">
        <f t="shared" si="378"/>
        <v>0</v>
      </c>
      <c r="I535" s="36">
        <f t="shared" si="378"/>
        <v>0</v>
      </c>
      <c r="J535" s="36">
        <f t="shared" si="378"/>
        <v>0</v>
      </c>
      <c r="K535" s="42"/>
      <c r="L535" s="42"/>
      <c r="M535" s="42"/>
      <c r="N535" s="42"/>
    </row>
    <row r="536" spans="2:14" hidden="1" x14ac:dyDescent="0.25">
      <c r="B536" s="23">
        <v>4</v>
      </c>
      <c r="C536" s="31" t="s">
        <v>28</v>
      </c>
      <c r="D536" s="23" t="s">
        <v>24</v>
      </c>
      <c r="E536" s="34">
        <v>5</v>
      </c>
      <c r="F536" s="34">
        <v>5</v>
      </c>
      <c r="G536" s="34">
        <v>5</v>
      </c>
      <c r="H536" s="34">
        <v>5</v>
      </c>
      <c r="I536" s="34">
        <v>5</v>
      </c>
      <c r="J536" s="34">
        <v>5</v>
      </c>
      <c r="K536" s="82"/>
      <c r="L536" s="82"/>
      <c r="M536" s="82"/>
      <c r="N536" s="82"/>
    </row>
    <row r="537" spans="2:14" hidden="1" x14ac:dyDescent="0.25">
      <c r="B537" s="23"/>
      <c r="C537" s="31"/>
      <c r="D537" s="23"/>
      <c r="E537" s="23"/>
      <c r="F537" s="34"/>
      <c r="G537" s="34"/>
      <c r="H537" s="34"/>
      <c r="I537" s="34"/>
      <c r="J537" s="34"/>
      <c r="K537" s="82"/>
      <c r="L537" s="82"/>
      <c r="M537" s="82"/>
      <c r="N537" s="82"/>
    </row>
    <row r="538" spans="2:14" hidden="1" x14ac:dyDescent="0.25">
      <c r="B538" s="141" t="s">
        <v>29</v>
      </c>
      <c r="C538" s="142"/>
      <c r="D538" s="142"/>
      <c r="E538" s="142"/>
      <c r="F538" s="142"/>
      <c r="G538" s="142"/>
      <c r="H538" s="142"/>
      <c r="I538" s="142"/>
      <c r="J538" s="142"/>
      <c r="K538" s="81"/>
      <c r="L538" s="81"/>
      <c r="M538" s="81"/>
      <c r="N538" s="81"/>
    </row>
    <row r="539" spans="2:14" hidden="1" x14ac:dyDescent="0.25">
      <c r="B539" s="23">
        <v>1</v>
      </c>
      <c r="C539" s="31" t="s">
        <v>30</v>
      </c>
      <c r="D539" s="23" t="s">
        <v>31</v>
      </c>
      <c r="E539" s="36">
        <f>E535/E536</f>
        <v>0</v>
      </c>
      <c r="F539" s="36">
        <f>F535/F536</f>
        <v>0</v>
      </c>
      <c r="G539" s="36">
        <f t="shared" ref="G539:J539" si="379">G535/G536</f>
        <v>0</v>
      </c>
      <c r="H539" s="36">
        <f t="shared" si="379"/>
        <v>0</v>
      </c>
      <c r="I539" s="36">
        <f t="shared" si="379"/>
        <v>0</v>
      </c>
      <c r="J539" s="36">
        <f t="shared" si="379"/>
        <v>0</v>
      </c>
      <c r="K539" s="42"/>
      <c r="L539" s="42"/>
      <c r="M539" s="42"/>
      <c r="N539" s="42"/>
    </row>
    <row r="540" spans="2:14" hidden="1" x14ac:dyDescent="0.25">
      <c r="B540" s="23">
        <v>2</v>
      </c>
      <c r="C540" s="31" t="s">
        <v>32</v>
      </c>
      <c r="D540" s="23" t="s">
        <v>33</v>
      </c>
      <c r="E540" s="36">
        <v>120</v>
      </c>
      <c r="F540" s="36">
        <v>120</v>
      </c>
      <c r="G540" s="36">
        <v>120</v>
      </c>
      <c r="H540" s="36">
        <v>120</v>
      </c>
      <c r="I540" s="36">
        <v>120</v>
      </c>
      <c r="J540" s="36">
        <v>120</v>
      </c>
      <c r="K540" s="42"/>
      <c r="L540" s="42"/>
      <c r="M540" s="42"/>
      <c r="N540" s="42"/>
    </row>
    <row r="541" spans="2:14" hidden="1" x14ac:dyDescent="0.25">
      <c r="B541" s="136">
        <v>3</v>
      </c>
      <c r="C541" s="139" t="s">
        <v>34</v>
      </c>
      <c r="D541" s="23" t="s">
        <v>35</v>
      </c>
      <c r="E541" s="36">
        <f>E539*E540</f>
        <v>0</v>
      </c>
      <c r="F541" s="36">
        <f>F539*F540</f>
        <v>0</v>
      </c>
      <c r="G541" s="36">
        <f t="shared" ref="G541:J541" si="380">G539*G540</f>
        <v>0</v>
      </c>
      <c r="H541" s="36">
        <f t="shared" si="380"/>
        <v>0</v>
      </c>
      <c r="I541" s="36">
        <f t="shared" si="380"/>
        <v>0</v>
      </c>
      <c r="J541" s="36">
        <f t="shared" si="380"/>
        <v>0</v>
      </c>
      <c r="K541" s="42"/>
      <c r="L541" s="42"/>
      <c r="M541" s="42"/>
      <c r="N541" s="42"/>
    </row>
    <row r="542" spans="2:14" hidden="1" x14ac:dyDescent="0.25">
      <c r="B542" s="138"/>
      <c r="C542" s="140"/>
      <c r="D542" s="23" t="s">
        <v>36</v>
      </c>
      <c r="E542" s="36">
        <f>E541/86400</f>
        <v>0</v>
      </c>
      <c r="F542" s="36">
        <f>F541/86400</f>
        <v>0</v>
      </c>
      <c r="G542" s="36">
        <f t="shared" ref="G542:J542" si="381">G541/86400</f>
        <v>0</v>
      </c>
      <c r="H542" s="36">
        <f t="shared" si="381"/>
        <v>0</v>
      </c>
      <c r="I542" s="36">
        <f t="shared" si="381"/>
        <v>0</v>
      </c>
      <c r="J542" s="36">
        <f t="shared" si="381"/>
        <v>0</v>
      </c>
      <c r="K542" s="42"/>
      <c r="L542" s="42"/>
      <c r="M542" s="42"/>
      <c r="N542" s="42"/>
    </row>
    <row r="543" spans="2:14" hidden="1" x14ac:dyDescent="0.25">
      <c r="B543" s="136">
        <v>4</v>
      </c>
      <c r="C543" s="139" t="s">
        <v>29</v>
      </c>
      <c r="D543" s="23" t="s">
        <v>35</v>
      </c>
      <c r="E543" s="36">
        <f>E535*E540</f>
        <v>0</v>
      </c>
      <c r="F543" s="36">
        <f>F535*F540</f>
        <v>0</v>
      </c>
      <c r="G543" s="36">
        <f t="shared" ref="G543:J543" si="382">G535*G540</f>
        <v>0</v>
      </c>
      <c r="H543" s="36">
        <f t="shared" si="382"/>
        <v>0</v>
      </c>
      <c r="I543" s="36">
        <f t="shared" si="382"/>
        <v>0</v>
      </c>
      <c r="J543" s="36">
        <f t="shared" si="382"/>
        <v>0</v>
      </c>
      <c r="K543" s="42"/>
      <c r="L543" s="42"/>
      <c r="M543" s="42"/>
      <c r="N543" s="42"/>
    </row>
    <row r="544" spans="2:14" hidden="1" x14ac:dyDescent="0.25">
      <c r="B544" s="138"/>
      <c r="C544" s="140"/>
      <c r="D544" s="23" t="s">
        <v>36</v>
      </c>
      <c r="E544" s="36">
        <f>E543/86400</f>
        <v>0</v>
      </c>
      <c r="F544" s="36">
        <f>F543/86400</f>
        <v>0</v>
      </c>
      <c r="G544" s="36">
        <f t="shared" ref="G544:J544" si="383">G543/86400</f>
        <v>0</v>
      </c>
      <c r="H544" s="36">
        <f t="shared" si="383"/>
        <v>0</v>
      </c>
      <c r="I544" s="36">
        <f t="shared" si="383"/>
        <v>0</v>
      </c>
      <c r="J544" s="36">
        <f t="shared" si="383"/>
        <v>0</v>
      </c>
      <c r="K544" s="42"/>
      <c r="L544" s="42"/>
      <c r="M544" s="42"/>
      <c r="N544" s="42"/>
    </row>
    <row r="545" spans="2:14" hidden="1" x14ac:dyDescent="0.25">
      <c r="B545" s="23"/>
      <c r="C545" s="31"/>
      <c r="D545" s="23"/>
      <c r="E545" s="23"/>
      <c r="F545" s="34"/>
      <c r="G545" s="34"/>
      <c r="H545" s="34"/>
      <c r="I545" s="34"/>
      <c r="J545" s="34"/>
      <c r="K545" s="82"/>
      <c r="L545" s="82"/>
      <c r="M545" s="82"/>
      <c r="N545" s="82"/>
    </row>
    <row r="546" spans="2:14" hidden="1" x14ac:dyDescent="0.25">
      <c r="B546" s="149" t="s">
        <v>37</v>
      </c>
      <c r="C546" s="150"/>
      <c r="D546" s="150"/>
      <c r="E546" s="150"/>
      <c r="F546" s="150"/>
      <c r="G546" s="150"/>
      <c r="H546" s="150"/>
      <c r="I546" s="150"/>
      <c r="J546" s="150"/>
      <c r="K546" s="81"/>
      <c r="L546" s="81"/>
      <c r="M546" s="81"/>
      <c r="N546" s="81"/>
    </row>
    <row r="547" spans="2:14" hidden="1" x14ac:dyDescent="0.25">
      <c r="B547" s="151" t="s">
        <v>38</v>
      </c>
      <c r="C547" s="139" t="s">
        <v>39</v>
      </c>
      <c r="D547" s="23" t="s">
        <v>35</v>
      </c>
      <c r="E547" s="36">
        <f>20%*E543</f>
        <v>0</v>
      </c>
      <c r="F547" s="36">
        <f>20%*F543</f>
        <v>0</v>
      </c>
      <c r="G547" s="36">
        <f t="shared" ref="G547:J547" si="384">20%*G543</f>
        <v>0</v>
      </c>
      <c r="H547" s="36">
        <f t="shared" si="384"/>
        <v>0</v>
      </c>
      <c r="I547" s="36">
        <f t="shared" si="384"/>
        <v>0</v>
      </c>
      <c r="J547" s="36">
        <f t="shared" si="384"/>
        <v>0</v>
      </c>
      <c r="K547" s="42"/>
      <c r="L547" s="42"/>
      <c r="M547" s="42"/>
      <c r="N547" s="42"/>
    </row>
    <row r="548" spans="2:14" hidden="1" x14ac:dyDescent="0.25">
      <c r="B548" s="151"/>
      <c r="C548" s="140"/>
      <c r="D548" s="23" t="s">
        <v>36</v>
      </c>
      <c r="E548" s="36">
        <f>E547/86400</f>
        <v>0</v>
      </c>
      <c r="F548" s="36">
        <f>F547/86400</f>
        <v>0</v>
      </c>
      <c r="G548" s="36">
        <f t="shared" ref="G548:J548" si="385">G547/86400</f>
        <v>0</v>
      </c>
      <c r="H548" s="36">
        <f t="shared" si="385"/>
        <v>0</v>
      </c>
      <c r="I548" s="36">
        <f t="shared" si="385"/>
        <v>0</v>
      </c>
      <c r="J548" s="36">
        <f t="shared" si="385"/>
        <v>0</v>
      </c>
      <c r="K548" s="42"/>
      <c r="L548" s="42"/>
      <c r="M548" s="42"/>
      <c r="N548" s="42"/>
    </row>
    <row r="549" spans="2:14" hidden="1" x14ac:dyDescent="0.25">
      <c r="B549" s="151"/>
      <c r="C549" s="139" t="s">
        <v>41</v>
      </c>
      <c r="D549" s="23" t="s">
        <v>35</v>
      </c>
      <c r="E549" s="36">
        <f>E547</f>
        <v>0</v>
      </c>
      <c r="F549" s="36">
        <f>F547</f>
        <v>0</v>
      </c>
      <c r="G549" s="36">
        <f t="shared" ref="G549:J550" si="386">G547</f>
        <v>0</v>
      </c>
      <c r="H549" s="36">
        <f t="shared" si="386"/>
        <v>0</v>
      </c>
      <c r="I549" s="36">
        <f t="shared" si="386"/>
        <v>0</v>
      </c>
      <c r="J549" s="36">
        <f t="shared" si="386"/>
        <v>0</v>
      </c>
      <c r="K549" s="42"/>
      <c r="L549" s="42"/>
      <c r="M549" s="42"/>
      <c r="N549" s="42"/>
    </row>
    <row r="550" spans="2:14" hidden="1" x14ac:dyDescent="0.25">
      <c r="B550" s="151"/>
      <c r="C550" s="140"/>
      <c r="D550" s="23" t="s">
        <v>36</v>
      </c>
      <c r="E550" s="36">
        <f>E548</f>
        <v>0</v>
      </c>
      <c r="F550" s="36">
        <f>F548</f>
        <v>0</v>
      </c>
      <c r="G550" s="36">
        <f t="shared" si="386"/>
        <v>0</v>
      </c>
      <c r="H550" s="36">
        <f t="shared" si="386"/>
        <v>0</v>
      </c>
      <c r="I550" s="36">
        <f t="shared" si="386"/>
        <v>0</v>
      </c>
      <c r="J550" s="36">
        <f t="shared" si="386"/>
        <v>0</v>
      </c>
      <c r="K550" s="42"/>
      <c r="L550" s="42"/>
      <c r="M550" s="42"/>
      <c r="N550" s="42"/>
    </row>
    <row r="551" spans="2:14" hidden="1" x14ac:dyDescent="0.25">
      <c r="B551" s="23"/>
      <c r="C551" s="31"/>
      <c r="D551" s="23"/>
      <c r="E551" s="23"/>
      <c r="F551" s="34"/>
      <c r="G551" s="34"/>
      <c r="H551" s="34"/>
      <c r="I551" s="34"/>
      <c r="J551" s="34"/>
      <c r="K551" s="82"/>
      <c r="L551" s="82"/>
      <c r="M551" s="82"/>
      <c r="N551" s="82"/>
    </row>
    <row r="552" spans="2:14" hidden="1" x14ac:dyDescent="0.25">
      <c r="B552" s="141" t="s">
        <v>42</v>
      </c>
      <c r="C552" s="142"/>
      <c r="D552" s="142"/>
      <c r="E552" s="142"/>
      <c r="F552" s="142"/>
      <c r="G552" s="142"/>
      <c r="H552" s="142"/>
      <c r="I552" s="142"/>
      <c r="J552" s="142"/>
      <c r="K552" s="81"/>
      <c r="L552" s="81"/>
      <c r="M552" s="81"/>
      <c r="N552" s="81"/>
    </row>
    <row r="553" spans="2:14" hidden="1" x14ac:dyDescent="0.25">
      <c r="B553" s="136" t="s">
        <v>43</v>
      </c>
      <c r="C553" s="145" t="s">
        <v>44</v>
      </c>
      <c r="D553" s="23" t="s">
        <v>35</v>
      </c>
      <c r="E553" s="36">
        <f>20%*(E543+E549)</f>
        <v>0</v>
      </c>
      <c r="F553" s="36">
        <f>20%*(F543+F549)</f>
        <v>0</v>
      </c>
      <c r="G553" s="36">
        <f t="shared" ref="G553:J553" si="387">20%*(G543+G549)</f>
        <v>0</v>
      </c>
      <c r="H553" s="36">
        <f t="shared" si="387"/>
        <v>0</v>
      </c>
      <c r="I553" s="36">
        <f t="shared" si="387"/>
        <v>0</v>
      </c>
      <c r="J553" s="36">
        <f t="shared" si="387"/>
        <v>0</v>
      </c>
      <c r="K553" s="42"/>
      <c r="L553" s="42"/>
      <c r="M553" s="42"/>
      <c r="N553" s="42"/>
    </row>
    <row r="554" spans="2:14" hidden="1" x14ac:dyDescent="0.25">
      <c r="B554" s="138"/>
      <c r="C554" s="146"/>
      <c r="D554" s="23" t="s">
        <v>36</v>
      </c>
      <c r="E554" s="36">
        <f>E553/86400</f>
        <v>0</v>
      </c>
      <c r="F554" s="36">
        <f>F553/86400</f>
        <v>0</v>
      </c>
      <c r="G554" s="36">
        <f t="shared" ref="G554:J554" si="388">G553/86400</f>
        <v>0</v>
      </c>
      <c r="H554" s="36">
        <f t="shared" si="388"/>
        <v>0</v>
      </c>
      <c r="I554" s="36">
        <f t="shared" si="388"/>
        <v>0</v>
      </c>
      <c r="J554" s="36">
        <f t="shared" si="388"/>
        <v>0</v>
      </c>
      <c r="K554" s="42"/>
      <c r="L554" s="42"/>
      <c r="M554" s="42"/>
      <c r="N554" s="42"/>
    </row>
    <row r="555" spans="2:14" hidden="1" x14ac:dyDescent="0.25">
      <c r="B555" s="23"/>
      <c r="C555" s="31"/>
      <c r="D555" s="23"/>
      <c r="E555" s="23"/>
      <c r="F555" s="34"/>
      <c r="G555" s="34"/>
      <c r="H555" s="34"/>
      <c r="I555" s="34"/>
      <c r="J555" s="34"/>
      <c r="K555" s="82"/>
      <c r="L555" s="82"/>
      <c r="M555" s="82"/>
      <c r="N555" s="82"/>
    </row>
    <row r="556" spans="2:14" hidden="1" x14ac:dyDescent="0.25">
      <c r="B556" s="147" t="s">
        <v>45</v>
      </c>
      <c r="C556" s="148"/>
      <c r="D556" s="148"/>
      <c r="E556" s="148"/>
      <c r="F556" s="148"/>
      <c r="G556" s="148"/>
      <c r="H556" s="148"/>
      <c r="I556" s="148"/>
      <c r="J556" s="148"/>
      <c r="K556" s="83"/>
      <c r="L556" s="83"/>
      <c r="M556" s="83"/>
      <c r="N556" s="83"/>
    </row>
    <row r="557" spans="2:14" hidden="1" x14ac:dyDescent="0.25">
      <c r="B557" s="136" t="s">
        <v>46</v>
      </c>
      <c r="C557" s="31" t="s">
        <v>47</v>
      </c>
      <c r="D557" s="23"/>
      <c r="E557" s="34">
        <v>1.1000000000000001</v>
      </c>
      <c r="F557" s="34">
        <v>1.1000000000000001</v>
      </c>
      <c r="G557" s="34">
        <v>1.1000000000000001</v>
      </c>
      <c r="H557" s="34">
        <v>1.1000000000000001</v>
      </c>
      <c r="I557" s="34">
        <v>1.1000000000000001</v>
      </c>
      <c r="J557" s="34">
        <v>1.1000000000000001</v>
      </c>
      <c r="K557" s="82"/>
      <c r="L557" s="82"/>
      <c r="M557" s="82"/>
      <c r="N557" s="82"/>
    </row>
    <row r="558" spans="2:14" hidden="1" x14ac:dyDescent="0.25">
      <c r="B558" s="137"/>
      <c r="C558" s="139" t="s">
        <v>48</v>
      </c>
      <c r="D558" s="23" t="s">
        <v>35</v>
      </c>
      <c r="E558" s="36">
        <f>E557*E566</f>
        <v>0</v>
      </c>
      <c r="F558" s="36">
        <f>F557*F566</f>
        <v>0</v>
      </c>
      <c r="G558" s="36">
        <f t="shared" ref="G558:J558" si="389">G557*G566</f>
        <v>0</v>
      </c>
      <c r="H558" s="36">
        <f t="shared" si="389"/>
        <v>0</v>
      </c>
      <c r="I558" s="36">
        <f t="shared" si="389"/>
        <v>0</v>
      </c>
      <c r="J558" s="36">
        <f t="shared" si="389"/>
        <v>0</v>
      </c>
      <c r="K558" s="42"/>
      <c r="L558" s="42"/>
      <c r="M558" s="42"/>
      <c r="N558" s="42"/>
    </row>
    <row r="559" spans="2:14" hidden="1" x14ac:dyDescent="0.25">
      <c r="B559" s="138"/>
      <c r="C559" s="140"/>
      <c r="D559" s="23" t="s">
        <v>36</v>
      </c>
      <c r="E559" s="36">
        <f>E558/86400</f>
        <v>0</v>
      </c>
      <c r="F559" s="36">
        <f>F558/86400</f>
        <v>0</v>
      </c>
      <c r="G559" s="36">
        <f t="shared" ref="G559:J559" si="390">G558/86400</f>
        <v>0</v>
      </c>
      <c r="H559" s="36">
        <f t="shared" si="390"/>
        <v>0</v>
      </c>
      <c r="I559" s="36">
        <f t="shared" si="390"/>
        <v>0</v>
      </c>
      <c r="J559" s="36">
        <f t="shared" si="390"/>
        <v>0</v>
      </c>
      <c r="K559" s="42"/>
      <c r="L559" s="42"/>
      <c r="M559" s="42"/>
      <c r="N559" s="42"/>
    </row>
    <row r="560" spans="2:14" hidden="1" x14ac:dyDescent="0.25">
      <c r="B560" s="23"/>
      <c r="C560" s="31"/>
      <c r="D560" s="23"/>
      <c r="E560" s="34"/>
      <c r="F560" s="34"/>
      <c r="G560" s="34"/>
      <c r="H560" s="34"/>
      <c r="I560" s="34"/>
      <c r="J560" s="34"/>
      <c r="K560" s="82"/>
      <c r="L560" s="82"/>
      <c r="M560" s="82"/>
      <c r="N560" s="82"/>
    </row>
    <row r="561" spans="2:14" hidden="1" x14ac:dyDescent="0.25">
      <c r="B561" s="141" t="s">
        <v>49</v>
      </c>
      <c r="C561" s="142"/>
      <c r="D561" s="142"/>
      <c r="E561" s="142"/>
      <c r="F561" s="142"/>
      <c r="G561" s="142"/>
      <c r="H561" s="142"/>
      <c r="I561" s="142"/>
      <c r="J561" s="142"/>
      <c r="K561" s="81"/>
      <c r="L561" s="81"/>
      <c r="M561" s="81"/>
      <c r="N561" s="81"/>
    </row>
    <row r="562" spans="2:14" hidden="1" x14ac:dyDescent="0.25">
      <c r="B562" s="136" t="s">
        <v>50</v>
      </c>
      <c r="C562" s="31" t="s">
        <v>47</v>
      </c>
      <c r="D562" s="23"/>
      <c r="E562" s="34">
        <v>1.5</v>
      </c>
      <c r="F562" s="34">
        <v>1.5</v>
      </c>
      <c r="G562" s="34">
        <v>1.5</v>
      </c>
      <c r="H562" s="34">
        <v>1.5</v>
      </c>
      <c r="I562" s="34">
        <v>1.5</v>
      </c>
      <c r="J562" s="34">
        <v>1.5</v>
      </c>
      <c r="K562" s="82"/>
      <c r="L562" s="82"/>
      <c r="M562" s="82"/>
      <c r="N562" s="82"/>
    </row>
    <row r="563" spans="2:14" hidden="1" x14ac:dyDescent="0.25">
      <c r="B563" s="137"/>
      <c r="C563" s="139" t="s">
        <v>51</v>
      </c>
      <c r="D563" s="23" t="s">
        <v>35</v>
      </c>
      <c r="E563" s="36">
        <f>E562*E566</f>
        <v>0</v>
      </c>
      <c r="F563" s="36">
        <f>F562*F566</f>
        <v>0</v>
      </c>
      <c r="G563" s="36">
        <f t="shared" ref="G563:J563" si="391">G562*G566</f>
        <v>0</v>
      </c>
      <c r="H563" s="36">
        <f t="shared" si="391"/>
        <v>0</v>
      </c>
      <c r="I563" s="36">
        <f t="shared" si="391"/>
        <v>0</v>
      </c>
      <c r="J563" s="36">
        <f t="shared" si="391"/>
        <v>0</v>
      </c>
      <c r="K563" s="42"/>
      <c r="L563" s="42"/>
      <c r="M563" s="42"/>
      <c r="N563" s="42"/>
    </row>
    <row r="564" spans="2:14" hidden="1" x14ac:dyDescent="0.25">
      <c r="B564" s="138"/>
      <c r="C564" s="140"/>
      <c r="D564" s="23" t="s">
        <v>36</v>
      </c>
      <c r="E564" s="36">
        <f>E563/86400</f>
        <v>0</v>
      </c>
      <c r="F564" s="36">
        <f>F563/86400</f>
        <v>0</v>
      </c>
      <c r="G564" s="36">
        <f t="shared" ref="G564:J564" si="392">G563/86400</f>
        <v>0</v>
      </c>
      <c r="H564" s="36">
        <f t="shared" si="392"/>
        <v>0</v>
      </c>
      <c r="I564" s="36">
        <f t="shared" si="392"/>
        <v>0</v>
      </c>
      <c r="J564" s="36">
        <f t="shared" si="392"/>
        <v>0</v>
      </c>
      <c r="K564" s="42"/>
      <c r="L564" s="42"/>
      <c r="M564" s="42"/>
      <c r="N564" s="42"/>
    </row>
    <row r="565" spans="2:14" hidden="1" x14ac:dyDescent="0.25">
      <c r="B565" s="141" t="s">
        <v>52</v>
      </c>
      <c r="C565" s="142"/>
      <c r="D565" s="142"/>
      <c r="E565" s="142"/>
      <c r="F565" s="142"/>
      <c r="G565" s="142"/>
      <c r="H565" s="142"/>
      <c r="I565" s="142"/>
      <c r="J565" s="142"/>
      <c r="K565" s="81"/>
      <c r="L565" s="81"/>
      <c r="M565" s="81"/>
      <c r="N565" s="81"/>
    </row>
    <row r="566" spans="2:14" hidden="1" x14ac:dyDescent="0.25">
      <c r="B566" s="136" t="s">
        <v>53</v>
      </c>
      <c r="C566" s="139" t="s">
        <v>52</v>
      </c>
      <c r="D566" s="23" t="s">
        <v>35</v>
      </c>
      <c r="E566" s="36">
        <f>E543+E549+E553</f>
        <v>0</v>
      </c>
      <c r="F566" s="36">
        <f>F543+F549+F553</f>
        <v>0</v>
      </c>
      <c r="G566" s="36">
        <f t="shared" ref="G566:J566" si="393">G543+G549+G553</f>
        <v>0</v>
      </c>
      <c r="H566" s="36">
        <f t="shared" si="393"/>
        <v>0</v>
      </c>
      <c r="I566" s="36">
        <f t="shared" si="393"/>
        <v>0</v>
      </c>
      <c r="J566" s="36">
        <f t="shared" si="393"/>
        <v>0</v>
      </c>
      <c r="K566" s="42"/>
      <c r="L566" s="42"/>
      <c r="M566" s="42"/>
      <c r="N566" s="42"/>
    </row>
    <row r="567" spans="2:14" hidden="1" x14ac:dyDescent="0.25">
      <c r="B567" s="138"/>
      <c r="C567" s="140"/>
      <c r="D567" s="23" t="s">
        <v>36</v>
      </c>
      <c r="E567" s="36">
        <f>E566/86400</f>
        <v>0</v>
      </c>
      <c r="F567" s="36">
        <f>F566/86400</f>
        <v>0</v>
      </c>
      <c r="G567" s="36">
        <f t="shared" ref="G567:J567" si="394">G566/86400</f>
        <v>0</v>
      </c>
      <c r="H567" s="36">
        <f t="shared" si="394"/>
        <v>0</v>
      </c>
      <c r="I567" s="36">
        <f t="shared" si="394"/>
        <v>0</v>
      </c>
      <c r="J567" s="36">
        <f t="shared" si="394"/>
        <v>0</v>
      </c>
      <c r="K567" s="42"/>
      <c r="L567" s="42"/>
      <c r="M567" s="42"/>
      <c r="N567" s="42"/>
    </row>
    <row r="568" spans="2:14" hidden="1" x14ac:dyDescent="0.25">
      <c r="B568" s="40"/>
      <c r="C568" s="27"/>
      <c r="D568" s="41"/>
      <c r="E568" s="41"/>
      <c r="F568" s="42"/>
      <c r="G568" s="42"/>
      <c r="H568" s="42"/>
      <c r="I568" s="42"/>
      <c r="J568" s="42"/>
      <c r="K568" s="42"/>
      <c r="L568" s="42"/>
      <c r="M568" s="42"/>
      <c r="N568" s="42"/>
    </row>
    <row r="569" spans="2:14" hidden="1" x14ac:dyDescent="0.25"/>
    <row r="570" spans="2:14" hidden="1" x14ac:dyDescent="0.25">
      <c r="B570" s="39" t="s">
        <v>54</v>
      </c>
      <c r="C570" s="39"/>
      <c r="D570" s="39"/>
      <c r="E570" s="39"/>
      <c r="F570" s="39"/>
      <c r="G570" s="39"/>
      <c r="H570" s="39"/>
    </row>
    <row r="571" spans="2:14" hidden="1" x14ac:dyDescent="0.25">
      <c r="B571" s="39" t="s">
        <v>55</v>
      </c>
      <c r="C571" s="39"/>
      <c r="D571" s="39"/>
      <c r="E571" s="39"/>
      <c r="F571" s="39"/>
      <c r="G571" s="39"/>
      <c r="H571" s="39"/>
    </row>
    <row r="572" spans="2:14" hidden="1" x14ac:dyDescent="0.25">
      <c r="B572" s="39" t="s">
        <v>56</v>
      </c>
      <c r="C572" s="39"/>
      <c r="D572" s="39"/>
      <c r="E572" s="39"/>
      <c r="F572" s="39"/>
      <c r="G572" s="39"/>
      <c r="H572" s="39"/>
    </row>
    <row r="573" spans="2:14" hidden="1" x14ac:dyDescent="0.25">
      <c r="B573" s="39" t="s">
        <v>57</v>
      </c>
      <c r="C573" s="39"/>
      <c r="D573" s="39"/>
      <c r="E573" s="39"/>
      <c r="F573" s="39"/>
      <c r="G573" s="39"/>
      <c r="H573" s="39"/>
    </row>
    <row r="574" spans="2:14" hidden="1" x14ac:dyDescent="0.25"/>
    <row r="575" spans="2:14" hidden="1" x14ac:dyDescent="0.25"/>
    <row r="576" spans="2:14" hidden="1" x14ac:dyDescent="0.25"/>
    <row r="577" spans="2:14" hidden="1" x14ac:dyDescent="0.25">
      <c r="B577" s="152" t="s">
        <v>63</v>
      </c>
      <c r="C577" s="127"/>
      <c r="D577" s="127"/>
      <c r="E577" s="127"/>
      <c r="F577" s="127"/>
      <c r="G577" s="127"/>
      <c r="H577" s="127"/>
      <c r="I577" s="127"/>
      <c r="J577" s="127"/>
      <c r="K577" s="75"/>
      <c r="L577" s="75"/>
      <c r="M577" s="75"/>
      <c r="N577" s="75"/>
    </row>
    <row r="578" spans="2:14" hidden="1" x14ac:dyDescent="0.25">
      <c r="B578" s="20" t="s">
        <v>14</v>
      </c>
    </row>
    <row r="579" spans="2:14" hidden="1" x14ac:dyDescent="0.25">
      <c r="B579" s="20" t="s">
        <v>15</v>
      </c>
    </row>
    <row r="580" spans="2:14" hidden="1" x14ac:dyDescent="0.25"/>
    <row r="581" spans="2:14" hidden="1" x14ac:dyDescent="0.25">
      <c r="B581" s="134" t="s">
        <v>17</v>
      </c>
      <c r="C581" s="134" t="s">
        <v>18</v>
      </c>
      <c r="D581" s="134" t="s">
        <v>19</v>
      </c>
      <c r="E581" s="32"/>
      <c r="F581" s="134" t="s">
        <v>20</v>
      </c>
      <c r="G581" s="134"/>
      <c r="H581" s="134"/>
      <c r="I581" s="134"/>
      <c r="J581" s="134"/>
      <c r="K581" s="80"/>
      <c r="L581" s="80"/>
      <c r="M581" s="80"/>
      <c r="N581" s="80"/>
    </row>
    <row r="582" spans="2:14" hidden="1" x14ac:dyDescent="0.25">
      <c r="B582" s="134"/>
      <c r="C582" s="134"/>
      <c r="D582" s="134"/>
      <c r="E582" s="32">
        <v>2018</v>
      </c>
      <c r="F582" s="33">
        <v>2020</v>
      </c>
      <c r="G582" s="33">
        <v>2025</v>
      </c>
      <c r="H582" s="33">
        <v>2030</v>
      </c>
      <c r="I582" s="33">
        <v>2035</v>
      </c>
      <c r="J582" s="33">
        <v>2040</v>
      </c>
      <c r="K582" s="85"/>
      <c r="L582" s="85"/>
      <c r="M582" s="85"/>
      <c r="N582" s="85"/>
    </row>
    <row r="583" spans="2:14" hidden="1" x14ac:dyDescent="0.25">
      <c r="B583" s="141" t="s">
        <v>22</v>
      </c>
      <c r="C583" s="142"/>
      <c r="D583" s="142"/>
      <c r="E583" s="142"/>
      <c r="F583" s="142"/>
      <c r="G583" s="142"/>
      <c r="H583" s="142"/>
      <c r="I583" s="142"/>
      <c r="J583" s="142"/>
      <c r="K583" s="81"/>
      <c r="L583" s="81"/>
      <c r="M583" s="81"/>
      <c r="N583" s="81"/>
    </row>
    <row r="584" spans="2:14" hidden="1" x14ac:dyDescent="0.25">
      <c r="B584" s="23">
        <v>1</v>
      </c>
      <c r="C584" s="31" t="s">
        <v>23</v>
      </c>
      <c r="D584" s="23" t="s">
        <v>24</v>
      </c>
      <c r="E584" s="44">
        <f t="shared" ref="E584:J584" si="395">E15</f>
        <v>0</v>
      </c>
      <c r="F584" s="44">
        <f t="shared" si="395"/>
        <v>0</v>
      </c>
      <c r="G584" s="44">
        <f t="shared" si="395"/>
        <v>0</v>
      </c>
      <c r="H584" s="44">
        <f t="shared" si="395"/>
        <v>0</v>
      </c>
      <c r="I584" s="44">
        <f t="shared" si="395"/>
        <v>0</v>
      </c>
      <c r="J584" s="44">
        <f t="shared" si="395"/>
        <v>0</v>
      </c>
      <c r="K584" s="86"/>
      <c r="L584" s="86"/>
      <c r="M584" s="86"/>
      <c r="N584" s="86"/>
    </row>
    <row r="585" spans="2:14" hidden="1" x14ac:dyDescent="0.25">
      <c r="B585" s="23">
        <v>2</v>
      </c>
      <c r="C585" s="31" t="s">
        <v>25</v>
      </c>
      <c r="D585" s="23" t="s">
        <v>26</v>
      </c>
      <c r="E585" s="34">
        <v>100</v>
      </c>
      <c r="F585" s="34">
        <v>100</v>
      </c>
      <c r="G585" s="34">
        <v>100</v>
      </c>
      <c r="H585" s="34">
        <v>100</v>
      </c>
      <c r="I585" s="34">
        <v>100</v>
      </c>
      <c r="J585" s="34">
        <v>100</v>
      </c>
      <c r="K585" s="82"/>
      <c r="L585" s="82"/>
      <c r="M585" s="82"/>
      <c r="N585" s="82"/>
    </row>
    <row r="586" spans="2:14" hidden="1" x14ac:dyDescent="0.25">
      <c r="B586" s="23">
        <v>3</v>
      </c>
      <c r="C586" s="31" t="s">
        <v>27</v>
      </c>
      <c r="D586" s="23" t="s">
        <v>24</v>
      </c>
      <c r="E586" s="36">
        <f>E584*E585%</f>
        <v>0</v>
      </c>
      <c r="F586" s="36">
        <f>F584*F585%</f>
        <v>0</v>
      </c>
      <c r="G586" s="36">
        <f t="shared" ref="G586:J586" si="396">G584*G585%</f>
        <v>0</v>
      </c>
      <c r="H586" s="36">
        <f t="shared" si="396"/>
        <v>0</v>
      </c>
      <c r="I586" s="36">
        <f t="shared" si="396"/>
        <v>0</v>
      </c>
      <c r="J586" s="36">
        <f t="shared" si="396"/>
        <v>0</v>
      </c>
      <c r="K586" s="42"/>
      <c r="L586" s="42"/>
      <c r="M586" s="42"/>
      <c r="N586" s="42"/>
    </row>
    <row r="587" spans="2:14" hidden="1" x14ac:dyDescent="0.25">
      <c r="B587" s="23">
        <v>4</v>
      </c>
      <c r="C587" s="31" t="s">
        <v>28</v>
      </c>
      <c r="D587" s="23" t="s">
        <v>24</v>
      </c>
      <c r="E587" s="34">
        <v>5</v>
      </c>
      <c r="F587" s="34">
        <v>5</v>
      </c>
      <c r="G587" s="34">
        <v>5</v>
      </c>
      <c r="H587" s="34">
        <v>5</v>
      </c>
      <c r="I587" s="34">
        <v>5</v>
      </c>
      <c r="J587" s="34">
        <v>5</v>
      </c>
      <c r="K587" s="82"/>
      <c r="L587" s="82"/>
      <c r="M587" s="82"/>
      <c r="N587" s="82"/>
    </row>
    <row r="588" spans="2:14" hidden="1" x14ac:dyDescent="0.25">
      <c r="B588" s="23"/>
      <c r="C588" s="31"/>
      <c r="D588" s="23"/>
      <c r="E588" s="23"/>
      <c r="F588" s="34"/>
      <c r="G588" s="34"/>
      <c r="H588" s="34"/>
      <c r="I588" s="34"/>
      <c r="J588" s="34"/>
      <c r="K588" s="82"/>
      <c r="L588" s="82"/>
      <c r="M588" s="82"/>
      <c r="N588" s="82"/>
    </row>
    <row r="589" spans="2:14" hidden="1" x14ac:dyDescent="0.25">
      <c r="B589" s="141" t="s">
        <v>29</v>
      </c>
      <c r="C589" s="142"/>
      <c r="D589" s="142"/>
      <c r="E589" s="142"/>
      <c r="F589" s="142"/>
      <c r="G589" s="142"/>
      <c r="H589" s="142"/>
      <c r="I589" s="142"/>
      <c r="J589" s="142"/>
      <c r="K589" s="81"/>
      <c r="L589" s="81"/>
      <c r="M589" s="81"/>
      <c r="N589" s="81"/>
    </row>
    <row r="590" spans="2:14" hidden="1" x14ac:dyDescent="0.25">
      <c r="B590" s="23">
        <v>1</v>
      </c>
      <c r="C590" s="31" t="s">
        <v>30</v>
      </c>
      <c r="D590" s="23" t="s">
        <v>31</v>
      </c>
      <c r="E590" s="36">
        <f>E586/E587</f>
        <v>0</v>
      </c>
      <c r="F590" s="36">
        <f>F586/F587</f>
        <v>0</v>
      </c>
      <c r="G590" s="36">
        <f t="shared" ref="G590:J590" si="397">G586/G587</f>
        <v>0</v>
      </c>
      <c r="H590" s="36">
        <f t="shared" si="397"/>
        <v>0</v>
      </c>
      <c r="I590" s="36">
        <f t="shared" si="397"/>
        <v>0</v>
      </c>
      <c r="J590" s="36">
        <f t="shared" si="397"/>
        <v>0</v>
      </c>
      <c r="K590" s="42"/>
      <c r="L590" s="42"/>
      <c r="M590" s="42"/>
      <c r="N590" s="42"/>
    </row>
    <row r="591" spans="2:14" hidden="1" x14ac:dyDescent="0.25">
      <c r="B591" s="23">
        <v>2</v>
      </c>
      <c r="C591" s="31" t="s">
        <v>32</v>
      </c>
      <c r="D591" s="23" t="s">
        <v>33</v>
      </c>
      <c r="E591" s="36">
        <v>120</v>
      </c>
      <c r="F591" s="36">
        <v>120</v>
      </c>
      <c r="G591" s="36">
        <v>120</v>
      </c>
      <c r="H591" s="36">
        <v>120</v>
      </c>
      <c r="I591" s="36">
        <v>120</v>
      </c>
      <c r="J591" s="36">
        <v>120</v>
      </c>
      <c r="K591" s="42"/>
      <c r="L591" s="42"/>
      <c r="M591" s="42"/>
      <c r="N591" s="42"/>
    </row>
    <row r="592" spans="2:14" hidden="1" x14ac:dyDescent="0.25">
      <c r="B592" s="136">
        <v>3</v>
      </c>
      <c r="C592" s="139" t="s">
        <v>34</v>
      </c>
      <c r="D592" s="23" t="s">
        <v>35</v>
      </c>
      <c r="E592" s="36">
        <f>E590*E591</f>
        <v>0</v>
      </c>
      <c r="F592" s="36">
        <f>F590*F591</f>
        <v>0</v>
      </c>
      <c r="G592" s="36">
        <f t="shared" ref="G592:J592" si="398">G590*G591</f>
        <v>0</v>
      </c>
      <c r="H592" s="36">
        <f t="shared" si="398"/>
        <v>0</v>
      </c>
      <c r="I592" s="36">
        <f t="shared" si="398"/>
        <v>0</v>
      </c>
      <c r="J592" s="36">
        <f t="shared" si="398"/>
        <v>0</v>
      </c>
      <c r="K592" s="42"/>
      <c r="L592" s="42"/>
      <c r="M592" s="42"/>
      <c r="N592" s="42"/>
    </row>
    <row r="593" spans="2:14" hidden="1" x14ac:dyDescent="0.25">
      <c r="B593" s="138"/>
      <c r="C593" s="140"/>
      <c r="D593" s="23" t="s">
        <v>36</v>
      </c>
      <c r="E593" s="36">
        <f>E592/86400</f>
        <v>0</v>
      </c>
      <c r="F593" s="36">
        <f>F592/86400</f>
        <v>0</v>
      </c>
      <c r="G593" s="36">
        <f t="shared" ref="G593:J593" si="399">G592/86400</f>
        <v>0</v>
      </c>
      <c r="H593" s="36">
        <f t="shared" si="399"/>
        <v>0</v>
      </c>
      <c r="I593" s="36">
        <f t="shared" si="399"/>
        <v>0</v>
      </c>
      <c r="J593" s="36">
        <f t="shared" si="399"/>
        <v>0</v>
      </c>
      <c r="K593" s="42"/>
      <c r="L593" s="42"/>
      <c r="M593" s="42"/>
      <c r="N593" s="42"/>
    </row>
    <row r="594" spans="2:14" hidden="1" x14ac:dyDescent="0.25">
      <c r="B594" s="136">
        <v>4</v>
      </c>
      <c r="C594" s="139" t="s">
        <v>29</v>
      </c>
      <c r="D594" s="23" t="s">
        <v>35</v>
      </c>
      <c r="E594" s="36">
        <f>E586*E591</f>
        <v>0</v>
      </c>
      <c r="F594" s="36">
        <f>F586*F591</f>
        <v>0</v>
      </c>
      <c r="G594" s="36">
        <f t="shared" ref="G594:J594" si="400">G586*G591</f>
        <v>0</v>
      </c>
      <c r="H594" s="36">
        <f t="shared" si="400"/>
        <v>0</v>
      </c>
      <c r="I594" s="36">
        <f t="shared" si="400"/>
        <v>0</v>
      </c>
      <c r="J594" s="36">
        <f t="shared" si="400"/>
        <v>0</v>
      </c>
      <c r="K594" s="42"/>
      <c r="L594" s="42"/>
      <c r="M594" s="42"/>
      <c r="N594" s="42"/>
    </row>
    <row r="595" spans="2:14" hidden="1" x14ac:dyDescent="0.25">
      <c r="B595" s="138"/>
      <c r="C595" s="140"/>
      <c r="D595" s="23" t="s">
        <v>36</v>
      </c>
      <c r="E595" s="36">
        <f>E594/86400</f>
        <v>0</v>
      </c>
      <c r="F595" s="36">
        <f>F594/86400</f>
        <v>0</v>
      </c>
      <c r="G595" s="36">
        <f t="shared" ref="G595:J595" si="401">G594/86400</f>
        <v>0</v>
      </c>
      <c r="H595" s="36">
        <f t="shared" si="401"/>
        <v>0</v>
      </c>
      <c r="I595" s="36">
        <f t="shared" si="401"/>
        <v>0</v>
      </c>
      <c r="J595" s="36">
        <f t="shared" si="401"/>
        <v>0</v>
      </c>
      <c r="K595" s="42"/>
      <c r="L595" s="42"/>
      <c r="M595" s="42"/>
      <c r="N595" s="42"/>
    </row>
    <row r="596" spans="2:14" hidden="1" x14ac:dyDescent="0.25">
      <c r="B596" s="23"/>
      <c r="C596" s="31"/>
      <c r="D596" s="23"/>
      <c r="E596" s="23"/>
      <c r="F596" s="34"/>
      <c r="G596" s="34"/>
      <c r="H596" s="34"/>
      <c r="I596" s="34"/>
      <c r="J596" s="34"/>
      <c r="K596" s="82"/>
      <c r="L596" s="82"/>
      <c r="M596" s="82"/>
      <c r="N596" s="82"/>
    </row>
    <row r="597" spans="2:14" hidden="1" x14ac:dyDescent="0.25">
      <c r="B597" s="149" t="s">
        <v>37</v>
      </c>
      <c r="C597" s="150"/>
      <c r="D597" s="150"/>
      <c r="E597" s="150"/>
      <c r="F597" s="150"/>
      <c r="G597" s="150"/>
      <c r="H597" s="150"/>
      <c r="I597" s="150"/>
      <c r="J597" s="150"/>
      <c r="K597" s="81"/>
      <c r="L597" s="81"/>
      <c r="M597" s="81"/>
      <c r="N597" s="81"/>
    </row>
    <row r="598" spans="2:14" hidden="1" x14ac:dyDescent="0.25">
      <c r="B598" s="151" t="s">
        <v>38</v>
      </c>
      <c r="C598" s="139" t="s">
        <v>39</v>
      </c>
      <c r="D598" s="23" t="s">
        <v>35</v>
      </c>
      <c r="E598" s="36">
        <f>20%*E594</f>
        <v>0</v>
      </c>
      <c r="F598" s="36">
        <f>20%*F594</f>
        <v>0</v>
      </c>
      <c r="G598" s="36">
        <f t="shared" ref="G598:J598" si="402">20%*G594</f>
        <v>0</v>
      </c>
      <c r="H598" s="36">
        <f t="shared" si="402"/>
        <v>0</v>
      </c>
      <c r="I598" s="36">
        <f t="shared" si="402"/>
        <v>0</v>
      </c>
      <c r="J598" s="36">
        <f t="shared" si="402"/>
        <v>0</v>
      </c>
      <c r="K598" s="42"/>
      <c r="L598" s="42"/>
      <c r="M598" s="42"/>
      <c r="N598" s="42"/>
    </row>
    <row r="599" spans="2:14" hidden="1" x14ac:dyDescent="0.25">
      <c r="B599" s="151"/>
      <c r="C599" s="140"/>
      <c r="D599" s="23" t="s">
        <v>36</v>
      </c>
      <c r="E599" s="36">
        <f>E598/86400</f>
        <v>0</v>
      </c>
      <c r="F599" s="36">
        <f>F598/86400</f>
        <v>0</v>
      </c>
      <c r="G599" s="36">
        <f t="shared" ref="G599:J599" si="403">G598/86400</f>
        <v>0</v>
      </c>
      <c r="H599" s="36">
        <f t="shared" si="403"/>
        <v>0</v>
      </c>
      <c r="I599" s="36">
        <f t="shared" si="403"/>
        <v>0</v>
      </c>
      <c r="J599" s="36">
        <f t="shared" si="403"/>
        <v>0</v>
      </c>
      <c r="K599" s="42"/>
      <c r="L599" s="42"/>
      <c r="M599" s="42"/>
      <c r="N599" s="42"/>
    </row>
    <row r="600" spans="2:14" hidden="1" x14ac:dyDescent="0.25">
      <c r="B600" s="151"/>
      <c r="C600" s="139" t="s">
        <v>41</v>
      </c>
      <c r="D600" s="23" t="s">
        <v>35</v>
      </c>
      <c r="E600" s="36">
        <f>E598</f>
        <v>0</v>
      </c>
      <c r="F600" s="36">
        <f>F598</f>
        <v>0</v>
      </c>
      <c r="G600" s="36">
        <f t="shared" ref="G600:J601" si="404">G598</f>
        <v>0</v>
      </c>
      <c r="H600" s="36">
        <f t="shared" si="404"/>
        <v>0</v>
      </c>
      <c r="I600" s="36">
        <f t="shared" si="404"/>
        <v>0</v>
      </c>
      <c r="J600" s="36">
        <f t="shared" si="404"/>
        <v>0</v>
      </c>
      <c r="K600" s="42"/>
      <c r="L600" s="42"/>
      <c r="M600" s="42"/>
      <c r="N600" s="42"/>
    </row>
    <row r="601" spans="2:14" hidden="1" x14ac:dyDescent="0.25">
      <c r="B601" s="151"/>
      <c r="C601" s="140"/>
      <c r="D601" s="23" t="s">
        <v>36</v>
      </c>
      <c r="E601" s="36">
        <f>E599</f>
        <v>0</v>
      </c>
      <c r="F601" s="36">
        <f>F599</f>
        <v>0</v>
      </c>
      <c r="G601" s="36">
        <f t="shared" si="404"/>
        <v>0</v>
      </c>
      <c r="H601" s="36">
        <f t="shared" si="404"/>
        <v>0</v>
      </c>
      <c r="I601" s="36">
        <f t="shared" si="404"/>
        <v>0</v>
      </c>
      <c r="J601" s="36">
        <f t="shared" si="404"/>
        <v>0</v>
      </c>
      <c r="K601" s="42"/>
      <c r="L601" s="42"/>
      <c r="M601" s="42"/>
      <c r="N601" s="42"/>
    </row>
    <row r="602" spans="2:14" hidden="1" x14ac:dyDescent="0.25">
      <c r="B602" s="23"/>
      <c r="C602" s="31"/>
      <c r="D602" s="23"/>
      <c r="E602" s="23"/>
      <c r="F602" s="34"/>
      <c r="G602" s="34"/>
      <c r="H602" s="34"/>
      <c r="I602" s="34"/>
      <c r="J602" s="34"/>
      <c r="K602" s="82"/>
      <c r="L602" s="82"/>
      <c r="M602" s="82"/>
      <c r="N602" s="82"/>
    </row>
    <row r="603" spans="2:14" hidden="1" x14ac:dyDescent="0.25">
      <c r="B603" s="141" t="s">
        <v>42</v>
      </c>
      <c r="C603" s="142"/>
      <c r="D603" s="142"/>
      <c r="E603" s="142"/>
      <c r="F603" s="142"/>
      <c r="G603" s="142"/>
      <c r="H603" s="142"/>
      <c r="I603" s="142"/>
      <c r="J603" s="142"/>
      <c r="K603" s="81"/>
      <c r="L603" s="81"/>
      <c r="M603" s="81"/>
      <c r="N603" s="81"/>
    </row>
    <row r="604" spans="2:14" hidden="1" x14ac:dyDescent="0.25">
      <c r="B604" s="136" t="s">
        <v>43</v>
      </c>
      <c r="C604" s="145" t="s">
        <v>44</v>
      </c>
      <c r="D604" s="23" t="s">
        <v>35</v>
      </c>
      <c r="E604" s="36">
        <f>20%*(E594+E600)</f>
        <v>0</v>
      </c>
      <c r="F604" s="36">
        <f>20%*(F594+F600)</f>
        <v>0</v>
      </c>
      <c r="G604" s="36">
        <f t="shared" ref="G604:J604" si="405">20%*(G594+G600)</f>
        <v>0</v>
      </c>
      <c r="H604" s="36">
        <f t="shared" si="405"/>
        <v>0</v>
      </c>
      <c r="I604" s="36">
        <f t="shared" si="405"/>
        <v>0</v>
      </c>
      <c r="J604" s="36">
        <f t="shared" si="405"/>
        <v>0</v>
      </c>
      <c r="K604" s="42"/>
      <c r="L604" s="42"/>
      <c r="M604" s="42"/>
      <c r="N604" s="42"/>
    </row>
    <row r="605" spans="2:14" hidden="1" x14ac:dyDescent="0.25">
      <c r="B605" s="138"/>
      <c r="C605" s="146"/>
      <c r="D605" s="23" t="s">
        <v>36</v>
      </c>
      <c r="E605" s="36">
        <f>E604/86400</f>
        <v>0</v>
      </c>
      <c r="F605" s="36">
        <f>F604/86400</f>
        <v>0</v>
      </c>
      <c r="G605" s="36">
        <f t="shared" ref="G605:J605" si="406">G604/86400</f>
        <v>0</v>
      </c>
      <c r="H605" s="36">
        <f t="shared" si="406"/>
        <v>0</v>
      </c>
      <c r="I605" s="36">
        <f t="shared" si="406"/>
        <v>0</v>
      </c>
      <c r="J605" s="36">
        <f t="shared" si="406"/>
        <v>0</v>
      </c>
      <c r="K605" s="42"/>
      <c r="L605" s="42"/>
      <c r="M605" s="42"/>
      <c r="N605" s="42"/>
    </row>
    <row r="606" spans="2:14" hidden="1" x14ac:dyDescent="0.25">
      <c r="B606" s="23"/>
      <c r="C606" s="31"/>
      <c r="D606" s="23"/>
      <c r="E606" s="23"/>
      <c r="F606" s="34"/>
      <c r="G606" s="34"/>
      <c r="H606" s="34"/>
      <c r="I606" s="34"/>
      <c r="J606" s="34"/>
      <c r="K606" s="82"/>
      <c r="L606" s="82"/>
      <c r="M606" s="82"/>
      <c r="N606" s="82"/>
    </row>
    <row r="607" spans="2:14" hidden="1" x14ac:dyDescent="0.25">
      <c r="B607" s="147" t="s">
        <v>45</v>
      </c>
      <c r="C607" s="148"/>
      <c r="D607" s="148"/>
      <c r="E607" s="148"/>
      <c r="F607" s="148"/>
      <c r="G607" s="148"/>
      <c r="H607" s="148"/>
      <c r="I607" s="148"/>
      <c r="J607" s="148"/>
      <c r="K607" s="83"/>
      <c r="L607" s="83"/>
      <c r="M607" s="83"/>
      <c r="N607" s="83"/>
    </row>
    <row r="608" spans="2:14" hidden="1" x14ac:dyDescent="0.25">
      <c r="B608" s="136" t="s">
        <v>46</v>
      </c>
      <c r="C608" s="31" t="s">
        <v>47</v>
      </c>
      <c r="D608" s="23"/>
      <c r="E608" s="34">
        <v>1.1000000000000001</v>
      </c>
      <c r="F608" s="34">
        <v>1.1000000000000001</v>
      </c>
      <c r="G608" s="34">
        <v>1.1000000000000001</v>
      </c>
      <c r="H608" s="34">
        <v>1.1000000000000001</v>
      </c>
      <c r="I608" s="34">
        <v>1.1000000000000001</v>
      </c>
      <c r="J608" s="34">
        <v>1.1000000000000001</v>
      </c>
      <c r="K608" s="82"/>
      <c r="L608" s="82"/>
      <c r="M608" s="82"/>
      <c r="N608" s="82"/>
    </row>
    <row r="609" spans="2:14" hidden="1" x14ac:dyDescent="0.25">
      <c r="B609" s="137"/>
      <c r="C609" s="139" t="s">
        <v>48</v>
      </c>
      <c r="D609" s="23" t="s">
        <v>35</v>
      </c>
      <c r="E609" s="36">
        <f>E608*E617</f>
        <v>0</v>
      </c>
      <c r="F609" s="36">
        <f>F608*F617</f>
        <v>0</v>
      </c>
      <c r="G609" s="36">
        <f t="shared" ref="G609:J609" si="407">G608*G617</f>
        <v>0</v>
      </c>
      <c r="H609" s="36">
        <f t="shared" si="407"/>
        <v>0</v>
      </c>
      <c r="I609" s="36">
        <f t="shared" si="407"/>
        <v>0</v>
      </c>
      <c r="J609" s="36">
        <f t="shared" si="407"/>
        <v>0</v>
      </c>
      <c r="K609" s="42"/>
      <c r="L609" s="42"/>
      <c r="M609" s="42"/>
      <c r="N609" s="42"/>
    </row>
    <row r="610" spans="2:14" hidden="1" x14ac:dyDescent="0.25">
      <c r="B610" s="138"/>
      <c r="C610" s="140"/>
      <c r="D610" s="23" t="s">
        <v>36</v>
      </c>
      <c r="E610" s="36">
        <f>E609/86400</f>
        <v>0</v>
      </c>
      <c r="F610" s="36">
        <f>F609/86400</f>
        <v>0</v>
      </c>
      <c r="G610" s="36">
        <f t="shared" ref="G610:J610" si="408">G609/86400</f>
        <v>0</v>
      </c>
      <c r="H610" s="36">
        <f t="shared" si="408"/>
        <v>0</v>
      </c>
      <c r="I610" s="36">
        <f t="shared" si="408"/>
        <v>0</v>
      </c>
      <c r="J610" s="36">
        <f t="shared" si="408"/>
        <v>0</v>
      </c>
      <c r="K610" s="42"/>
      <c r="L610" s="42"/>
      <c r="M610" s="42"/>
      <c r="N610" s="42"/>
    </row>
    <row r="611" spans="2:14" hidden="1" x14ac:dyDescent="0.25">
      <c r="B611" s="23"/>
      <c r="C611" s="31"/>
      <c r="D611" s="23"/>
      <c r="E611" s="34"/>
      <c r="F611" s="34"/>
      <c r="G611" s="34"/>
      <c r="H611" s="34"/>
      <c r="I611" s="34"/>
      <c r="J611" s="34"/>
      <c r="K611" s="82"/>
      <c r="L611" s="82"/>
      <c r="M611" s="82"/>
      <c r="N611" s="82"/>
    </row>
    <row r="612" spans="2:14" hidden="1" x14ac:dyDescent="0.25">
      <c r="B612" s="141" t="s">
        <v>49</v>
      </c>
      <c r="C612" s="142"/>
      <c r="D612" s="142"/>
      <c r="E612" s="142"/>
      <c r="F612" s="142"/>
      <c r="G612" s="142"/>
      <c r="H612" s="142"/>
      <c r="I612" s="142"/>
      <c r="J612" s="142"/>
      <c r="K612" s="81"/>
      <c r="L612" s="81"/>
      <c r="M612" s="81"/>
      <c r="N612" s="81"/>
    </row>
    <row r="613" spans="2:14" hidden="1" x14ac:dyDescent="0.25">
      <c r="B613" s="136" t="s">
        <v>50</v>
      </c>
      <c r="C613" s="31" t="s">
        <v>47</v>
      </c>
      <c r="D613" s="23"/>
      <c r="E613" s="34">
        <v>1.5</v>
      </c>
      <c r="F613" s="34">
        <v>1.5</v>
      </c>
      <c r="G613" s="34">
        <v>1.5</v>
      </c>
      <c r="H613" s="34">
        <v>1.5</v>
      </c>
      <c r="I613" s="34">
        <v>1.5</v>
      </c>
      <c r="J613" s="34">
        <v>1.5</v>
      </c>
      <c r="K613" s="82"/>
      <c r="L613" s="82"/>
      <c r="M613" s="82"/>
      <c r="N613" s="82"/>
    </row>
    <row r="614" spans="2:14" hidden="1" x14ac:dyDescent="0.25">
      <c r="B614" s="137"/>
      <c r="C614" s="139" t="s">
        <v>51</v>
      </c>
      <c r="D614" s="23" t="s">
        <v>35</v>
      </c>
      <c r="E614" s="36">
        <f>E613*E617</f>
        <v>0</v>
      </c>
      <c r="F614" s="36">
        <f>F613*F617</f>
        <v>0</v>
      </c>
      <c r="G614" s="36">
        <f t="shared" ref="G614:J614" si="409">G613*G617</f>
        <v>0</v>
      </c>
      <c r="H614" s="36">
        <f t="shared" si="409"/>
        <v>0</v>
      </c>
      <c r="I614" s="36">
        <f t="shared" si="409"/>
        <v>0</v>
      </c>
      <c r="J614" s="36">
        <f t="shared" si="409"/>
        <v>0</v>
      </c>
      <c r="K614" s="42"/>
      <c r="L614" s="42"/>
      <c r="M614" s="42"/>
      <c r="N614" s="42"/>
    </row>
    <row r="615" spans="2:14" hidden="1" x14ac:dyDescent="0.25">
      <c r="B615" s="138"/>
      <c r="C615" s="140"/>
      <c r="D615" s="23" t="s">
        <v>36</v>
      </c>
      <c r="E615" s="36">
        <f>E614/86400</f>
        <v>0</v>
      </c>
      <c r="F615" s="36">
        <f>F614/86400</f>
        <v>0</v>
      </c>
      <c r="G615" s="36">
        <f t="shared" ref="G615:J615" si="410">G614/86400</f>
        <v>0</v>
      </c>
      <c r="H615" s="36">
        <f t="shared" si="410"/>
        <v>0</v>
      </c>
      <c r="I615" s="36">
        <f t="shared" si="410"/>
        <v>0</v>
      </c>
      <c r="J615" s="36">
        <f t="shared" si="410"/>
        <v>0</v>
      </c>
      <c r="K615" s="42"/>
      <c r="L615" s="42"/>
      <c r="M615" s="42"/>
      <c r="N615" s="42"/>
    </row>
    <row r="616" spans="2:14" hidden="1" x14ac:dyDescent="0.25">
      <c r="B616" s="141" t="s">
        <v>52</v>
      </c>
      <c r="C616" s="142"/>
      <c r="D616" s="142"/>
      <c r="E616" s="142"/>
      <c r="F616" s="142"/>
      <c r="G616" s="142"/>
      <c r="H616" s="142"/>
      <c r="I616" s="142"/>
      <c r="J616" s="142"/>
      <c r="K616" s="81"/>
      <c r="L616" s="81"/>
      <c r="M616" s="81"/>
      <c r="N616" s="81"/>
    </row>
    <row r="617" spans="2:14" hidden="1" x14ac:dyDescent="0.25">
      <c r="B617" s="136" t="s">
        <v>53</v>
      </c>
      <c r="C617" s="139" t="s">
        <v>52</v>
      </c>
      <c r="D617" s="23" t="s">
        <v>35</v>
      </c>
      <c r="E617" s="36">
        <f>E594+E600+E604</f>
        <v>0</v>
      </c>
      <c r="F617" s="36">
        <f>F594+F600+F604</f>
        <v>0</v>
      </c>
      <c r="G617" s="36">
        <f t="shared" ref="G617:J617" si="411">G594+G600+G604</f>
        <v>0</v>
      </c>
      <c r="H617" s="36">
        <f t="shared" si="411"/>
        <v>0</v>
      </c>
      <c r="I617" s="36">
        <f t="shared" si="411"/>
        <v>0</v>
      </c>
      <c r="J617" s="36">
        <f t="shared" si="411"/>
        <v>0</v>
      </c>
      <c r="K617" s="42"/>
      <c r="L617" s="42"/>
      <c r="M617" s="42"/>
      <c r="N617" s="42"/>
    </row>
    <row r="618" spans="2:14" hidden="1" x14ac:dyDescent="0.25">
      <c r="B618" s="138"/>
      <c r="C618" s="140"/>
      <c r="D618" s="23" t="s">
        <v>36</v>
      </c>
      <c r="E618" s="36">
        <f>E617/86400</f>
        <v>0</v>
      </c>
      <c r="F618" s="36">
        <f>F617/86400</f>
        <v>0</v>
      </c>
      <c r="G618" s="36">
        <f t="shared" ref="G618:J618" si="412">G617/86400</f>
        <v>0</v>
      </c>
      <c r="H618" s="36">
        <f t="shared" si="412"/>
        <v>0</v>
      </c>
      <c r="I618" s="36">
        <f t="shared" si="412"/>
        <v>0</v>
      </c>
      <c r="J618" s="36">
        <f t="shared" si="412"/>
        <v>0</v>
      </c>
      <c r="K618" s="42"/>
      <c r="L618" s="42"/>
      <c r="M618" s="42"/>
      <c r="N618" s="42"/>
    </row>
    <row r="619" spans="2:14" hidden="1" x14ac:dyDescent="0.25">
      <c r="B619" s="40"/>
      <c r="C619" s="27"/>
      <c r="D619" s="41"/>
      <c r="E619" s="41"/>
      <c r="F619" s="42"/>
      <c r="G619" s="42"/>
      <c r="H619" s="42"/>
      <c r="I619" s="42"/>
      <c r="J619" s="42"/>
      <c r="K619" s="42"/>
      <c r="L619" s="42"/>
      <c r="M619" s="42"/>
      <c r="N619" s="42"/>
    </row>
    <row r="620" spans="2:14" hidden="1" x14ac:dyDescent="0.25"/>
    <row r="621" spans="2:14" hidden="1" x14ac:dyDescent="0.25">
      <c r="B621" s="39" t="s">
        <v>54</v>
      </c>
      <c r="C621" s="39"/>
      <c r="D621" s="39"/>
      <c r="E621" s="39"/>
      <c r="F621" s="39"/>
      <c r="G621" s="39"/>
      <c r="H621" s="39"/>
    </row>
    <row r="622" spans="2:14" hidden="1" x14ac:dyDescent="0.25">
      <c r="B622" s="39" t="s">
        <v>55</v>
      </c>
      <c r="C622" s="39"/>
      <c r="D622" s="39"/>
      <c r="E622" s="39"/>
      <c r="F622" s="39"/>
      <c r="G622" s="39"/>
      <c r="H622" s="39"/>
    </row>
    <row r="623" spans="2:14" hidden="1" x14ac:dyDescent="0.25">
      <c r="B623" s="39" t="s">
        <v>56</v>
      </c>
      <c r="C623" s="39"/>
      <c r="D623" s="39"/>
      <c r="E623" s="39"/>
      <c r="F623" s="39"/>
      <c r="G623" s="39"/>
      <c r="H623" s="39"/>
    </row>
    <row r="624" spans="2:14" hidden="1" x14ac:dyDescent="0.25">
      <c r="B624" s="39" t="s">
        <v>57</v>
      </c>
      <c r="C624" s="39"/>
      <c r="D624" s="39"/>
      <c r="E624" s="39"/>
      <c r="F624" s="39"/>
      <c r="G624" s="39"/>
      <c r="H624" s="39"/>
    </row>
  </sheetData>
  <mergeCells count="339">
    <mergeCell ref="AC64:AC65"/>
    <mergeCell ref="AD64:AI64"/>
    <mergeCell ref="P67:P68"/>
    <mergeCell ref="Q67:V67"/>
    <mergeCell ref="P57:P58"/>
    <mergeCell ref="Q57:V57"/>
    <mergeCell ref="B616:J616"/>
    <mergeCell ref="B617:B618"/>
    <mergeCell ref="C617:C618"/>
    <mergeCell ref="B607:J607"/>
    <mergeCell ref="B608:B610"/>
    <mergeCell ref="C609:C610"/>
    <mergeCell ref="B612:J612"/>
    <mergeCell ref="B613:B615"/>
    <mergeCell ref="C614:C615"/>
    <mergeCell ref="B597:J597"/>
    <mergeCell ref="B598:B601"/>
    <mergeCell ref="C598:C599"/>
    <mergeCell ref="C600:C601"/>
    <mergeCell ref="B603:J603"/>
    <mergeCell ref="B604:B605"/>
    <mergeCell ref="C604:C605"/>
    <mergeCell ref="B583:J583"/>
    <mergeCell ref="B589:J589"/>
    <mergeCell ref="B592:B593"/>
    <mergeCell ref="C592:C593"/>
    <mergeCell ref="B594:B595"/>
    <mergeCell ref="C594:C595"/>
    <mergeCell ref="B565:J565"/>
    <mergeCell ref="B566:B567"/>
    <mergeCell ref="C566:C567"/>
    <mergeCell ref="B577:J577"/>
    <mergeCell ref="B581:B582"/>
    <mergeCell ref="C581:C582"/>
    <mergeCell ref="D581:D582"/>
    <mergeCell ref="F581:J581"/>
    <mergeCell ref="B556:J556"/>
    <mergeCell ref="B557:B559"/>
    <mergeCell ref="C558:C559"/>
    <mergeCell ref="B561:J561"/>
    <mergeCell ref="B562:B564"/>
    <mergeCell ref="C563:C564"/>
    <mergeCell ref="B546:J546"/>
    <mergeCell ref="B547:B550"/>
    <mergeCell ref="C547:C548"/>
    <mergeCell ref="C549:C550"/>
    <mergeCell ref="B552:J552"/>
    <mergeCell ref="B553:B554"/>
    <mergeCell ref="C553:C554"/>
    <mergeCell ref="B532:J532"/>
    <mergeCell ref="B538:J538"/>
    <mergeCell ref="B541:B542"/>
    <mergeCell ref="C541:C542"/>
    <mergeCell ref="B543:B544"/>
    <mergeCell ref="C543:C544"/>
    <mergeCell ref="B514:J514"/>
    <mergeCell ref="B515:B516"/>
    <mergeCell ref="C515:C516"/>
    <mergeCell ref="B526:J526"/>
    <mergeCell ref="B530:B531"/>
    <mergeCell ref="C530:C531"/>
    <mergeCell ref="D530:D531"/>
    <mergeCell ref="F530:J530"/>
    <mergeCell ref="B505:J505"/>
    <mergeCell ref="B506:B508"/>
    <mergeCell ref="C507:C508"/>
    <mergeCell ref="B510:J510"/>
    <mergeCell ref="B511:B513"/>
    <mergeCell ref="C512:C513"/>
    <mergeCell ref="B495:J495"/>
    <mergeCell ref="B496:B499"/>
    <mergeCell ref="C496:C497"/>
    <mergeCell ref="C498:C499"/>
    <mergeCell ref="B501:J501"/>
    <mergeCell ref="B502:B503"/>
    <mergeCell ref="C502:C503"/>
    <mergeCell ref="B481:J481"/>
    <mergeCell ref="B487:J487"/>
    <mergeCell ref="B490:B491"/>
    <mergeCell ref="C490:C491"/>
    <mergeCell ref="B492:B493"/>
    <mergeCell ref="C492:C493"/>
    <mergeCell ref="B463:J463"/>
    <mergeCell ref="B464:B465"/>
    <mergeCell ref="C464:C465"/>
    <mergeCell ref="B475:J475"/>
    <mergeCell ref="B479:B480"/>
    <mergeCell ref="C479:C480"/>
    <mergeCell ref="D479:D480"/>
    <mergeCell ref="F479:J479"/>
    <mergeCell ref="B454:J454"/>
    <mergeCell ref="B455:B457"/>
    <mergeCell ref="C456:C457"/>
    <mergeCell ref="B459:J459"/>
    <mergeCell ref="B460:B462"/>
    <mergeCell ref="C461:C462"/>
    <mergeCell ref="B444:J444"/>
    <mergeCell ref="B445:B448"/>
    <mergeCell ref="C445:C446"/>
    <mergeCell ref="C447:C448"/>
    <mergeCell ref="B450:J450"/>
    <mergeCell ref="B451:B452"/>
    <mergeCell ref="C451:C452"/>
    <mergeCell ref="B430:J430"/>
    <mergeCell ref="B436:J436"/>
    <mergeCell ref="B439:B440"/>
    <mergeCell ref="C439:C440"/>
    <mergeCell ref="B441:B442"/>
    <mergeCell ref="C441:C442"/>
    <mergeCell ref="B412:J412"/>
    <mergeCell ref="B413:B414"/>
    <mergeCell ref="C413:C414"/>
    <mergeCell ref="B424:J424"/>
    <mergeCell ref="B428:B429"/>
    <mergeCell ref="C428:C429"/>
    <mergeCell ref="D428:D429"/>
    <mergeCell ref="F428:J428"/>
    <mergeCell ref="B403:J403"/>
    <mergeCell ref="B404:B406"/>
    <mergeCell ref="C405:C406"/>
    <mergeCell ref="B408:J408"/>
    <mergeCell ref="B409:B411"/>
    <mergeCell ref="C410:C411"/>
    <mergeCell ref="B393:J393"/>
    <mergeCell ref="B394:B397"/>
    <mergeCell ref="C394:C395"/>
    <mergeCell ref="C396:C397"/>
    <mergeCell ref="B399:J399"/>
    <mergeCell ref="B400:B401"/>
    <mergeCell ref="C400:C401"/>
    <mergeCell ref="B379:J379"/>
    <mergeCell ref="B385:J385"/>
    <mergeCell ref="B388:B389"/>
    <mergeCell ref="C388:C389"/>
    <mergeCell ref="B390:B391"/>
    <mergeCell ref="C390:C391"/>
    <mergeCell ref="B361:J361"/>
    <mergeCell ref="B362:B363"/>
    <mergeCell ref="C362:C363"/>
    <mergeCell ref="B373:J373"/>
    <mergeCell ref="B377:B378"/>
    <mergeCell ref="C377:C378"/>
    <mergeCell ref="D377:D378"/>
    <mergeCell ref="F377:J377"/>
    <mergeCell ref="B352:J352"/>
    <mergeCell ref="B353:B355"/>
    <mergeCell ref="C354:C355"/>
    <mergeCell ref="B357:J357"/>
    <mergeCell ref="B358:B360"/>
    <mergeCell ref="C359:C360"/>
    <mergeCell ref="B342:J342"/>
    <mergeCell ref="B343:B346"/>
    <mergeCell ref="C343:C344"/>
    <mergeCell ref="C345:C346"/>
    <mergeCell ref="B348:J348"/>
    <mergeCell ref="B349:B350"/>
    <mergeCell ref="C349:C350"/>
    <mergeCell ref="B328:J328"/>
    <mergeCell ref="B334:J334"/>
    <mergeCell ref="B337:B338"/>
    <mergeCell ref="C337:C338"/>
    <mergeCell ref="B339:B340"/>
    <mergeCell ref="C339:C340"/>
    <mergeCell ref="B310:J310"/>
    <mergeCell ref="B311:B312"/>
    <mergeCell ref="C311:C312"/>
    <mergeCell ref="B322:J322"/>
    <mergeCell ref="B326:B327"/>
    <mergeCell ref="C326:C327"/>
    <mergeCell ref="D326:D327"/>
    <mergeCell ref="F326:J326"/>
    <mergeCell ref="B301:J301"/>
    <mergeCell ref="B302:B304"/>
    <mergeCell ref="C303:C304"/>
    <mergeCell ref="B306:J306"/>
    <mergeCell ref="B307:B309"/>
    <mergeCell ref="C308:C309"/>
    <mergeCell ref="B291:J291"/>
    <mergeCell ref="B292:B295"/>
    <mergeCell ref="C292:C293"/>
    <mergeCell ref="C294:C295"/>
    <mergeCell ref="B297:J297"/>
    <mergeCell ref="B298:B299"/>
    <mergeCell ref="C298:C299"/>
    <mergeCell ref="B277:J277"/>
    <mergeCell ref="B283:J283"/>
    <mergeCell ref="B286:B287"/>
    <mergeCell ref="C286:C287"/>
    <mergeCell ref="B288:B289"/>
    <mergeCell ref="C288:C289"/>
    <mergeCell ref="B259:J259"/>
    <mergeCell ref="B260:B261"/>
    <mergeCell ref="C260:C261"/>
    <mergeCell ref="B271:J271"/>
    <mergeCell ref="B275:B276"/>
    <mergeCell ref="C275:C276"/>
    <mergeCell ref="D275:D276"/>
    <mergeCell ref="F275:J275"/>
    <mergeCell ref="B250:J250"/>
    <mergeCell ref="B251:B253"/>
    <mergeCell ref="C252:C253"/>
    <mergeCell ref="B255:J255"/>
    <mergeCell ref="B256:B258"/>
    <mergeCell ref="C257:C258"/>
    <mergeCell ref="B240:J240"/>
    <mergeCell ref="B241:B244"/>
    <mergeCell ref="C241:C242"/>
    <mergeCell ref="C243:C244"/>
    <mergeCell ref="B246:J246"/>
    <mergeCell ref="B247:B248"/>
    <mergeCell ref="C247:C248"/>
    <mergeCell ref="B226:J226"/>
    <mergeCell ref="B232:J232"/>
    <mergeCell ref="B235:B236"/>
    <mergeCell ref="C235:C236"/>
    <mergeCell ref="B237:B238"/>
    <mergeCell ref="C237:C238"/>
    <mergeCell ref="B208:J208"/>
    <mergeCell ref="B209:B210"/>
    <mergeCell ref="C209:C210"/>
    <mergeCell ref="B220:J220"/>
    <mergeCell ref="B224:B225"/>
    <mergeCell ref="C224:C225"/>
    <mergeCell ref="D224:D225"/>
    <mergeCell ref="F224:J224"/>
    <mergeCell ref="B199:J199"/>
    <mergeCell ref="B200:B202"/>
    <mergeCell ref="C201:C202"/>
    <mergeCell ref="B204:J204"/>
    <mergeCell ref="B205:B207"/>
    <mergeCell ref="C206:C207"/>
    <mergeCell ref="B189:J189"/>
    <mergeCell ref="B190:B193"/>
    <mergeCell ref="C190:C191"/>
    <mergeCell ref="C192:C193"/>
    <mergeCell ref="B195:J195"/>
    <mergeCell ref="B196:B197"/>
    <mergeCell ref="C196:C197"/>
    <mergeCell ref="B175:J175"/>
    <mergeCell ref="B181:J181"/>
    <mergeCell ref="B184:B185"/>
    <mergeCell ref="C184:C185"/>
    <mergeCell ref="B186:B187"/>
    <mergeCell ref="C186:C187"/>
    <mergeCell ref="B157:J157"/>
    <mergeCell ref="B158:B159"/>
    <mergeCell ref="C158:C159"/>
    <mergeCell ref="B169:J169"/>
    <mergeCell ref="B173:B174"/>
    <mergeCell ref="C173:C174"/>
    <mergeCell ref="D173:D174"/>
    <mergeCell ref="F173:J173"/>
    <mergeCell ref="B148:J148"/>
    <mergeCell ref="B149:B151"/>
    <mergeCell ref="C150:C151"/>
    <mergeCell ref="B153:J153"/>
    <mergeCell ref="B154:B156"/>
    <mergeCell ref="C155:C156"/>
    <mergeCell ref="B138:J138"/>
    <mergeCell ref="B139:B142"/>
    <mergeCell ref="C139:C140"/>
    <mergeCell ref="C141:C142"/>
    <mergeCell ref="B144:J144"/>
    <mergeCell ref="B145:B146"/>
    <mergeCell ref="C145:C146"/>
    <mergeCell ref="B124:J124"/>
    <mergeCell ref="B130:J130"/>
    <mergeCell ref="B133:B134"/>
    <mergeCell ref="C133:C134"/>
    <mergeCell ref="B135:B136"/>
    <mergeCell ref="C135:C136"/>
    <mergeCell ref="B106:J106"/>
    <mergeCell ref="B107:B108"/>
    <mergeCell ref="C107:C108"/>
    <mergeCell ref="B118:J118"/>
    <mergeCell ref="B122:B123"/>
    <mergeCell ref="C122:C123"/>
    <mergeCell ref="D122:D123"/>
    <mergeCell ref="F122:J122"/>
    <mergeCell ref="B97:J97"/>
    <mergeCell ref="B98:B100"/>
    <mergeCell ref="C99:C100"/>
    <mergeCell ref="B102:J102"/>
    <mergeCell ref="B103:B105"/>
    <mergeCell ref="C104:C105"/>
    <mergeCell ref="B87:J87"/>
    <mergeCell ref="B88:B91"/>
    <mergeCell ref="C88:C89"/>
    <mergeCell ref="C90:C91"/>
    <mergeCell ref="B93:J93"/>
    <mergeCell ref="B94:B95"/>
    <mergeCell ref="C94:C95"/>
    <mergeCell ref="B73:J73"/>
    <mergeCell ref="B79:J79"/>
    <mergeCell ref="B82:B83"/>
    <mergeCell ref="C82:C83"/>
    <mergeCell ref="B84:B85"/>
    <mergeCell ref="C84:C85"/>
    <mergeCell ref="B57:B58"/>
    <mergeCell ref="C57:C58"/>
    <mergeCell ref="B67:J67"/>
    <mergeCell ref="B71:B72"/>
    <mergeCell ref="C71:C72"/>
    <mergeCell ref="D71:D72"/>
    <mergeCell ref="F71:J71"/>
    <mergeCell ref="Q23:Z23"/>
    <mergeCell ref="B48:B50"/>
    <mergeCell ref="C49:C50"/>
    <mergeCell ref="B52:J52"/>
    <mergeCell ref="B53:B55"/>
    <mergeCell ref="C54:C55"/>
    <mergeCell ref="B56:J56"/>
    <mergeCell ref="P40:P41"/>
    <mergeCell ref="Q40:V40"/>
    <mergeCell ref="B43:J43"/>
    <mergeCell ref="B44:B45"/>
    <mergeCell ref="C44:C45"/>
    <mergeCell ref="B47:J47"/>
    <mergeCell ref="B34:B35"/>
    <mergeCell ref="C34:C35"/>
    <mergeCell ref="B37:J37"/>
    <mergeCell ref="B38:B41"/>
    <mergeCell ref="C38:C39"/>
    <mergeCell ref="C40:C41"/>
    <mergeCell ref="B23:J23"/>
    <mergeCell ref="P23:P24"/>
    <mergeCell ref="B29:J29"/>
    <mergeCell ref="B32:B33"/>
    <mergeCell ref="C32:C33"/>
    <mergeCell ref="P1:V1"/>
    <mergeCell ref="D2:D3"/>
    <mergeCell ref="P5:P6"/>
    <mergeCell ref="Q5:V5"/>
    <mergeCell ref="B21:B22"/>
    <mergeCell ref="C21:C22"/>
    <mergeCell ref="D21:D22"/>
    <mergeCell ref="F21:J21"/>
    <mergeCell ref="E2:N2"/>
    <mergeCell ref="B17:N1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" sqref="F1"/>
    </sheetView>
  </sheetViews>
  <sheetFormatPr defaultRowHeight="15" x14ac:dyDescent="0.25"/>
  <cols>
    <col min="1" max="1" width="2.85546875" bestFit="1" customWidth="1"/>
    <col min="3" max="3" width="10" bestFit="1" customWidth="1"/>
  </cols>
  <sheetData>
    <row r="1" spans="1:6" x14ac:dyDescent="0.25">
      <c r="C1" t="s">
        <v>198</v>
      </c>
      <c r="D1" t="s">
        <v>199</v>
      </c>
      <c r="F1">
        <f>60*60*24*30</f>
        <v>2592000</v>
      </c>
    </row>
    <row r="2" spans="1:6" x14ac:dyDescent="0.25">
      <c r="A2" t="s">
        <v>188</v>
      </c>
      <c r="B2" t="s">
        <v>194</v>
      </c>
      <c r="C2">
        <v>489968</v>
      </c>
      <c r="D2">
        <f>C2/$F$1</f>
        <v>0.18903086419753087</v>
      </c>
    </row>
    <row r="3" spans="1:6" x14ac:dyDescent="0.25">
      <c r="A3" t="s">
        <v>189</v>
      </c>
      <c r="B3" t="s">
        <v>195</v>
      </c>
      <c r="C3">
        <v>675176212</v>
      </c>
      <c r="D3">
        <f t="shared" ref="D3:D7" si="0">C3/$F$1</f>
        <v>260.48464969135802</v>
      </c>
    </row>
    <row r="4" spans="1:6" x14ac:dyDescent="0.25">
      <c r="A4" t="s">
        <v>190</v>
      </c>
      <c r="B4" t="s">
        <v>154</v>
      </c>
      <c r="C4">
        <v>494577</v>
      </c>
      <c r="D4">
        <f t="shared" si="0"/>
        <v>0.19080902777777778</v>
      </c>
    </row>
    <row r="5" spans="1:6" x14ac:dyDescent="0.25">
      <c r="A5" t="s">
        <v>191</v>
      </c>
      <c r="B5" t="s">
        <v>156</v>
      </c>
      <c r="C5">
        <v>375840</v>
      </c>
      <c r="D5">
        <f t="shared" si="0"/>
        <v>0.14499999999999999</v>
      </c>
    </row>
    <row r="6" spans="1:6" x14ac:dyDescent="0.25">
      <c r="A6" t="s">
        <v>192</v>
      </c>
      <c r="B6" t="s">
        <v>196</v>
      </c>
      <c r="C6">
        <v>200141997</v>
      </c>
      <c r="D6">
        <f t="shared" si="0"/>
        <v>77.215276620370375</v>
      </c>
    </row>
    <row r="7" spans="1:6" x14ac:dyDescent="0.25">
      <c r="A7" t="s">
        <v>193</v>
      </c>
      <c r="B7" t="s">
        <v>197</v>
      </c>
      <c r="C7">
        <v>7290</v>
      </c>
      <c r="D7">
        <f t="shared" si="0"/>
        <v>2.8124999999999999E-3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 Data Penduduk</vt:lpstr>
      <vt:lpstr>Luas KabKota Berdasarkan WS</vt:lpstr>
      <vt:lpstr>Penduduk Tahun WS</vt:lpstr>
      <vt:lpstr>Proyeksi Penddk Wulayah Sungai</vt:lpstr>
      <vt:lpstr>Kebutuhan Wilayah Sungai</vt:lpstr>
      <vt:lpstr>Tambahan Industri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2019-10-17T08:42:20Z</dcterms:created>
  <dcterms:modified xsi:type="dcterms:W3CDTF">2020-05-29T09:40:18Z</dcterms:modified>
</cp:coreProperties>
</file>