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APORAN\HITUNGAN UTAMA\"/>
    </mc:Choice>
  </mc:AlternateContent>
  <bookViews>
    <workbookView xWindow="0" yWindow="0" windowWidth="21600" windowHeight="9435" activeTab="5"/>
  </bookViews>
  <sheets>
    <sheet name="pertanian" sheetId="2" r:id="rId1"/>
    <sheet name="hutan" sheetId="1" r:id="rId2"/>
    <sheet name="energi" sheetId="3" r:id="rId3"/>
    <sheet name="transportasi" sheetId="4" r:id="rId4"/>
    <sheet name="limbah" sheetId="5" r:id="rId5"/>
    <sheet name="Rekapitulasi" sheetId="6" r:id="rId6"/>
  </sheets>
  <externalReferences>
    <externalReference r:id="rId7"/>
  </externalReferences>
  <calcPr calcId="152511" concurrentCalc="0"/>
</workbook>
</file>

<file path=xl/calcChain.xml><?xml version="1.0" encoding="utf-8"?>
<calcChain xmlns="http://schemas.openxmlformats.org/spreadsheetml/2006/main">
  <c r="C30" i="6" l="1"/>
  <c r="K54" i="5"/>
  <c r="J33" i="5"/>
  <c r="J53" i="5"/>
  <c r="K55" i="5"/>
  <c r="K45" i="5"/>
  <c r="G48" i="5"/>
  <c r="K46" i="5"/>
  <c r="K44" i="5"/>
  <c r="K43" i="5"/>
  <c r="G54" i="5"/>
  <c r="G55" i="5"/>
  <c r="R32" i="5"/>
  <c r="C33" i="6"/>
  <c r="R30" i="5"/>
  <c r="C31" i="6"/>
  <c r="I54" i="5"/>
  <c r="I55" i="5"/>
  <c r="E54" i="5"/>
  <c r="E55" i="5"/>
  <c r="C55" i="5"/>
  <c r="R29" i="5"/>
  <c r="C54" i="5"/>
  <c r="K34" i="5"/>
  <c r="K35" i="5"/>
  <c r="K36" i="5"/>
  <c r="K37" i="5"/>
  <c r="K38" i="5"/>
  <c r="K39" i="5"/>
  <c r="K40" i="5"/>
  <c r="K41" i="5"/>
  <c r="K42" i="5"/>
  <c r="K47" i="5"/>
  <c r="K48" i="5"/>
  <c r="K49" i="5"/>
  <c r="K50" i="5"/>
  <c r="K51" i="5"/>
  <c r="K52" i="5"/>
  <c r="K53" i="5"/>
  <c r="K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R31" i="5"/>
  <c r="R33" i="5"/>
  <c r="E30" i="6"/>
  <c r="E24" i="6"/>
  <c r="E16" i="6"/>
  <c r="E13" i="6"/>
  <c r="C32" i="6"/>
  <c r="C20" i="6"/>
  <c r="C23" i="6"/>
  <c r="B23" i="6"/>
  <c r="C22" i="6"/>
  <c r="B22" i="6"/>
  <c r="C21" i="6"/>
  <c r="B21" i="6"/>
  <c r="B20" i="6"/>
  <c r="C19" i="6"/>
  <c r="B19" i="6"/>
  <c r="C18" i="6"/>
  <c r="B18" i="6"/>
  <c r="C17" i="6"/>
  <c r="B17" i="6"/>
  <c r="C16" i="6"/>
  <c r="B16" i="6"/>
  <c r="C5" i="6"/>
  <c r="AH100" i="3"/>
  <c r="AE109" i="3"/>
  <c r="AD109" i="3"/>
  <c r="AC109" i="3"/>
  <c r="Q109" i="3"/>
  <c r="P109" i="3"/>
  <c r="AE108" i="3"/>
  <c r="AD108" i="3"/>
  <c r="AC108" i="3"/>
  <c r="Q108" i="3"/>
  <c r="P108" i="3"/>
  <c r="AE107" i="3"/>
  <c r="AD107" i="3"/>
  <c r="AC107" i="3"/>
  <c r="Q107" i="3"/>
  <c r="P107" i="3"/>
  <c r="AE106" i="3"/>
  <c r="AD106" i="3"/>
  <c r="AC106" i="3"/>
  <c r="Q106" i="3"/>
  <c r="P106" i="3"/>
  <c r="AE105" i="3"/>
  <c r="AD105" i="3"/>
  <c r="AC105" i="3"/>
  <c r="Q105" i="3"/>
  <c r="P105" i="3"/>
  <c r="AE104" i="3"/>
  <c r="AD104" i="3"/>
  <c r="AC104" i="3"/>
  <c r="Q104" i="3"/>
  <c r="P104" i="3"/>
  <c r="AE103" i="3"/>
  <c r="AD103" i="3"/>
  <c r="AC103" i="3"/>
  <c r="Q103" i="3"/>
  <c r="P103" i="3"/>
  <c r="AE102" i="3"/>
  <c r="AD102" i="3"/>
  <c r="AC102" i="3"/>
  <c r="Q102" i="3"/>
  <c r="P102" i="3"/>
  <c r="AE101" i="3"/>
  <c r="AD101" i="3"/>
  <c r="AC101" i="3"/>
  <c r="Q101" i="3"/>
  <c r="P101" i="3"/>
  <c r="AE100" i="3"/>
  <c r="AD100" i="3"/>
  <c r="AC100" i="3"/>
  <c r="Y102" i="3"/>
  <c r="Q100" i="3"/>
  <c r="P100" i="3"/>
  <c r="J100" i="3"/>
  <c r="J102" i="3"/>
  <c r="AE99" i="3"/>
  <c r="AD99" i="3"/>
  <c r="AC99" i="3"/>
  <c r="Q99" i="3"/>
  <c r="P99" i="3"/>
  <c r="AE98" i="3"/>
  <c r="AD98" i="3"/>
  <c r="AC98" i="3"/>
  <c r="Q98" i="3"/>
  <c r="P98" i="3"/>
  <c r="AE97" i="3"/>
  <c r="AD97" i="3"/>
  <c r="AC97" i="3"/>
  <c r="Q97" i="3"/>
  <c r="P97" i="3"/>
  <c r="AE96" i="3"/>
  <c r="AD96" i="3"/>
  <c r="AC96" i="3"/>
  <c r="Q96" i="3"/>
  <c r="P96" i="3"/>
  <c r="AE95" i="3"/>
  <c r="AD95" i="3"/>
  <c r="AC95" i="3"/>
  <c r="Q95" i="3"/>
  <c r="P95" i="3"/>
  <c r="AE94" i="3"/>
  <c r="AD94" i="3"/>
  <c r="AC94" i="3"/>
  <c r="Q94" i="3"/>
  <c r="P94" i="3"/>
  <c r="AE93" i="3"/>
  <c r="AD93" i="3"/>
  <c r="AC93" i="3"/>
  <c r="Q93" i="3"/>
  <c r="P93" i="3"/>
  <c r="AE92" i="3"/>
  <c r="AD92" i="3"/>
  <c r="AC92" i="3"/>
  <c r="Q92" i="3"/>
  <c r="P92" i="3"/>
  <c r="AE91" i="3"/>
  <c r="AD91" i="3"/>
  <c r="AC91" i="3"/>
  <c r="Q91" i="3"/>
  <c r="P91" i="3"/>
  <c r="AE90" i="3"/>
  <c r="AD90" i="3"/>
  <c r="AC90" i="3"/>
  <c r="Q90" i="3"/>
  <c r="P90" i="3"/>
  <c r="AE89" i="3"/>
  <c r="AD89" i="3"/>
  <c r="AC89" i="3"/>
  <c r="Q89" i="3"/>
  <c r="P89" i="3"/>
  <c r="AF108" i="3"/>
  <c r="AG108" i="3"/>
  <c r="AF90" i="3"/>
  <c r="AG90" i="3"/>
  <c r="AF94" i="3"/>
  <c r="AG94" i="3"/>
  <c r="AF96" i="3"/>
  <c r="AG96" i="3"/>
  <c r="AF99" i="3"/>
  <c r="AG99" i="3"/>
  <c r="AF101" i="3"/>
  <c r="AG101" i="3"/>
  <c r="AF107" i="3"/>
  <c r="AG107" i="3"/>
  <c r="AF92" i="3"/>
  <c r="AG92" i="3"/>
  <c r="AF98" i="3"/>
  <c r="AG98" i="3"/>
  <c r="AF105" i="3"/>
  <c r="AG105" i="3"/>
  <c r="AF109" i="3"/>
  <c r="AG109" i="3"/>
  <c r="AF91" i="3"/>
  <c r="AG91" i="3"/>
  <c r="AF93" i="3"/>
  <c r="AG93" i="3"/>
  <c r="AF103" i="3"/>
  <c r="AG103" i="3"/>
  <c r="AF95" i="3"/>
  <c r="AG95" i="3"/>
  <c r="AF97" i="3"/>
  <c r="AG97" i="3"/>
  <c r="AF106" i="3"/>
  <c r="AG106" i="3"/>
  <c r="AF89" i="3"/>
  <c r="AG89" i="3"/>
  <c r="Y104" i="3"/>
  <c r="AF104" i="3"/>
  <c r="AG104" i="3"/>
  <c r="AF102" i="3"/>
  <c r="AG102" i="3"/>
  <c r="AF100" i="3"/>
  <c r="AG100" i="3"/>
  <c r="S53" i="1"/>
  <c r="S52" i="1"/>
  <c r="S51" i="1"/>
  <c r="H19" i="1"/>
  <c r="AC19" i="1"/>
  <c r="AB19" i="1"/>
  <c r="AA19" i="1"/>
  <c r="Z19" i="1"/>
  <c r="Y19" i="1"/>
  <c r="X19" i="1"/>
  <c r="W19" i="1"/>
  <c r="V19" i="1"/>
  <c r="U19" i="1"/>
  <c r="T19" i="1"/>
  <c r="I19" i="1"/>
  <c r="J19" i="1"/>
  <c r="K19" i="1"/>
  <c r="L19" i="1"/>
  <c r="M19" i="1"/>
  <c r="N19" i="1"/>
  <c r="O19" i="1"/>
  <c r="T50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G17" i="5"/>
  <c r="G19" i="5"/>
  <c r="B25" i="6"/>
  <c r="B30" i="6"/>
  <c r="B31" i="6"/>
  <c r="B32" i="6"/>
  <c r="B33" i="6"/>
  <c r="C25" i="6"/>
  <c r="B26" i="6"/>
  <c r="C26" i="6"/>
  <c r="B27" i="6"/>
  <c r="C27" i="6"/>
  <c r="B28" i="6"/>
  <c r="C28" i="6"/>
  <c r="B29" i="6"/>
  <c r="C29" i="6"/>
  <c r="C24" i="6"/>
  <c r="B24" i="6"/>
  <c r="B14" i="6"/>
  <c r="C14" i="6"/>
  <c r="B15" i="6"/>
  <c r="C15" i="6"/>
  <c r="C13" i="6"/>
  <c r="B13" i="6"/>
  <c r="B11" i="6"/>
  <c r="C11" i="6"/>
  <c r="B12" i="6"/>
  <c r="C12" i="6"/>
  <c r="B5" i="6"/>
  <c r="B6" i="6"/>
  <c r="C6" i="6"/>
  <c r="B7" i="6"/>
  <c r="C7" i="6"/>
  <c r="B8" i="6"/>
  <c r="C8" i="6"/>
  <c r="B9" i="6"/>
  <c r="C9" i="6"/>
  <c r="B10" i="6"/>
  <c r="C10" i="6"/>
  <c r="B4" i="6"/>
  <c r="D12" i="6"/>
  <c r="D5" i="6"/>
  <c r="D14" i="6"/>
  <c r="D27" i="6"/>
  <c r="D6" i="6"/>
  <c r="D10" i="6"/>
  <c r="D13" i="6"/>
  <c r="D24" i="6"/>
  <c r="D11" i="6"/>
  <c r="D26" i="6"/>
  <c r="D25" i="6"/>
  <c r="D8" i="6"/>
  <c r="D28" i="6"/>
  <c r="D7" i="6"/>
  <c r="D29" i="6"/>
  <c r="D15" i="6"/>
  <c r="D9" i="6"/>
  <c r="T51" i="1"/>
  <c r="AG58" i="1"/>
  <c r="R71" i="1"/>
  <c r="R72" i="1"/>
  <c r="P71" i="1"/>
  <c r="P72" i="1"/>
  <c r="N71" i="1"/>
  <c r="N72" i="1"/>
  <c r="L71" i="1"/>
  <c r="L72" i="1"/>
  <c r="J71" i="1"/>
  <c r="J72" i="1"/>
  <c r="H71" i="1"/>
  <c r="H72" i="1"/>
  <c r="F71" i="1"/>
  <c r="F72" i="1"/>
  <c r="D71" i="1"/>
  <c r="D72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E5" i="6"/>
  <c r="T5" i="5"/>
  <c r="U15" i="5"/>
  <c r="U16" i="5"/>
  <c r="V15" i="5"/>
  <c r="V16" i="5"/>
  <c r="W15" i="5"/>
  <c r="W16" i="5"/>
  <c r="X15" i="5"/>
  <c r="X16" i="5"/>
  <c r="Y15" i="5"/>
  <c r="Y16" i="5"/>
  <c r="Z15" i="5"/>
  <c r="Z16" i="5"/>
  <c r="AA15" i="5"/>
  <c r="AA16" i="5"/>
  <c r="AB15" i="5"/>
  <c r="AB16" i="5"/>
  <c r="AC15" i="5"/>
  <c r="AC16" i="5"/>
  <c r="T15" i="5"/>
  <c r="T16" i="5"/>
  <c r="F15" i="5"/>
  <c r="F16" i="5"/>
  <c r="G15" i="5"/>
  <c r="G16" i="5"/>
  <c r="H15" i="5"/>
  <c r="H16" i="5"/>
  <c r="I15" i="5"/>
  <c r="I16" i="5"/>
  <c r="J15" i="5"/>
  <c r="J16" i="5"/>
  <c r="K15" i="5"/>
  <c r="K16" i="5"/>
  <c r="L15" i="5"/>
  <c r="L16" i="5"/>
  <c r="M15" i="5"/>
  <c r="M16" i="5"/>
  <c r="N15" i="5"/>
  <c r="N16" i="5"/>
  <c r="O15" i="5"/>
  <c r="O16" i="5"/>
  <c r="E15" i="5"/>
  <c r="E16" i="5"/>
  <c r="K5" i="4"/>
  <c r="G20" i="4"/>
  <c r="H20" i="4"/>
  <c r="I20" i="4"/>
  <c r="J20" i="4"/>
  <c r="K20" i="4"/>
  <c r="L20" i="4"/>
  <c r="M20" i="4"/>
  <c r="N20" i="4"/>
  <c r="O20" i="4"/>
  <c r="U20" i="4"/>
  <c r="V20" i="4"/>
  <c r="W20" i="4"/>
  <c r="X20" i="4"/>
  <c r="Y20" i="4"/>
  <c r="Z20" i="4"/>
  <c r="AA20" i="4"/>
  <c r="AB20" i="4"/>
  <c r="AC20" i="4"/>
  <c r="T20" i="4"/>
  <c r="AB11" i="4"/>
  <c r="Y11" i="4"/>
  <c r="U11" i="4"/>
  <c r="F20" i="4"/>
  <c r="M11" i="4"/>
  <c r="H11" i="4"/>
  <c r="H8" i="4"/>
  <c r="H5" i="4"/>
  <c r="U32" i="3"/>
  <c r="V32" i="3"/>
  <c r="W32" i="3"/>
  <c r="X32" i="3"/>
  <c r="Y32" i="3"/>
  <c r="Z32" i="3"/>
  <c r="AA32" i="3"/>
  <c r="AB32" i="3"/>
  <c r="AC32" i="3"/>
  <c r="Y26" i="3"/>
  <c r="Z26" i="3"/>
  <c r="AA26" i="3"/>
  <c r="AB26" i="3"/>
  <c r="AC26" i="3"/>
  <c r="U23" i="3"/>
  <c r="Y20" i="3"/>
  <c r="Z20" i="3"/>
  <c r="AA20" i="3"/>
  <c r="AB20" i="3"/>
  <c r="AC20" i="3"/>
  <c r="Y17" i="3"/>
  <c r="Z17" i="3"/>
  <c r="AA17" i="3"/>
  <c r="AB17" i="3"/>
  <c r="AC17" i="3"/>
  <c r="Y14" i="3"/>
  <c r="Z14" i="3"/>
  <c r="AA14" i="3"/>
  <c r="AB14" i="3"/>
  <c r="AC14" i="3"/>
  <c r="U11" i="3"/>
  <c r="V11" i="3"/>
  <c r="W11" i="3"/>
  <c r="X11" i="3"/>
  <c r="Y11" i="3"/>
  <c r="Z11" i="3"/>
  <c r="AA11" i="3"/>
  <c r="AB11" i="3"/>
  <c r="AC11" i="3"/>
  <c r="U8" i="3"/>
  <c r="V8" i="3"/>
  <c r="W8" i="3"/>
  <c r="X8" i="3"/>
  <c r="Y8" i="3"/>
  <c r="Z8" i="3"/>
  <c r="AA8" i="3"/>
  <c r="AB8" i="3"/>
  <c r="AC8" i="3"/>
  <c r="T32" i="3"/>
  <c r="X26" i="3"/>
  <c r="T23" i="3"/>
  <c r="X20" i="3"/>
  <c r="X17" i="3"/>
  <c r="X14" i="3"/>
  <c r="T11" i="3"/>
  <c r="T8" i="3"/>
  <c r="U5" i="3"/>
  <c r="X5" i="3"/>
  <c r="T5" i="3"/>
  <c r="L32" i="3"/>
  <c r="M32" i="3"/>
  <c r="N32" i="3"/>
  <c r="O32" i="3"/>
  <c r="K32" i="3"/>
  <c r="N29" i="3"/>
  <c r="O11" i="3"/>
  <c r="N11" i="3"/>
  <c r="O8" i="3"/>
  <c r="N8" i="3"/>
  <c r="M5" i="3"/>
  <c r="N5" i="3"/>
  <c r="O5" i="3"/>
  <c r="L5" i="3"/>
  <c r="AC5" i="2"/>
  <c r="AB5" i="2"/>
  <c r="AA5" i="2"/>
  <c r="Z5" i="2"/>
  <c r="Y5" i="2"/>
  <c r="X5" i="2"/>
  <c r="W5" i="2"/>
  <c r="V5" i="2"/>
  <c r="U5" i="2"/>
  <c r="T5" i="2"/>
  <c r="I5" i="2"/>
  <c r="J5" i="2"/>
  <c r="K5" i="2"/>
  <c r="L5" i="2"/>
  <c r="M5" i="2"/>
  <c r="N5" i="2"/>
  <c r="O5" i="2"/>
  <c r="AC17" i="1"/>
  <c r="AB17" i="1"/>
  <c r="AA17" i="1"/>
  <c r="Z17" i="1"/>
  <c r="Y17" i="1"/>
  <c r="X17" i="1"/>
  <c r="W17" i="1"/>
  <c r="V17" i="1"/>
  <c r="U17" i="1"/>
  <c r="T17" i="1"/>
  <c r="AC14" i="1"/>
  <c r="AB14" i="1"/>
  <c r="AA14" i="1"/>
  <c r="Z14" i="1"/>
  <c r="Y14" i="1"/>
  <c r="X14" i="1"/>
  <c r="W14" i="1"/>
  <c r="V14" i="1"/>
  <c r="U14" i="1"/>
  <c r="T14" i="1"/>
  <c r="AC11" i="1"/>
  <c r="AB11" i="1"/>
  <c r="AA11" i="1"/>
  <c r="Z11" i="1"/>
  <c r="Y11" i="1"/>
  <c r="X11" i="1"/>
  <c r="W11" i="1"/>
  <c r="V11" i="1"/>
  <c r="U11" i="1"/>
  <c r="T11" i="1"/>
  <c r="AC8" i="1"/>
  <c r="AB8" i="1"/>
  <c r="AA8" i="1"/>
  <c r="Z8" i="1"/>
  <c r="Y8" i="1"/>
  <c r="X8" i="1"/>
  <c r="W8" i="1"/>
  <c r="V8" i="1"/>
  <c r="U8" i="1"/>
  <c r="T8" i="1"/>
  <c r="U5" i="1"/>
  <c r="V5" i="1"/>
  <c r="W5" i="1"/>
  <c r="X5" i="1"/>
  <c r="Y5" i="1"/>
  <c r="Z5" i="1"/>
  <c r="AA5" i="1"/>
  <c r="AB5" i="1"/>
  <c r="AC5" i="1"/>
  <c r="T5" i="1"/>
  <c r="O17" i="1"/>
  <c r="N17" i="1"/>
  <c r="M17" i="1"/>
  <c r="L17" i="1"/>
  <c r="K17" i="1"/>
  <c r="J17" i="1"/>
  <c r="O14" i="1"/>
  <c r="N14" i="1"/>
  <c r="M14" i="1"/>
  <c r="L14" i="1"/>
  <c r="K14" i="1"/>
  <c r="J14" i="1"/>
  <c r="I14" i="1"/>
  <c r="H14" i="1"/>
  <c r="O11" i="1"/>
  <c r="N11" i="1"/>
  <c r="M11" i="1"/>
  <c r="L11" i="1"/>
  <c r="K11" i="1"/>
  <c r="J11" i="1"/>
  <c r="I11" i="1"/>
  <c r="H11" i="1"/>
  <c r="O8" i="1"/>
  <c r="N8" i="1"/>
  <c r="M8" i="1"/>
  <c r="L8" i="1"/>
  <c r="K8" i="1"/>
  <c r="J8" i="1"/>
  <c r="I8" i="1"/>
  <c r="H8" i="1"/>
  <c r="H5" i="1"/>
  <c r="I5" i="1"/>
  <c r="J5" i="1"/>
  <c r="K5" i="1"/>
  <c r="L5" i="1"/>
  <c r="M5" i="1"/>
  <c r="N5" i="1"/>
  <c r="O5" i="1"/>
</calcChain>
</file>

<file path=xl/sharedStrings.xml><?xml version="1.0" encoding="utf-8"?>
<sst xmlns="http://schemas.openxmlformats.org/spreadsheetml/2006/main" count="1330" uniqueCount="169">
  <si>
    <t>No</t>
  </si>
  <si>
    <t>Katagori</t>
  </si>
  <si>
    <t>Luas / Indikasi Pembiayaan/ Penurunan Emisi</t>
  </si>
  <si>
    <t>Sumber Penda-naan</t>
  </si>
  <si>
    <t>Tahun</t>
  </si>
  <si>
    <t>Rehabilitasi Hutan Konservasi</t>
  </si>
  <si>
    <t>APBN/ APBD Provinsi</t>
  </si>
  <si>
    <t>-</t>
  </si>
  <si>
    <t>indikasi pembiayaan (Ribu rupiah)</t>
  </si>
  <si>
    <t>Penurunan emisi (ton CO₂eq)</t>
  </si>
  <si>
    <t>Rehabilitasi Lahan</t>
  </si>
  <si>
    <t>Rehabilitasi Hutan Mangrove</t>
  </si>
  <si>
    <t>Pengendalian Reboisasi Hutan Lindung</t>
  </si>
  <si>
    <t>Perlindungan Hutan</t>
  </si>
  <si>
    <t>Penghijauan Lingkungan</t>
  </si>
  <si>
    <t>Biaya Penurunan per Satuan Berat Emis GRK (Ribu Rp/ton CO2 eq)</t>
  </si>
  <si>
    <t>APBN/APBD PROV.</t>
  </si>
  <si>
    <t>Rahabilitasi Lahan (Tata Kelola Hutan Rakyat)</t>
  </si>
  <si>
    <t>Pengendalian Izin dan Penegakan Hukum Pemanfaatan Ruang</t>
  </si>
  <si>
    <t>Luas / Indikasi Pembiayaan/Penurunan Emisi</t>
  </si>
  <si>
    <t>Sumber Penda-Naan</t>
  </si>
  <si>
    <t>Unit Pengolah Pupuk Organik (UPPO)</t>
  </si>
  <si>
    <t>APBN</t>
  </si>
  <si>
    <t>Penggunaan Teknologi Budidaya : Sistem Pengelolaan Tanaman Terpadu (PTT)</t>
  </si>
  <si>
    <t>Penggunaan Teknologi Budidaya : System of Rice Intensification (SRI)</t>
  </si>
  <si>
    <t>No.</t>
  </si>
  <si>
    <t>Luas/ Indikasi Pembiayaan/ Penurunan Emisi</t>
  </si>
  <si>
    <t>Sumber Pendanaan</t>
  </si>
  <si>
    <t>Pengembangan Energi Baru dan Terbaharukan : PLTM OFF GRID</t>
  </si>
  <si>
    <t>Besaran (MW)</t>
  </si>
  <si>
    <t>Indikasi Pembiayaan (Juta USD)</t>
  </si>
  <si>
    <r>
      <t>Penurunan Emisi (ton CO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eq)</t>
    </r>
  </si>
  <si>
    <t>Pengembangan Energi Baru dan Terbaharukan : PLTMH ON GRID</t>
  </si>
  <si>
    <t>Pengembangan Energi Baru dan Terbaharukan : PLTMH OFF GRID</t>
  </si>
  <si>
    <t>Pengembangan Energi Baru dan Terbaharukan : PLTB</t>
  </si>
  <si>
    <t>Pengembangan Energi Baru dan Terbaharukan : PLTS</t>
  </si>
  <si>
    <t>Pengembangan Energi Baru dan Terbaharukan : PLT Pump Storage ON GRID</t>
  </si>
  <si>
    <t>Pengembangan Energi Baru dan Terbaharukan : PLT Pump Storage OFF GRID</t>
  </si>
  <si>
    <t>Pengembangan Energi Baru dan Terbaharukan : PLT Biomassa</t>
  </si>
  <si>
    <t>Pengembangan Energi Baru dan Terbaharukan : PLTSa</t>
  </si>
  <si>
    <t>Substitusi Bahan Bakar Fosil ke Biogas</t>
  </si>
  <si>
    <t>Indikasi Pembiayaan (Ribu Rupiah)</t>
  </si>
  <si>
    <t>Efisiensi Energi untuk Sistem PJU</t>
  </si>
  <si>
    <t>Biaya Penurunan per Satuan Berat Emis GRK (Juta USD/ton CO2 eq)</t>
  </si>
  <si>
    <t>volume kegiatan (tidak akumulatif) / TAHUN</t>
  </si>
  <si>
    <t>Reformasi sistem transit - BRT System</t>
  </si>
  <si>
    <t>APBN/ APBD Provinsi/APBD  Kab/ kota</t>
  </si>
  <si>
    <t>Peremajaan armada transportasi umum</t>
  </si>
  <si>
    <t>Penerapan manajemen parkir</t>
  </si>
  <si>
    <t>Pembangun-an ITS/ATS **)</t>
  </si>
  <si>
    <t>APBN/ APBD Provinsi/APBD Kab/ kota</t>
  </si>
  <si>
    <t>Car Free  Day</t>
  </si>
  <si>
    <t>TAHUN</t>
  </si>
  <si>
    <t>APBN/ APBD Provinsi/ APBD Kab/ kota</t>
  </si>
  <si>
    <t>Pembangunan ITS/ATS **)</t>
  </si>
  <si>
    <t>Car Free Day</t>
  </si>
  <si>
    <t>Pelatihan Eco Smart Driving</t>
  </si>
  <si>
    <t>Biaya Penurunan per Satuan Berat Emisi GRK (Ribu Rp/ton CO2 eq)</t>
  </si>
  <si>
    <t>Rencana Pembangunan Fasilitas Pengolahan Air Limbah Secara Terpusat (off site) aerobik (Re-desain IPAL Bojongsoang)</t>
  </si>
  <si>
    <t>APBN, APBD Prov.</t>
  </si>
  <si>
    <t>Indikasi pembiayaan (Ribu rupiah)</t>
  </si>
  <si>
    <t>Penurunan Emisi (ton CO2e)</t>
  </si>
  <si>
    <t>Rencana Komposting di TPA</t>
  </si>
  <si>
    <t>Penurunan Emisi (ton CO2e) (akumulasi)</t>
  </si>
  <si>
    <t>Pengolahan Thermal</t>
  </si>
  <si>
    <t>APBD Provinsi Jawa Barat, APBN, KPBU</t>
  </si>
  <si>
    <t>- </t>
  </si>
  <si>
    <t xml:space="preserve">Indikasi pembiayaan </t>
  </si>
  <si>
    <t>4.,3 Triliun</t>
  </si>
  <si>
    <t>0 </t>
  </si>
  <si>
    <t>Rencana Pembangunan dan Operasional TPS Terpadu 3R/Komposting</t>
  </si>
  <si>
    <t>Penurunan Emisi Komposting (ton CO2e)</t>
  </si>
  <si>
    <t>Penurunan Emisi Daur Ulang Kertas (ton CO2e)</t>
  </si>
  <si>
    <t> -</t>
  </si>
  <si>
    <t>Penurunan Emisi TPST 3R/Komposting (ton CO2e)</t>
  </si>
  <si>
    <t>JADWAL PELAKSANAA</t>
  </si>
  <si>
    <t>JADWAL PELAKSANAAN</t>
  </si>
  <si>
    <t>Akumulasi Penurunan Emisi (ton CO2e)</t>
  </si>
  <si>
    <t>Biaya (Ribu rupiah)</t>
  </si>
  <si>
    <t>Total</t>
  </si>
  <si>
    <t>Jumlah</t>
  </si>
  <si>
    <t>Biaya Penurunan Emisi (Ribu Rp/ton CO2 eq)</t>
  </si>
  <si>
    <t>Akumulasi Penurunan emisi (ton CO₂eq)</t>
  </si>
  <si>
    <t>Aksi Mitigasi</t>
  </si>
  <si>
    <t>Penurunan Emisi (ton CO2 eq)</t>
  </si>
  <si>
    <t>Emisi setelah pelaksanaan aksi mitigasi</t>
  </si>
  <si>
    <t>Pembangunan ITS/ ATS  **)</t>
  </si>
  <si>
    <t>BaU baseline</t>
  </si>
  <si>
    <t>Jumlah Akumulatif</t>
  </si>
  <si>
    <t>Penurunan emisi (ribu ton)</t>
  </si>
  <si>
    <t>Akumulasi Penurunan Emisi (ton CO2 eq)</t>
  </si>
  <si>
    <t>Biaya (Ribu Rp)</t>
  </si>
  <si>
    <t>INDIKASI PEMBIAYAAN</t>
  </si>
  <si>
    <t>Penurunan Emisi (Ton Co₂Eq)</t>
  </si>
  <si>
    <t>PLTM off</t>
  </si>
  <si>
    <t>PLTMH on</t>
  </si>
  <si>
    <t>PLTMH off</t>
  </si>
  <si>
    <t>PLTB</t>
  </si>
  <si>
    <t>PLTS</t>
  </si>
  <si>
    <t>PLT PS on</t>
  </si>
  <si>
    <t>PLT PS off</t>
  </si>
  <si>
    <t>PLT Biomassa</t>
  </si>
  <si>
    <t>PLTSa</t>
  </si>
  <si>
    <t>Biogas</t>
  </si>
  <si>
    <t>PJU</t>
  </si>
  <si>
    <t>Bau Baseline</t>
  </si>
  <si>
    <t>Kumulatif</t>
  </si>
  <si>
    <t>Emisi Setelah Pelaksanaan Aksi Mitigasi</t>
  </si>
  <si>
    <t>Penurunan Konsentrasi Emisi GRK</t>
  </si>
  <si>
    <t>Biaya Penurunan Emisi (Rp/ton CO2 eq)</t>
  </si>
  <si>
    <t>RATA RATA</t>
  </si>
  <si>
    <t>Aksi mitigasi</t>
  </si>
  <si>
    <t>REKAP PENURUNAN EMISI</t>
  </si>
  <si>
    <t>PTT</t>
  </si>
  <si>
    <t>SRI</t>
  </si>
  <si>
    <t>UPPO</t>
  </si>
  <si>
    <t>JUMLAH</t>
  </si>
  <si>
    <t>ribu ton C)2 eq</t>
  </si>
  <si>
    <t>PERSENTASE PENURUNAN EMISI</t>
  </si>
  <si>
    <t>BaU baseline (ton CO2 eq)</t>
  </si>
  <si>
    <t>Akri mitigasi</t>
  </si>
  <si>
    <t>Emisi</t>
  </si>
  <si>
    <t>Biaya penurunan emisi/ton CO2 eq</t>
  </si>
  <si>
    <t>KEHUTANAN</t>
  </si>
  <si>
    <t>Pertanian</t>
  </si>
  <si>
    <t>PLTM off grid</t>
  </si>
  <si>
    <t>PLTMH on grid</t>
  </si>
  <si>
    <t>PLTMH off grid</t>
  </si>
  <si>
    <t>PLT PS on grid</t>
  </si>
  <si>
    <t>PLT PS off grid</t>
  </si>
  <si>
    <t>Energi</t>
  </si>
  <si>
    <t>Transportasi</t>
  </si>
  <si>
    <t>TOTAL</t>
  </si>
  <si>
    <t>Limbah</t>
  </si>
  <si>
    <t>Pengelolaan sampah di TPS Terpadu 3R</t>
  </si>
  <si>
    <t>IPAL semi aerobik (Re-desain IPAL Bojongsoang)</t>
  </si>
  <si>
    <t xml:space="preserve">SEKTOR </t>
  </si>
  <si>
    <t>ton dikompos /tahun</t>
  </si>
  <si>
    <t>ribu Rp</t>
  </si>
  <si>
    <t>ribu Rp/ton dikompos</t>
  </si>
  <si>
    <t>sub total aksi mitigasi yang indikasi pendanaannya sudah diketahui</t>
  </si>
  <si>
    <t>Jumlah pohon</t>
  </si>
  <si>
    <t>Jumlah Akumulasi Penurunan emisi (ton CO₂eq)</t>
  </si>
  <si>
    <t>`</t>
  </si>
  <si>
    <t>Data Aktivitas</t>
  </si>
  <si>
    <t>PLT Hybrif rooftop</t>
  </si>
  <si>
    <t xml:space="preserve">PLTSurya  </t>
  </si>
  <si>
    <t>PJU solar cel</t>
  </si>
  <si>
    <t>PJU LED JALAN UMUM</t>
  </si>
  <si>
    <t>PJU LED JALAN LINGKUNGAN</t>
  </si>
  <si>
    <t>TON CO2</t>
  </si>
  <si>
    <t>RIBU RON CO2</t>
  </si>
  <si>
    <t>24 unit</t>
  </si>
  <si>
    <t>873 unit</t>
  </si>
  <si>
    <t>10 unit</t>
  </si>
  <si>
    <t>270 unit</t>
  </si>
  <si>
    <t>6 unit</t>
  </si>
  <si>
    <t>100 unit</t>
  </si>
  <si>
    <t>8 MW</t>
  </si>
  <si>
    <t>2,8 KW</t>
  </si>
  <si>
    <t>66.99</t>
  </si>
  <si>
    <t>1,4644 KW</t>
  </si>
  <si>
    <t>INDIKASI PENDANAAN</t>
  </si>
  <si>
    <t>PLTSa (ribu USD)</t>
  </si>
  <si>
    <t>Akumu-lasi Penu-runan Emisi (ton CO2 eq)</t>
  </si>
  <si>
    <t>PJU LED TOTAL</t>
  </si>
  <si>
    <t xml:space="preserve">PLTSa off grid </t>
  </si>
  <si>
    <t>Rata-rata Biaya Penurunan Emisi (Ribu Rp/ton CO2 eq)</t>
  </si>
  <si>
    <t>update22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</si>
</sst>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0.0000%"/>
    <numFmt numFmtId="166" formatCode="#,##0.0"/>
  </numFmts>
  <fonts count="24" x14ac:knownFonts="1">
    <font>
      <sz val="11"/>
      <color theme="1"/>
      <name val="Calibri"/>
      <family val="2"/>
      <charset val="1"/>
      <scheme val="minor"/>
    </font>
    <font>
      <b/>
      <sz val="8"/>
      <color rgb="FF000000"/>
      <name val="Cambria"/>
      <family val="1"/>
    </font>
    <font>
      <sz val="8"/>
      <color theme="1"/>
      <name val="Cambria"/>
      <family val="1"/>
    </font>
    <font>
      <b/>
      <sz val="8"/>
      <color theme="1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8"/>
      <color rgb="FF000000"/>
      <name val="Cambria"/>
      <family val="1"/>
    </font>
    <font>
      <vertAlign val="subscript"/>
      <sz val="8"/>
      <color rgb="FF000000"/>
      <name val="Cambria"/>
      <family val="1"/>
    </font>
    <font>
      <b/>
      <sz val="9"/>
      <color theme="1"/>
      <name val="Cambria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1">
    <xf numFmtId="0" fontId="0" fillId="0" borderId="0"/>
    <xf numFmtId="41" fontId="10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/>
    <xf numFmtId="0" fontId="15" fillId="0" borderId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8" fillId="0" borderId="0"/>
    <xf numFmtId="41" fontId="10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41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" fillId="0" borderId="0"/>
    <xf numFmtId="0" fontId="18" fillId="0" borderId="0"/>
    <xf numFmtId="41" fontId="18" fillId="0" borderId="0" applyFont="0" applyFill="0" applyBorder="0" applyAlignment="0" applyProtection="0"/>
  </cellStyleXfs>
  <cellXfs count="19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2" fontId="2" fillId="0" borderId="1" xfId="0" applyNumberFormat="1" applyFont="1" applyBorder="1" applyAlignment="1">
      <alignment vertical="top" wrapText="1"/>
    </xf>
    <xf numFmtId="4" fontId="2" fillId="0" borderId="1" xfId="0" applyNumberFormat="1" applyFon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4" fontId="6" fillId="0" borderId="1" xfId="0" applyNumberFormat="1" applyFont="1" applyBorder="1" applyAlignment="1">
      <alignment horizontal="right" vertical="top" wrapText="1"/>
    </xf>
    <xf numFmtId="4" fontId="5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4" fontId="9" fillId="0" borderId="1" xfId="0" applyNumberFormat="1" applyFont="1" applyBorder="1" applyAlignment="1">
      <alignment horizontal="right" vertical="top" wrapText="1"/>
    </xf>
    <xf numFmtId="9" fontId="7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/>
    <xf numFmtId="2" fontId="7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0" fillId="5" borderId="1" xfId="0" applyFill="1" applyBorder="1"/>
    <xf numFmtId="0" fontId="12" fillId="0" borderId="1" xfId="0" applyFont="1" applyBorder="1" applyAlignment="1">
      <alignment horizontal="left" vertical="top" wrapText="1"/>
    </xf>
    <xf numFmtId="4" fontId="0" fillId="0" borderId="1" xfId="0" applyNumberFormat="1" applyBorder="1" applyAlignment="1">
      <alignment horizontal="right" vertical="top"/>
    </xf>
    <xf numFmtId="0" fontId="12" fillId="0" borderId="1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 applyAlignment="1">
      <alignment wrapText="1"/>
    </xf>
    <xf numFmtId="4" fontId="0" fillId="0" borderId="1" xfId="0" applyNumberFormat="1" applyBorder="1"/>
    <xf numFmtId="4" fontId="0" fillId="0" borderId="1" xfId="0" applyNumberFormat="1" applyBorder="1" applyAlignment="1">
      <alignment wrapText="1"/>
    </xf>
    <xf numFmtId="0" fontId="0" fillId="6" borderId="1" xfId="0" applyFill="1" applyBorder="1"/>
    <xf numFmtId="4" fontId="0" fillId="6" borderId="1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lef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1" fontId="0" fillId="0" borderId="7" xfId="0" applyNumberFormat="1" applyBorder="1" applyAlignment="1">
      <alignment horizontal="center" wrapText="1"/>
    </xf>
    <xf numFmtId="1" fontId="0" fillId="8" borderId="1" xfId="0" applyNumberFormat="1" applyFill="1" applyBorder="1" applyAlignment="1">
      <alignment wrapText="1"/>
    </xf>
    <xf numFmtId="0" fontId="0" fillId="0" borderId="0" xfId="0" applyBorder="1" applyAlignment="1">
      <alignment horizontal="center" wrapText="1"/>
    </xf>
    <xf numFmtId="4" fontId="0" fillId="0" borderId="0" xfId="0" applyNumberFormat="1" applyBorder="1" applyAlignment="1">
      <alignment horizontal="center" wrapText="1"/>
    </xf>
    <xf numFmtId="2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left" wrapText="1"/>
    </xf>
    <xf numFmtId="2" fontId="0" fillId="8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8" borderId="1" xfId="0" applyFill="1" applyBorder="1"/>
    <xf numFmtId="0" fontId="19" fillId="0" borderId="1" xfId="0" applyFont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" fillId="0" borderId="3" xfId="0" applyFont="1" applyBorder="1" applyAlignment="1">
      <alignment horizontal="center" vertical="center" wrapText="1"/>
    </xf>
    <xf numFmtId="42" fontId="0" fillId="0" borderId="0" xfId="0" applyNumberFormat="1"/>
    <xf numFmtId="3" fontId="7" fillId="9" borderId="1" xfId="0" applyNumberFormat="1" applyFont="1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center" wrapText="1"/>
    </xf>
    <xf numFmtId="4" fontId="0" fillId="10" borderId="1" xfId="0" applyNumberFormat="1" applyFill="1" applyBorder="1" applyAlignment="1">
      <alignment horizontal="right" vertical="top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right" vertical="top"/>
    </xf>
    <xf numFmtId="3" fontId="0" fillId="10" borderId="1" xfId="0" applyNumberFormat="1" applyFill="1" applyBorder="1" applyAlignment="1">
      <alignment horizontal="right" vertical="top"/>
    </xf>
    <xf numFmtId="0" fontId="12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/>
    <xf numFmtId="4" fontId="0" fillId="10" borderId="1" xfId="0" applyNumberFormat="1" applyFill="1" applyBorder="1"/>
    <xf numFmtId="4" fontId="0" fillId="12" borderId="1" xfId="0" applyNumberFormat="1" applyFill="1" applyBorder="1"/>
    <xf numFmtId="3" fontId="21" fillId="12" borderId="1" xfId="0" applyNumberFormat="1" applyFont="1" applyFill="1" applyBorder="1" applyAlignment="1">
      <alignment vertical="top" wrapText="1"/>
    </xf>
    <xf numFmtId="3" fontId="0" fillId="10" borderId="1" xfId="0" applyNumberFormat="1" applyFill="1" applyBorder="1"/>
    <xf numFmtId="0" fontId="12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2" fontId="0" fillId="13" borderId="1" xfId="0" applyNumberFormat="1" applyFill="1" applyBorder="1"/>
    <xf numFmtId="3" fontId="0" fillId="13" borderId="1" xfId="0" applyNumberFormat="1" applyFill="1" applyBorder="1"/>
    <xf numFmtId="4" fontId="0" fillId="13" borderId="1" xfId="0" applyNumberFormat="1" applyFill="1" applyBorder="1"/>
    <xf numFmtId="3" fontId="22" fillId="10" borderId="1" xfId="0" applyNumberFormat="1" applyFont="1" applyFill="1" applyBorder="1" applyAlignment="1">
      <alignment vertical="top" wrapText="1"/>
    </xf>
    <xf numFmtId="0" fontId="20" fillId="10" borderId="1" xfId="0" applyFont="1" applyFill="1" applyBorder="1"/>
    <xf numFmtId="4" fontId="20" fillId="10" borderId="1" xfId="0" applyNumberFormat="1" applyFont="1" applyFill="1" applyBorder="1"/>
    <xf numFmtId="4" fontId="20" fillId="9" borderId="1" xfId="0" applyNumberFormat="1" applyFont="1" applyFill="1" applyBorder="1"/>
    <xf numFmtId="0" fontId="13" fillId="14" borderId="1" xfId="0" applyFont="1" applyFill="1" applyBorder="1" applyAlignment="1">
      <alignment horizontal="center" vertical="top"/>
    </xf>
    <xf numFmtId="0" fontId="14" fillId="14" borderId="1" xfId="0" applyFont="1" applyFill="1" applyBorder="1" applyAlignment="1">
      <alignment vertical="top" wrapText="1"/>
    </xf>
    <xf numFmtId="0" fontId="11" fillId="14" borderId="1" xfId="0" applyFont="1" applyFill="1" applyBorder="1" applyAlignment="1">
      <alignment vertical="top"/>
    </xf>
    <xf numFmtId="4" fontId="11" fillId="14" borderId="1" xfId="0" applyNumberFormat="1" applyFont="1" applyFill="1" applyBorder="1" applyAlignment="1">
      <alignment vertical="top"/>
    </xf>
    <xf numFmtId="0" fontId="12" fillId="14" borderId="1" xfId="0" applyFont="1" applyFill="1" applyBorder="1" applyAlignment="1">
      <alignment vertical="top" wrapText="1"/>
    </xf>
    <xf numFmtId="4" fontId="12" fillId="14" borderId="1" xfId="0" applyNumberFormat="1" applyFont="1" applyFill="1" applyBorder="1" applyAlignment="1">
      <alignment vertical="top"/>
    </xf>
    <xf numFmtId="1" fontId="0" fillId="15" borderId="1" xfId="0" applyNumberFormat="1" applyFill="1" applyBorder="1" applyAlignment="1">
      <alignment wrapText="1"/>
    </xf>
    <xf numFmtId="1" fontId="0" fillId="15" borderId="1" xfId="0" applyNumberFormat="1" applyFill="1" applyBorder="1" applyAlignment="1">
      <alignment horizontal="center" wrapText="1"/>
    </xf>
    <xf numFmtId="1" fontId="0" fillId="15" borderId="5" xfId="0" applyNumberFormat="1" applyFill="1" applyBorder="1" applyAlignment="1">
      <alignment horizontal="center" wrapText="1"/>
    </xf>
    <xf numFmtId="1" fontId="0" fillId="15" borderId="5" xfId="0" applyNumberFormat="1" applyFill="1" applyBorder="1" applyAlignment="1">
      <alignment wrapText="1"/>
    </xf>
    <xf numFmtId="1" fontId="0" fillId="0" borderId="0" xfId="0" applyNumberFormat="1" applyBorder="1" applyAlignment="1">
      <alignment wrapText="1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1" fontId="0" fillId="15" borderId="2" xfId="0" applyNumberFormat="1" applyFill="1" applyBorder="1" applyAlignment="1">
      <alignment wrapText="1"/>
    </xf>
    <xf numFmtId="1" fontId="0" fillId="15" borderId="9" xfId="0" applyNumberFormat="1" applyFill="1" applyBorder="1" applyAlignment="1">
      <alignment wrapText="1"/>
    </xf>
    <xf numFmtId="1" fontId="0" fillId="7" borderId="0" xfId="0" applyNumberFormat="1" applyFill="1" applyBorder="1" applyAlignment="1">
      <alignment wrapText="1"/>
    </xf>
    <xf numFmtId="4" fontId="0" fillId="15" borderId="1" xfId="0" applyNumberFormat="1" applyFill="1" applyBorder="1" applyAlignment="1">
      <alignment wrapText="1"/>
    </xf>
    <xf numFmtId="4" fontId="0" fillId="15" borderId="2" xfId="0" applyNumberFormat="1" applyFill="1" applyBorder="1" applyAlignment="1">
      <alignment wrapText="1"/>
    </xf>
    <xf numFmtId="4" fontId="0" fillId="9" borderId="1" xfId="0" applyNumberFormat="1" applyFill="1" applyBorder="1" applyAlignment="1">
      <alignment wrapText="1"/>
    </xf>
    <xf numFmtId="166" fontId="23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0" fillId="8" borderId="2" xfId="0" applyNumberFormat="1" applyFill="1" applyBorder="1" applyAlignment="1">
      <alignment horizontal="center" wrapText="1"/>
    </xf>
    <xf numFmtId="1" fontId="0" fillId="8" borderId="4" xfId="0" applyNumberFormat="1" applyFill="1" applyBorder="1" applyAlignment="1">
      <alignment horizontal="center" wrapText="1"/>
    </xf>
    <xf numFmtId="1" fontId="0" fillId="8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left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4" fillId="14" borderId="5" xfId="0" applyFont="1" applyFill="1" applyBorder="1" applyAlignment="1">
      <alignment horizontal="center" vertical="top" wrapText="1"/>
    </xf>
    <xf numFmtId="0" fontId="14" fillId="14" borderId="7" xfId="0" applyFont="1" applyFill="1" applyBorder="1" applyAlignment="1">
      <alignment horizontal="center" vertical="top" wrapText="1"/>
    </xf>
    <xf numFmtId="0" fontId="13" fillId="14" borderId="5" xfId="0" applyFont="1" applyFill="1" applyBorder="1" applyAlignment="1">
      <alignment horizontal="center" vertical="top"/>
    </xf>
    <xf numFmtId="0" fontId="13" fillId="14" borderId="7" xfId="0" applyFont="1" applyFill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61">
    <cellStyle name="Comma [0] 2" xfId="7"/>
    <cellStyle name="Comma [0] 2 2" xfId="56"/>
    <cellStyle name="Comma [0] 2 3" xfId="3"/>
    <cellStyle name="Comma [0] 2 4" xfId="60"/>
    <cellStyle name="Comma [0] 3" xfId="1"/>
    <cellStyle name="Comma [0] 3 2" xfId="13"/>
    <cellStyle name="Comma [0] 4" xfId="53"/>
    <cellStyle name="Comma [0] 8" xfId="8"/>
    <cellStyle name="Comma 10" xfId="32"/>
    <cellStyle name="Comma 11" xfId="29"/>
    <cellStyle name="Comma 12" xfId="31"/>
    <cellStyle name="Comma 13" xfId="30"/>
    <cellStyle name="Comma 14" xfId="33"/>
    <cellStyle name="Comma 15" xfId="36"/>
    <cellStyle name="Comma 16" xfId="35"/>
    <cellStyle name="Comma 17" xfId="37"/>
    <cellStyle name="Comma 18" xfId="39"/>
    <cellStyle name="Comma 19" xfId="38"/>
    <cellStyle name="Comma 2" xfId="9"/>
    <cellStyle name="Comma 2 2" xfId="57"/>
    <cellStyle name="Comma 2 3" xfId="15"/>
    <cellStyle name="Comma 20" xfId="46"/>
    <cellStyle name="Comma 21" xfId="43"/>
    <cellStyle name="Comma 22" xfId="42"/>
    <cellStyle name="Comma 23" xfId="41"/>
    <cellStyle name="Comma 24" xfId="44"/>
    <cellStyle name="Comma 25" xfId="45"/>
    <cellStyle name="Comma 26" xfId="40"/>
    <cellStyle name="Comma 27" xfId="47"/>
    <cellStyle name="Comma 28" xfId="48"/>
    <cellStyle name="Comma 29" xfId="49"/>
    <cellStyle name="Comma 3" xfId="6"/>
    <cellStyle name="Comma 3 2" xfId="23"/>
    <cellStyle name="Comma 3 3" xfId="20"/>
    <cellStyle name="Comma 30" xfId="50"/>
    <cellStyle name="Comma 31" xfId="51"/>
    <cellStyle name="Comma 32" xfId="55"/>
    <cellStyle name="Comma 4" xfId="5"/>
    <cellStyle name="Comma 4 2" xfId="24"/>
    <cellStyle name="Comma 5" xfId="26"/>
    <cellStyle name="Comma 6" xfId="25"/>
    <cellStyle name="Comma 7" xfId="27"/>
    <cellStyle name="Comma 8" xfId="14"/>
    <cellStyle name="Comma 9" xfId="28"/>
    <cellStyle name="Normal" xfId="0" builtinId="0"/>
    <cellStyle name="Normal 10 2 2" xfId="18"/>
    <cellStyle name="Normal 161" xfId="16"/>
    <cellStyle name="Normal 2" xfId="2"/>
    <cellStyle name="Normal 2 2" xfId="10"/>
    <cellStyle name="Normal 2 2 2" xfId="58"/>
    <cellStyle name="Normal 2 2 3" xfId="19"/>
    <cellStyle name="Normal 2 3" xfId="17"/>
    <cellStyle name="Normal 2 4" xfId="34"/>
    <cellStyle name="Normal 2 5" xfId="54"/>
    <cellStyle name="Normal 2 6" xfId="59"/>
    <cellStyle name="Normal 3" xfId="4"/>
    <cellStyle name="Normal 3 2" xfId="22"/>
    <cellStyle name="Normal 3 3" xfId="21"/>
    <cellStyle name="Normal 3 4" xfId="52"/>
    <cellStyle name="Normal 4" xfId="12"/>
    <cellStyle name="Normal 6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312964</xdr:colOff>
      <xdr:row>0</xdr:row>
      <xdr:rowOff>353786</xdr:rowOff>
    </xdr:from>
    <xdr:to>
      <xdr:col>16</xdr:col>
      <xdr:colOff>571500</xdr:colOff>
      <xdr:row>24</xdr:row>
      <xdr:rowOff>190500</xdr:rowOff>
    </xdr:to>
    <xdr:cxnSp macro="">
      <xdr:nvCxnSpPr>
        <xdr:cNvPr id="3" name="Straight Connector 2"/>
        <xdr:cNvCxnSpPr/>
      </xdr:nvCxnSpPr>
      <xdr:spPr>
        <a:xfrm>
          <a:off x="312964" y="353786"/>
          <a:ext cx="12464143" cy="7456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1006928</xdr:colOff>
      <xdr:row>0</xdr:row>
      <xdr:rowOff>176893</xdr:rowOff>
    </xdr:from>
    <xdr:to>
      <xdr:col>15</xdr:col>
      <xdr:colOff>163285</xdr:colOff>
      <xdr:row>29</xdr:row>
      <xdr:rowOff>68036</xdr:rowOff>
    </xdr:to>
    <xdr:cxnSp macro="">
      <xdr:nvCxnSpPr>
        <xdr:cNvPr id="5" name="Straight Connector 4"/>
        <xdr:cNvCxnSpPr/>
      </xdr:nvCxnSpPr>
      <xdr:spPr>
        <a:xfrm flipH="1">
          <a:off x="1632857" y="176893"/>
          <a:ext cx="10110107" cy="9171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</xdr:row>
      <xdr:rowOff>100693</xdr:rowOff>
    </xdr:from>
    <xdr:to>
      <xdr:col>28</xdr:col>
      <xdr:colOff>601436</xdr:colOff>
      <xdr:row>26</xdr:row>
      <xdr:rowOff>13607</xdr:rowOff>
    </xdr:to>
    <xdr:cxnSp macro="">
      <xdr:nvCxnSpPr>
        <xdr:cNvPr id="6" name="Straight Connector 5"/>
        <xdr:cNvCxnSpPr/>
      </xdr:nvCxnSpPr>
      <xdr:spPr>
        <a:xfrm>
          <a:off x="10668000" y="9007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427264</xdr:colOff>
      <xdr:row>1</xdr:row>
      <xdr:rowOff>114300</xdr:rowOff>
    </xdr:from>
    <xdr:to>
      <xdr:col>27</xdr:col>
      <xdr:colOff>459921</xdr:colOff>
      <xdr:row>31</xdr:row>
      <xdr:rowOff>43543</xdr:rowOff>
    </xdr:to>
    <xdr:cxnSp macro="">
      <xdr:nvCxnSpPr>
        <xdr:cNvPr id="7" name="Straight Connector 6"/>
        <xdr:cNvCxnSpPr/>
      </xdr:nvCxnSpPr>
      <xdr:spPr>
        <a:xfrm flipH="1">
          <a:off x="11971564" y="7239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35</xdr:row>
      <xdr:rowOff>176893</xdr:rowOff>
    </xdr:from>
    <xdr:to>
      <xdr:col>18</xdr:col>
      <xdr:colOff>487136</xdr:colOff>
      <xdr:row>54</xdr:row>
      <xdr:rowOff>127907</xdr:rowOff>
    </xdr:to>
    <xdr:cxnSp macro="">
      <xdr:nvCxnSpPr>
        <xdr:cNvPr id="8" name="Straight Connector 7"/>
        <xdr:cNvCxnSpPr/>
      </xdr:nvCxnSpPr>
      <xdr:spPr>
        <a:xfrm>
          <a:off x="2057400" y="116449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465364</xdr:colOff>
      <xdr:row>35</xdr:row>
      <xdr:rowOff>0</xdr:rowOff>
    </xdr:from>
    <xdr:to>
      <xdr:col>17</xdr:col>
      <xdr:colOff>688521</xdr:colOff>
      <xdr:row>57</xdr:row>
      <xdr:rowOff>881743</xdr:rowOff>
    </xdr:to>
    <xdr:cxnSp macro="">
      <xdr:nvCxnSpPr>
        <xdr:cNvPr id="9" name="Straight Connector 8"/>
        <xdr:cNvCxnSpPr/>
      </xdr:nvCxnSpPr>
      <xdr:spPr>
        <a:xfrm flipH="1">
          <a:off x="3360964" y="114681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51</xdr:row>
      <xdr:rowOff>253093</xdr:rowOff>
    </xdr:from>
    <xdr:to>
      <xdr:col>17</xdr:col>
      <xdr:colOff>601436</xdr:colOff>
      <xdr:row>80</xdr:row>
      <xdr:rowOff>775607</xdr:rowOff>
    </xdr:to>
    <xdr:cxnSp macro="">
      <xdr:nvCxnSpPr>
        <xdr:cNvPr id="10" name="Straight Connector 9"/>
        <xdr:cNvCxnSpPr/>
      </xdr:nvCxnSpPr>
      <xdr:spPr>
        <a:xfrm>
          <a:off x="952500" y="186172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579664</xdr:colOff>
      <xdr:row>51</xdr:row>
      <xdr:rowOff>76200</xdr:rowOff>
    </xdr:from>
    <xdr:to>
      <xdr:col>16</xdr:col>
      <xdr:colOff>193221</xdr:colOff>
      <xdr:row>84</xdr:row>
      <xdr:rowOff>81643</xdr:rowOff>
    </xdr:to>
    <xdr:cxnSp macro="">
      <xdr:nvCxnSpPr>
        <xdr:cNvPr id="11" name="Straight Connector 10"/>
        <xdr:cNvCxnSpPr/>
      </xdr:nvCxnSpPr>
      <xdr:spPr>
        <a:xfrm flipH="1">
          <a:off x="2256064" y="184404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495300</xdr:colOff>
      <xdr:row>49</xdr:row>
      <xdr:rowOff>176893</xdr:rowOff>
    </xdr:from>
    <xdr:to>
      <xdr:col>60</xdr:col>
      <xdr:colOff>601436</xdr:colOff>
      <xdr:row>79</xdr:row>
      <xdr:rowOff>318407</xdr:rowOff>
    </xdr:to>
    <xdr:cxnSp macro="">
      <xdr:nvCxnSpPr>
        <xdr:cNvPr id="14" name="Straight Connector 13"/>
        <xdr:cNvCxnSpPr/>
      </xdr:nvCxnSpPr>
      <xdr:spPr>
        <a:xfrm>
          <a:off x="33375600" y="17588593"/>
          <a:ext cx="12412436" cy="7609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579664</xdr:colOff>
      <xdr:row>49</xdr:row>
      <xdr:rowOff>0</xdr:rowOff>
    </xdr:from>
    <xdr:to>
      <xdr:col>59</xdr:col>
      <xdr:colOff>193221</xdr:colOff>
      <xdr:row>81</xdr:row>
      <xdr:rowOff>386443</xdr:rowOff>
    </xdr:to>
    <xdr:cxnSp macro="">
      <xdr:nvCxnSpPr>
        <xdr:cNvPr id="15" name="Straight Connector 14"/>
        <xdr:cNvCxnSpPr/>
      </xdr:nvCxnSpPr>
      <xdr:spPr>
        <a:xfrm flipH="1">
          <a:off x="34679164" y="17411700"/>
          <a:ext cx="10091057" cy="9378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83</xdr:row>
      <xdr:rowOff>138545</xdr:rowOff>
    </xdr:from>
    <xdr:to>
      <xdr:col>15</xdr:col>
      <xdr:colOff>155863</xdr:colOff>
      <xdr:row>112</xdr:row>
      <xdr:rowOff>121227</xdr:rowOff>
    </xdr:to>
    <xdr:cxnSp macro="">
      <xdr:nvCxnSpPr>
        <xdr:cNvPr id="17" name="Straight Connector 16"/>
        <xdr:cNvCxnSpPr/>
      </xdr:nvCxnSpPr>
      <xdr:spPr>
        <a:xfrm>
          <a:off x="571500" y="27432000"/>
          <a:ext cx="11170227" cy="60786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675409</xdr:colOff>
      <xdr:row>83</xdr:row>
      <xdr:rowOff>17318</xdr:rowOff>
    </xdr:from>
    <xdr:to>
      <xdr:col>16</xdr:col>
      <xdr:colOff>519546</xdr:colOff>
      <xdr:row>114</xdr:row>
      <xdr:rowOff>34636</xdr:rowOff>
    </xdr:to>
    <xdr:cxnSp macro="">
      <xdr:nvCxnSpPr>
        <xdr:cNvPr id="19" name="Straight Connector 18"/>
        <xdr:cNvCxnSpPr/>
      </xdr:nvCxnSpPr>
      <xdr:spPr>
        <a:xfrm flipH="1">
          <a:off x="1298864" y="27310773"/>
          <a:ext cx="11430000" cy="6494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81</xdr:row>
      <xdr:rowOff>768927</xdr:rowOff>
    </xdr:from>
    <xdr:to>
      <xdr:col>32</xdr:col>
      <xdr:colOff>93518</xdr:colOff>
      <xdr:row>109</xdr:row>
      <xdr:rowOff>180109</xdr:rowOff>
    </xdr:to>
    <xdr:cxnSp macro="">
      <xdr:nvCxnSpPr>
        <xdr:cNvPr id="20" name="Straight Connector 19"/>
        <xdr:cNvCxnSpPr/>
      </xdr:nvCxnSpPr>
      <xdr:spPr>
        <a:xfrm>
          <a:off x="14363700" y="27172227"/>
          <a:ext cx="11256818" cy="60786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370610</xdr:colOff>
      <xdr:row>81</xdr:row>
      <xdr:rowOff>647700</xdr:rowOff>
    </xdr:from>
    <xdr:to>
      <xdr:col>33</xdr:col>
      <xdr:colOff>481446</xdr:colOff>
      <xdr:row>111</xdr:row>
      <xdr:rowOff>93518</xdr:rowOff>
    </xdr:to>
    <xdr:cxnSp macro="">
      <xdr:nvCxnSpPr>
        <xdr:cNvPr id="21" name="Straight Connector 20"/>
        <xdr:cNvCxnSpPr/>
      </xdr:nvCxnSpPr>
      <xdr:spPr>
        <a:xfrm flipH="1">
          <a:off x="15077210" y="27051000"/>
          <a:ext cx="11540836" cy="6494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kaji%20ulang%20rad%20grk\AKSI%20MITIGASI%20ENERGI%20+%20BIAYA%2012%20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UMUM ENERGI+HITUGbiogas "/>
      <sheetName val="REKAP TOTAL "/>
      <sheetName val="DATA PLTM"/>
      <sheetName val="PENURUNAN EMISI GRK"/>
      <sheetName val="BIOGAS PAK AGI"/>
      <sheetName val="RUED"/>
      <sheetName val="PLTSa"/>
      <sheetName val="PJU LED"/>
      <sheetName val="PJU solar cell"/>
      <sheetName val="RUKD"/>
      <sheetName val="RENCANA AKSI 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A26" zoomScale="70" zoomScaleNormal="70" workbookViewId="0">
      <selection activeCell="D51" sqref="D51"/>
    </sheetView>
  </sheetViews>
  <sheetFormatPr defaultRowHeight="15" x14ac:dyDescent="0.25"/>
  <cols>
    <col min="2" max="2" width="11.7109375" customWidth="1"/>
    <col min="3" max="3" width="17.85546875" customWidth="1"/>
    <col min="4" max="4" width="10.7109375" customWidth="1"/>
    <col min="5" max="5" width="10" customWidth="1"/>
    <col min="7" max="7" width="11" customWidth="1"/>
    <col min="8" max="8" width="12.7109375" customWidth="1"/>
    <col min="11" max="11" width="10.140625" customWidth="1"/>
    <col min="12" max="12" width="14" customWidth="1"/>
    <col min="13" max="13" width="17.28515625" bestFit="1" customWidth="1"/>
    <col min="14" max="14" width="10.7109375" bestFit="1" customWidth="1"/>
    <col min="15" max="15" width="14.5703125" bestFit="1" customWidth="1"/>
    <col min="16" max="16" width="9.7109375" bestFit="1" customWidth="1"/>
    <col min="17" max="17" width="15.28515625" customWidth="1"/>
    <col min="18" max="18" width="15.5703125" customWidth="1"/>
    <col min="19" max="19" width="17.28515625" bestFit="1" customWidth="1"/>
    <col min="21" max="21" width="12.140625" customWidth="1"/>
  </cols>
  <sheetData>
    <row r="1" spans="1:29" x14ac:dyDescent="0.25">
      <c r="A1" s="147" t="s">
        <v>0</v>
      </c>
      <c r="B1" s="147" t="s">
        <v>1</v>
      </c>
      <c r="C1" s="147" t="s">
        <v>19</v>
      </c>
      <c r="D1" s="147" t="s">
        <v>20</v>
      </c>
      <c r="E1" s="149" t="s">
        <v>4</v>
      </c>
      <c r="F1" s="150"/>
      <c r="G1" s="150"/>
      <c r="H1" s="150"/>
      <c r="I1" s="150"/>
      <c r="J1" s="150"/>
      <c r="K1" s="150"/>
      <c r="L1" s="150"/>
      <c r="M1" s="150"/>
      <c r="N1" s="150"/>
      <c r="O1" s="151"/>
      <c r="P1" s="147" t="s">
        <v>0</v>
      </c>
      <c r="Q1" s="147" t="s">
        <v>1</v>
      </c>
      <c r="R1" s="147" t="s">
        <v>19</v>
      </c>
      <c r="S1" s="147" t="s">
        <v>20</v>
      </c>
      <c r="T1" s="149" t="s">
        <v>4</v>
      </c>
      <c r="U1" s="150"/>
      <c r="V1" s="150"/>
      <c r="W1" s="150"/>
      <c r="X1" s="150"/>
      <c r="Y1" s="150"/>
      <c r="Z1" s="150"/>
      <c r="AA1" s="150"/>
      <c r="AB1" s="150"/>
      <c r="AC1" s="151"/>
    </row>
    <row r="2" spans="1:29" x14ac:dyDescent="0.25">
      <c r="A2" s="148"/>
      <c r="B2" s="148"/>
      <c r="C2" s="148"/>
      <c r="D2" s="148"/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  <c r="O2" s="3">
        <v>2020</v>
      </c>
      <c r="P2" s="148"/>
      <c r="Q2" s="148"/>
      <c r="R2" s="148"/>
      <c r="S2" s="148"/>
      <c r="T2" s="3">
        <v>2021</v>
      </c>
      <c r="U2" s="3">
        <v>2022</v>
      </c>
      <c r="V2" s="3">
        <v>2023</v>
      </c>
      <c r="W2" s="3">
        <v>2024</v>
      </c>
      <c r="X2" s="3">
        <v>2025</v>
      </c>
      <c r="Y2" s="3">
        <v>2026</v>
      </c>
      <c r="Z2" s="3">
        <v>2027</v>
      </c>
      <c r="AA2" s="3">
        <v>2028</v>
      </c>
      <c r="AB2" s="3">
        <v>2029</v>
      </c>
      <c r="AC2" s="3">
        <v>2030</v>
      </c>
    </row>
    <row r="3" spans="1:29" ht="26.25" customHeight="1" x14ac:dyDescent="0.25">
      <c r="A3" s="138">
        <v>1</v>
      </c>
      <c r="B3" s="141" t="s">
        <v>21</v>
      </c>
      <c r="C3" s="4" t="s">
        <v>8</v>
      </c>
      <c r="D3" s="144" t="s">
        <v>22</v>
      </c>
      <c r="E3" s="6">
        <v>0</v>
      </c>
      <c r="F3" s="6">
        <v>0</v>
      </c>
      <c r="G3" s="6">
        <v>0</v>
      </c>
      <c r="H3" s="6">
        <v>0</v>
      </c>
      <c r="I3" s="7">
        <v>9562500</v>
      </c>
      <c r="J3" s="7">
        <v>9000000</v>
      </c>
      <c r="K3" s="7">
        <v>9375000</v>
      </c>
      <c r="L3" s="7">
        <v>16125000</v>
      </c>
      <c r="M3" s="7">
        <v>16125000</v>
      </c>
      <c r="N3" s="7">
        <v>16125000</v>
      </c>
      <c r="O3" s="7">
        <v>16125000</v>
      </c>
      <c r="P3" s="138">
        <v>1</v>
      </c>
      <c r="Q3" s="141" t="s">
        <v>21</v>
      </c>
      <c r="R3" s="4" t="s">
        <v>8</v>
      </c>
      <c r="S3" s="144" t="s">
        <v>22</v>
      </c>
      <c r="T3" s="7">
        <v>16125000</v>
      </c>
      <c r="U3" s="7">
        <v>16125000</v>
      </c>
      <c r="V3" s="7">
        <v>16125000</v>
      </c>
      <c r="W3" s="7">
        <v>16125000</v>
      </c>
      <c r="X3" s="7">
        <v>16125000</v>
      </c>
      <c r="Y3" s="7">
        <v>16125000</v>
      </c>
      <c r="Z3" s="7">
        <v>16125000</v>
      </c>
      <c r="AA3" s="7">
        <v>16125000</v>
      </c>
      <c r="AB3" s="7">
        <v>16125000</v>
      </c>
      <c r="AC3" s="7">
        <v>16125000</v>
      </c>
    </row>
    <row r="4" spans="1:29" ht="21" x14ac:dyDescent="0.25">
      <c r="A4" s="139"/>
      <c r="B4" s="142"/>
      <c r="C4" s="4" t="s">
        <v>9</v>
      </c>
      <c r="D4" s="145"/>
      <c r="E4" s="8">
        <v>0</v>
      </c>
      <c r="F4" s="8">
        <v>0</v>
      </c>
      <c r="G4" s="8">
        <v>0</v>
      </c>
      <c r="H4" s="8">
        <v>0</v>
      </c>
      <c r="I4" s="9">
        <v>1627.2</v>
      </c>
      <c r="J4" s="9">
        <v>1531.48</v>
      </c>
      <c r="K4" s="10">
        <v>1595.3</v>
      </c>
      <c r="L4" s="9">
        <v>2743.9</v>
      </c>
      <c r="M4" s="9">
        <v>2743.9</v>
      </c>
      <c r="N4" s="9">
        <v>2743.9</v>
      </c>
      <c r="O4" s="9">
        <v>2743.9</v>
      </c>
      <c r="P4" s="139"/>
      <c r="Q4" s="142"/>
      <c r="R4" s="4" t="s">
        <v>9</v>
      </c>
      <c r="S4" s="145"/>
      <c r="T4" s="9">
        <v>2743.9</v>
      </c>
      <c r="U4" s="9">
        <v>2743.9</v>
      </c>
      <c r="V4" s="9">
        <v>2743.9</v>
      </c>
      <c r="W4" s="9">
        <v>2743.9</v>
      </c>
      <c r="X4" s="9">
        <v>2743.9</v>
      </c>
      <c r="Y4" s="9">
        <v>2743.9</v>
      </c>
      <c r="Z4" s="9">
        <v>2743.9</v>
      </c>
      <c r="AA4" s="9">
        <v>2743.9</v>
      </c>
      <c r="AB4" s="9">
        <v>2743.9</v>
      </c>
      <c r="AC4" s="9">
        <v>2743.9</v>
      </c>
    </row>
    <row r="5" spans="1:29" ht="42" x14ac:dyDescent="0.25">
      <c r="A5" s="140"/>
      <c r="B5" s="143"/>
      <c r="C5" s="12" t="s">
        <v>15</v>
      </c>
      <c r="D5" s="146"/>
      <c r="E5" s="15"/>
      <c r="F5" s="15"/>
      <c r="G5" s="15"/>
      <c r="H5" s="15"/>
      <c r="I5" s="16">
        <f t="shared" ref="I5:O5" si="0">I3/I4</f>
        <v>5876.6592920353978</v>
      </c>
      <c r="J5" s="16">
        <f t="shared" si="0"/>
        <v>5876.6683208399718</v>
      </c>
      <c r="K5" s="16">
        <f t="shared" si="0"/>
        <v>5876.6376230176147</v>
      </c>
      <c r="L5" s="16">
        <f t="shared" si="0"/>
        <v>5876.6718903750134</v>
      </c>
      <c r="M5" s="16">
        <f t="shared" si="0"/>
        <v>5876.6718903750134</v>
      </c>
      <c r="N5" s="16">
        <f t="shared" si="0"/>
        <v>5876.6718903750134</v>
      </c>
      <c r="O5" s="16">
        <f t="shared" si="0"/>
        <v>5876.6718903750134</v>
      </c>
      <c r="P5" s="140"/>
      <c r="Q5" s="143"/>
      <c r="R5" s="12" t="s">
        <v>15</v>
      </c>
      <c r="S5" s="146"/>
      <c r="T5" s="16">
        <f>T3/T4</f>
        <v>5876.6718903750134</v>
      </c>
      <c r="U5" s="16">
        <f t="shared" ref="U5" si="1">U3/U4</f>
        <v>5876.6718903750134</v>
      </c>
      <c r="V5" s="16">
        <f t="shared" ref="V5" si="2">V3/V4</f>
        <v>5876.6718903750134</v>
      </c>
      <c r="W5" s="16">
        <f t="shared" ref="W5" si="3">W3/W4</f>
        <v>5876.6718903750134</v>
      </c>
      <c r="X5" s="16">
        <f t="shared" ref="X5" si="4">X3/X4</f>
        <v>5876.6718903750134</v>
      </c>
      <c r="Y5" s="16">
        <f t="shared" ref="Y5" si="5">Y3/Y4</f>
        <v>5876.6718903750134</v>
      </c>
      <c r="Z5" s="16">
        <f t="shared" ref="Z5" si="6">Z3/Z4</f>
        <v>5876.6718903750134</v>
      </c>
      <c r="AA5" s="16">
        <f t="shared" ref="AA5" si="7">AA3/AA4</f>
        <v>5876.6718903750134</v>
      </c>
      <c r="AB5" s="16">
        <f t="shared" ref="AB5" si="8">AB3/AB4</f>
        <v>5876.6718903750134</v>
      </c>
      <c r="AC5" s="16">
        <f t="shared" ref="AC5" si="9">AC3/AC4</f>
        <v>5876.6718903750134</v>
      </c>
    </row>
    <row r="6" spans="1:29" ht="26.25" customHeight="1" x14ac:dyDescent="0.25">
      <c r="A6" s="138">
        <v>2</v>
      </c>
      <c r="B6" s="141" t="s">
        <v>23</v>
      </c>
      <c r="C6" s="4" t="s">
        <v>8</v>
      </c>
      <c r="D6" s="144" t="s">
        <v>22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  <c r="N6" s="8" t="s">
        <v>7</v>
      </c>
      <c r="O6" s="8" t="s">
        <v>7</v>
      </c>
      <c r="P6" s="138">
        <v>2</v>
      </c>
      <c r="Q6" s="141" t="s">
        <v>23</v>
      </c>
      <c r="R6" s="4" t="s">
        <v>8</v>
      </c>
      <c r="S6" s="144" t="s">
        <v>22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8" t="s">
        <v>7</v>
      </c>
      <c r="AC6" s="8" t="s">
        <v>7</v>
      </c>
    </row>
    <row r="7" spans="1:29" ht="21" x14ac:dyDescent="0.25">
      <c r="A7" s="139"/>
      <c r="B7" s="142"/>
      <c r="C7" s="4" t="s">
        <v>9</v>
      </c>
      <c r="D7" s="145"/>
      <c r="E7" s="8">
        <v>0</v>
      </c>
      <c r="F7" s="9">
        <v>133130.44</v>
      </c>
      <c r="G7" s="9">
        <v>266260.88</v>
      </c>
      <c r="H7" s="9">
        <v>399391.31</v>
      </c>
      <c r="I7" s="9">
        <v>532521.75</v>
      </c>
      <c r="J7" s="9">
        <v>665652.18999999994</v>
      </c>
      <c r="K7" s="11">
        <v>798783</v>
      </c>
      <c r="L7" s="11">
        <v>798783</v>
      </c>
      <c r="M7" s="11">
        <v>798783</v>
      </c>
      <c r="N7" s="11">
        <v>798783</v>
      </c>
      <c r="O7" s="11">
        <v>798783</v>
      </c>
      <c r="P7" s="139"/>
      <c r="Q7" s="142"/>
      <c r="R7" s="4" t="s">
        <v>9</v>
      </c>
      <c r="S7" s="145"/>
      <c r="T7" s="11">
        <v>798783</v>
      </c>
      <c r="U7" s="11">
        <v>798783</v>
      </c>
      <c r="V7" s="11">
        <v>798783</v>
      </c>
      <c r="W7" s="11">
        <v>798783</v>
      </c>
      <c r="X7" s="11">
        <v>798783</v>
      </c>
      <c r="Y7" s="11">
        <v>798783</v>
      </c>
      <c r="Z7" s="11">
        <v>798783</v>
      </c>
      <c r="AA7" s="11">
        <v>798783</v>
      </c>
      <c r="AB7" s="11">
        <v>798783</v>
      </c>
      <c r="AC7" s="11">
        <v>798783</v>
      </c>
    </row>
    <row r="8" spans="1:29" ht="42" x14ac:dyDescent="0.25">
      <c r="A8" s="140"/>
      <c r="B8" s="143"/>
      <c r="C8" s="12" t="s">
        <v>15</v>
      </c>
      <c r="D8" s="14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40"/>
      <c r="Q8" s="143"/>
      <c r="R8" s="12" t="s">
        <v>15</v>
      </c>
      <c r="S8" s="146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6.25" customHeight="1" x14ac:dyDescent="0.25">
      <c r="A9" s="138">
        <v>3</v>
      </c>
      <c r="B9" s="141" t="s">
        <v>24</v>
      </c>
      <c r="C9" s="4" t="s">
        <v>8</v>
      </c>
      <c r="D9" s="144" t="s">
        <v>22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  <c r="N9" s="8" t="s">
        <v>7</v>
      </c>
      <c r="O9" s="8" t="s">
        <v>7</v>
      </c>
      <c r="P9" s="138">
        <v>3</v>
      </c>
      <c r="Q9" s="141" t="s">
        <v>24</v>
      </c>
      <c r="R9" s="4" t="s">
        <v>8</v>
      </c>
      <c r="S9" s="144" t="s">
        <v>22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8" t="s">
        <v>7</v>
      </c>
      <c r="AC9" s="8" t="s">
        <v>7</v>
      </c>
    </row>
    <row r="10" spans="1:29" ht="21" x14ac:dyDescent="0.25">
      <c r="A10" s="139"/>
      <c r="B10" s="142"/>
      <c r="C10" s="4" t="s">
        <v>9</v>
      </c>
      <c r="D10" s="145"/>
      <c r="E10" s="8">
        <v>0</v>
      </c>
      <c r="F10" s="9">
        <v>5634.07</v>
      </c>
      <c r="G10" s="9">
        <v>11268.14</v>
      </c>
      <c r="H10" s="9">
        <v>16902.21</v>
      </c>
      <c r="I10" s="9">
        <v>22536.28</v>
      </c>
      <c r="J10" s="11">
        <v>28170</v>
      </c>
      <c r="K10" s="11">
        <v>28170</v>
      </c>
      <c r="L10" s="11">
        <v>28170</v>
      </c>
      <c r="M10" s="11">
        <v>28170</v>
      </c>
      <c r="N10" s="11">
        <v>28170</v>
      </c>
      <c r="O10" s="11">
        <v>28170</v>
      </c>
      <c r="P10" s="139"/>
      <c r="Q10" s="142"/>
      <c r="R10" s="4" t="s">
        <v>9</v>
      </c>
      <c r="S10" s="145"/>
      <c r="T10" s="11">
        <v>28170</v>
      </c>
      <c r="U10" s="11">
        <v>28170</v>
      </c>
      <c r="V10" s="11">
        <v>28170</v>
      </c>
      <c r="W10" s="11">
        <v>28170</v>
      </c>
      <c r="X10" s="11">
        <v>28170</v>
      </c>
      <c r="Y10" s="11">
        <v>28170</v>
      </c>
      <c r="Z10" s="11">
        <v>28170</v>
      </c>
      <c r="AA10" s="11">
        <v>28170</v>
      </c>
      <c r="AB10" s="11">
        <v>28170</v>
      </c>
      <c r="AC10" s="11">
        <v>28170</v>
      </c>
    </row>
    <row r="11" spans="1:29" ht="42" x14ac:dyDescent="0.25">
      <c r="A11" s="140"/>
      <c r="B11" s="143"/>
      <c r="C11" s="12" t="s">
        <v>15</v>
      </c>
      <c r="D11" s="14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40"/>
      <c r="Q11" s="143"/>
      <c r="R11" s="12" t="s">
        <v>57</v>
      </c>
      <c r="S11" s="146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3" spans="1:29" x14ac:dyDescent="0.25">
      <c r="A13" t="s">
        <v>75</v>
      </c>
    </row>
    <row r="15" spans="1:29" x14ac:dyDescent="0.25">
      <c r="A15" s="137" t="s">
        <v>0</v>
      </c>
      <c r="B15" s="137" t="s">
        <v>1</v>
      </c>
      <c r="C15" s="137" t="s">
        <v>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</row>
    <row r="16" spans="1:29" x14ac:dyDescent="0.25">
      <c r="A16" s="137"/>
      <c r="B16" s="137"/>
      <c r="C16" s="3">
        <v>2010</v>
      </c>
      <c r="D16" s="3">
        <v>2011</v>
      </c>
      <c r="E16" s="3">
        <v>2012</v>
      </c>
      <c r="F16" s="3">
        <v>2013</v>
      </c>
      <c r="G16" s="3">
        <v>2014</v>
      </c>
      <c r="H16" s="3">
        <v>2015</v>
      </c>
      <c r="I16" s="3">
        <v>2016</v>
      </c>
      <c r="J16" s="3">
        <v>2017</v>
      </c>
      <c r="K16" s="3">
        <v>2018</v>
      </c>
      <c r="L16" s="3">
        <v>2019</v>
      </c>
      <c r="M16" s="3">
        <v>2020</v>
      </c>
      <c r="N16" s="3">
        <v>2021</v>
      </c>
      <c r="O16" s="3">
        <v>2022</v>
      </c>
      <c r="P16" s="3">
        <v>2023</v>
      </c>
      <c r="Q16" s="3">
        <v>2024</v>
      </c>
      <c r="R16" s="3">
        <v>2025</v>
      </c>
      <c r="S16" s="3">
        <v>2026</v>
      </c>
      <c r="T16" s="3">
        <v>2027</v>
      </c>
      <c r="U16" s="3">
        <v>2028</v>
      </c>
      <c r="V16" s="3">
        <v>2029</v>
      </c>
      <c r="W16" s="3">
        <v>2030</v>
      </c>
    </row>
    <row r="17" spans="1:23" ht="33.75" customHeight="1" x14ac:dyDescent="0.25">
      <c r="A17" s="44">
        <v>1</v>
      </c>
      <c r="B17" s="23" t="s">
        <v>21</v>
      </c>
      <c r="C17" s="2"/>
      <c r="D17" s="2"/>
      <c r="E17" s="2"/>
      <c r="F17" s="2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80.25" customHeight="1" x14ac:dyDescent="0.25">
      <c r="A18" s="44">
        <v>2</v>
      </c>
      <c r="B18" s="23" t="s">
        <v>23</v>
      </c>
      <c r="C18" s="2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64.5" customHeight="1" x14ac:dyDescent="0.25">
      <c r="A19" s="44">
        <v>3</v>
      </c>
      <c r="B19" s="23" t="s">
        <v>24</v>
      </c>
      <c r="C19" s="2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1" spans="1:23" x14ac:dyDescent="0.25">
      <c r="B21" t="s">
        <v>112</v>
      </c>
      <c r="K21" t="s">
        <v>92</v>
      </c>
    </row>
    <row r="24" spans="1:23" ht="15" customHeight="1" x14ac:dyDescent="0.25">
      <c r="B24" s="152" t="s">
        <v>112</v>
      </c>
      <c r="C24" s="153"/>
      <c r="D24" s="153"/>
      <c r="E24" s="153"/>
      <c r="F24" s="153"/>
      <c r="G24" s="153"/>
      <c r="H24" s="153"/>
      <c r="I24" s="154"/>
      <c r="J24" s="74"/>
      <c r="K24" s="152" t="s">
        <v>92</v>
      </c>
      <c r="L24" s="153"/>
      <c r="M24" s="153"/>
      <c r="N24" s="153"/>
      <c r="O24" s="153"/>
      <c r="P24" s="153"/>
      <c r="Q24" s="153"/>
      <c r="R24" s="153"/>
      <c r="S24" s="154"/>
    </row>
    <row r="25" spans="1:23" ht="45" customHeight="1" x14ac:dyDescent="0.25">
      <c r="B25" s="22" t="s">
        <v>52</v>
      </c>
      <c r="C25" s="22" t="s">
        <v>119</v>
      </c>
      <c r="D25" s="155" t="s">
        <v>9</v>
      </c>
      <c r="E25" s="156"/>
      <c r="F25" s="156"/>
      <c r="G25" s="156"/>
      <c r="H25" s="156"/>
      <c r="I25" s="157"/>
      <c r="J25" s="74"/>
      <c r="K25" s="22" t="s">
        <v>4</v>
      </c>
      <c r="L25" s="155" t="s">
        <v>113</v>
      </c>
      <c r="M25" s="157"/>
      <c r="N25" s="155" t="s">
        <v>114</v>
      </c>
      <c r="O25" s="157"/>
      <c r="P25" s="155" t="s">
        <v>115</v>
      </c>
      <c r="Q25" s="157"/>
      <c r="R25" s="155" t="s">
        <v>79</v>
      </c>
      <c r="S25" s="157"/>
    </row>
    <row r="26" spans="1:23" ht="60" x14ac:dyDescent="0.25">
      <c r="B26" s="22"/>
      <c r="C26" s="22"/>
      <c r="D26" s="22" t="s">
        <v>113</v>
      </c>
      <c r="E26" s="22" t="s">
        <v>114</v>
      </c>
      <c r="F26" s="22" t="s">
        <v>115</v>
      </c>
      <c r="G26" s="22" t="s">
        <v>116</v>
      </c>
      <c r="H26" s="22" t="s">
        <v>85</v>
      </c>
      <c r="I26" s="22" t="s">
        <v>117</v>
      </c>
      <c r="J26" s="74"/>
      <c r="K26" s="22"/>
      <c r="L26" s="22" t="s">
        <v>84</v>
      </c>
      <c r="M26" s="22" t="s">
        <v>91</v>
      </c>
      <c r="N26" s="22" t="s">
        <v>84</v>
      </c>
      <c r="O26" s="22" t="s">
        <v>91</v>
      </c>
      <c r="P26" s="22" t="s">
        <v>84</v>
      </c>
      <c r="Q26" s="22" t="s">
        <v>91</v>
      </c>
      <c r="R26" s="22" t="s">
        <v>84</v>
      </c>
      <c r="S26" s="22" t="s">
        <v>91</v>
      </c>
    </row>
    <row r="27" spans="1:23" x14ac:dyDescent="0.25">
      <c r="B27" s="22">
        <v>2010</v>
      </c>
      <c r="C27" s="52">
        <v>3281100</v>
      </c>
      <c r="D27" s="52">
        <v>0</v>
      </c>
      <c r="E27" s="52">
        <v>0</v>
      </c>
      <c r="F27" s="52">
        <v>0</v>
      </c>
      <c r="G27" s="52">
        <v>0</v>
      </c>
      <c r="H27" s="52">
        <v>3281100</v>
      </c>
      <c r="I27" s="52">
        <v>0</v>
      </c>
      <c r="J27" s="74"/>
      <c r="K27" s="22">
        <v>2010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U27" s="75" t="s">
        <v>120</v>
      </c>
      <c r="V27" s="75" t="s">
        <v>121</v>
      </c>
    </row>
    <row r="28" spans="1:23" x14ac:dyDescent="0.25">
      <c r="B28" s="22">
        <v>2011</v>
      </c>
      <c r="C28" s="52">
        <v>3522000</v>
      </c>
      <c r="D28" s="52">
        <v>133130.438146125</v>
      </c>
      <c r="E28" s="52">
        <v>5634.0707797500008</v>
      </c>
      <c r="F28" s="52">
        <v>0</v>
      </c>
      <c r="G28" s="52">
        <v>138764.50892587501</v>
      </c>
      <c r="H28" s="52">
        <v>3383235.4910741248</v>
      </c>
      <c r="I28" s="52">
        <v>138.76450892587502</v>
      </c>
      <c r="J28" s="74"/>
      <c r="K28" s="22">
        <v>2011</v>
      </c>
      <c r="L28" s="52">
        <v>133130.438146125</v>
      </c>
      <c r="M28" s="52">
        <v>96531289.3125</v>
      </c>
      <c r="N28" s="52">
        <v>5634.0707797500008</v>
      </c>
      <c r="O28" s="52">
        <v>7606919.25</v>
      </c>
      <c r="P28" s="52">
        <v>0</v>
      </c>
      <c r="Q28" s="52">
        <v>0</v>
      </c>
      <c r="R28" s="52">
        <v>138764.50892587501</v>
      </c>
      <c r="S28" s="52">
        <v>104138208.5625</v>
      </c>
      <c r="U28" s="2" t="s">
        <v>113</v>
      </c>
      <c r="V28" s="2">
        <v>725.08804640563505</v>
      </c>
    </row>
    <row r="29" spans="1:23" x14ac:dyDescent="0.25">
      <c r="B29" s="22">
        <v>2012</v>
      </c>
      <c r="C29" s="52">
        <v>3726100</v>
      </c>
      <c r="D29" s="52">
        <v>266260.87629225</v>
      </c>
      <c r="E29" s="52">
        <v>11268.141559500002</v>
      </c>
      <c r="F29" s="52">
        <v>0</v>
      </c>
      <c r="G29" s="52">
        <v>277529.01785175002</v>
      </c>
      <c r="H29" s="52">
        <v>3448570.9821482501</v>
      </c>
      <c r="I29" s="52">
        <v>277.52901785175004</v>
      </c>
      <c r="J29" s="74"/>
      <c r="K29" s="22">
        <v>2012</v>
      </c>
      <c r="L29" s="52">
        <v>266260.87629225</v>
      </c>
      <c r="M29" s="52">
        <v>193062578.625</v>
      </c>
      <c r="N29" s="52">
        <v>11268.141559500002</v>
      </c>
      <c r="O29" s="52">
        <v>15213838.5</v>
      </c>
      <c r="P29" s="52">
        <v>0</v>
      </c>
      <c r="Q29" s="52">
        <v>0</v>
      </c>
      <c r="R29" s="52">
        <v>277529.01785175002</v>
      </c>
      <c r="S29" s="52">
        <v>208276417.125</v>
      </c>
      <c r="U29" s="2" t="s">
        <v>114</v>
      </c>
      <c r="V29" s="2">
        <v>1350.1639484794584</v>
      </c>
    </row>
    <row r="30" spans="1:23" x14ac:dyDescent="0.25">
      <c r="B30" s="22">
        <v>2013</v>
      </c>
      <c r="C30" s="52">
        <v>3925100</v>
      </c>
      <c r="D30" s="52">
        <v>399391.314438375</v>
      </c>
      <c r="E30" s="52">
        <v>16902.212339250003</v>
      </c>
      <c r="F30" s="52">
        <v>0</v>
      </c>
      <c r="G30" s="52">
        <v>416293.52677762503</v>
      </c>
      <c r="H30" s="52">
        <v>3508806.4732223749</v>
      </c>
      <c r="I30" s="52">
        <v>416.293526777625</v>
      </c>
      <c r="J30" s="74"/>
      <c r="K30" s="22">
        <v>2013</v>
      </c>
      <c r="L30" s="52">
        <v>399391.314438375</v>
      </c>
      <c r="M30" s="52">
        <v>289593867.9375</v>
      </c>
      <c r="N30" s="52">
        <v>16902.212339250003</v>
      </c>
      <c r="O30" s="52">
        <v>22820757.75</v>
      </c>
      <c r="P30" s="52">
        <v>0</v>
      </c>
      <c r="Q30" s="52">
        <v>0</v>
      </c>
      <c r="R30" s="52">
        <v>416293.52677762503</v>
      </c>
      <c r="S30" s="52">
        <v>312414625.6875</v>
      </c>
      <c r="U30" s="2" t="s">
        <v>115</v>
      </c>
      <c r="V30" s="2">
        <v>5876.6621812498424</v>
      </c>
    </row>
    <row r="31" spans="1:23" x14ac:dyDescent="0.25">
      <c r="B31" s="22">
        <v>2014</v>
      </c>
      <c r="C31" s="52">
        <v>4126400</v>
      </c>
      <c r="D31" s="52">
        <v>532521.75258450001</v>
      </c>
      <c r="E31" s="52">
        <v>22536.283119000003</v>
      </c>
      <c r="F31" s="52">
        <v>1627.1992000000005</v>
      </c>
      <c r="G31" s="52">
        <v>556685.23490350007</v>
      </c>
      <c r="H31" s="52">
        <v>3569714.7650965001</v>
      </c>
      <c r="I31" s="52">
        <v>556.68523490350003</v>
      </c>
      <c r="J31" s="74"/>
      <c r="K31" s="22">
        <v>2014</v>
      </c>
      <c r="L31" s="52">
        <v>532521.75258450001</v>
      </c>
      <c r="M31" s="52">
        <v>386125157.25</v>
      </c>
      <c r="N31" s="52">
        <v>22536.283119000003</v>
      </c>
      <c r="O31" s="52">
        <v>30427677</v>
      </c>
      <c r="P31" s="52">
        <v>1627.1992000000005</v>
      </c>
      <c r="Q31" s="52">
        <v>9562500</v>
      </c>
      <c r="R31" s="52">
        <v>556685.23490350007</v>
      </c>
      <c r="S31" s="52">
        <v>426115334.25</v>
      </c>
      <c r="U31" s="2" t="s">
        <v>79</v>
      </c>
      <c r="V31" s="2">
        <v>762.20993824747495</v>
      </c>
    </row>
    <row r="32" spans="1:23" x14ac:dyDescent="0.25">
      <c r="B32" s="22">
        <v>2015</v>
      </c>
      <c r="C32" s="52">
        <v>4334600</v>
      </c>
      <c r="D32" s="52">
        <v>665652.19073062507</v>
      </c>
      <c r="E32" s="52">
        <v>28170.353898750003</v>
      </c>
      <c r="F32" s="52">
        <v>1531.4816000000003</v>
      </c>
      <c r="G32" s="52">
        <v>695354.02622937516</v>
      </c>
      <c r="H32" s="52">
        <v>3639245.973770625</v>
      </c>
      <c r="I32" s="52">
        <v>695.35402622937511</v>
      </c>
      <c r="J32" s="74"/>
      <c r="K32" s="22">
        <v>2015</v>
      </c>
      <c r="L32" s="52">
        <v>665652.19073062507</v>
      </c>
      <c r="M32" s="52">
        <v>482656446.5625</v>
      </c>
      <c r="N32" s="52">
        <v>28170.353898750003</v>
      </c>
      <c r="O32" s="52">
        <v>38034596.25</v>
      </c>
      <c r="P32" s="52">
        <v>1531.4816000000003</v>
      </c>
      <c r="Q32" s="52">
        <v>9000000</v>
      </c>
      <c r="R32" s="52">
        <v>695354.02622937516</v>
      </c>
      <c r="S32" s="52">
        <v>529691042.8125</v>
      </c>
    </row>
    <row r="33" spans="2:19" x14ac:dyDescent="0.25">
      <c r="B33" s="22">
        <v>2016</v>
      </c>
      <c r="C33" s="52">
        <v>4542300</v>
      </c>
      <c r="D33" s="52">
        <v>798782.62887675001</v>
      </c>
      <c r="E33" s="52">
        <v>28170.353898750003</v>
      </c>
      <c r="F33" s="52">
        <v>1595.2933333333337</v>
      </c>
      <c r="G33" s="52">
        <v>828548.27610883338</v>
      </c>
      <c r="H33" s="52">
        <v>3713751.7238911665</v>
      </c>
      <c r="I33" s="52">
        <v>828.54827610883342</v>
      </c>
      <c r="J33" s="74"/>
      <c r="K33" s="22">
        <v>2016</v>
      </c>
      <c r="L33" s="52">
        <v>798782.62887675001</v>
      </c>
      <c r="M33" s="52">
        <v>579187735.875</v>
      </c>
      <c r="N33" s="52">
        <v>28170.353898750003</v>
      </c>
      <c r="O33" s="52">
        <v>38034596.25</v>
      </c>
      <c r="P33" s="52">
        <v>1595.2933333333337</v>
      </c>
      <c r="Q33" s="52">
        <v>9375000</v>
      </c>
      <c r="R33" s="52">
        <v>828548.27610883338</v>
      </c>
      <c r="S33" s="52">
        <v>626597332.125</v>
      </c>
    </row>
    <row r="34" spans="2:19" x14ac:dyDescent="0.25">
      <c r="B34" s="22">
        <v>2017</v>
      </c>
      <c r="C34" s="52">
        <v>4751400</v>
      </c>
      <c r="D34" s="52">
        <v>798782.62887675001</v>
      </c>
      <c r="E34" s="52">
        <v>28170.353898750003</v>
      </c>
      <c r="F34" s="52">
        <v>2743.9045333333338</v>
      </c>
      <c r="G34" s="52">
        <v>829696.88730883342</v>
      </c>
      <c r="H34" s="52">
        <v>3921703.1126911668</v>
      </c>
      <c r="I34" s="52">
        <v>829.69688730883342</v>
      </c>
      <c r="J34" s="74"/>
      <c r="K34" s="22">
        <v>2017</v>
      </c>
      <c r="L34" s="52">
        <v>798782.62887675001</v>
      </c>
      <c r="M34" s="52">
        <v>579187735.875</v>
      </c>
      <c r="N34" s="52">
        <v>28170.353898750003</v>
      </c>
      <c r="O34" s="52">
        <v>38034596.25</v>
      </c>
      <c r="P34" s="52">
        <v>2743.9045333333338</v>
      </c>
      <c r="Q34" s="52">
        <v>16125000</v>
      </c>
      <c r="R34" s="52">
        <v>829696.88730883342</v>
      </c>
      <c r="S34" s="52">
        <v>633347332.125</v>
      </c>
    </row>
    <row r="35" spans="2:19" x14ac:dyDescent="0.25">
      <c r="B35" s="22">
        <v>2018</v>
      </c>
      <c r="C35" s="52">
        <v>4961800</v>
      </c>
      <c r="D35" s="52">
        <v>798782.62887675001</v>
      </c>
      <c r="E35" s="52">
        <v>28170.353898750003</v>
      </c>
      <c r="F35" s="52">
        <v>2743.9045333333338</v>
      </c>
      <c r="G35" s="52">
        <v>829696.88730883342</v>
      </c>
      <c r="H35" s="52">
        <v>4132103.1126911668</v>
      </c>
      <c r="I35" s="52">
        <v>829.69688730883342</v>
      </c>
      <c r="J35" s="74"/>
      <c r="K35" s="22">
        <v>2018</v>
      </c>
      <c r="L35" s="52">
        <v>798782.62887675001</v>
      </c>
      <c r="M35" s="52">
        <v>579187735.875</v>
      </c>
      <c r="N35" s="52">
        <v>28170.353898750003</v>
      </c>
      <c r="O35" s="52">
        <v>38034596.25</v>
      </c>
      <c r="P35" s="52">
        <v>2743.9045333333338</v>
      </c>
      <c r="Q35" s="52">
        <v>16125000</v>
      </c>
      <c r="R35" s="52">
        <v>829696.88730883342</v>
      </c>
      <c r="S35" s="52">
        <v>633347332.125</v>
      </c>
    </row>
    <row r="36" spans="2:19" x14ac:dyDescent="0.25">
      <c r="B36" s="22">
        <v>2019</v>
      </c>
      <c r="C36" s="52">
        <v>5173500</v>
      </c>
      <c r="D36" s="52">
        <v>798782.62887675001</v>
      </c>
      <c r="E36" s="52">
        <v>28170.353898750003</v>
      </c>
      <c r="F36" s="52">
        <v>2743.9045333333338</v>
      </c>
      <c r="G36" s="52">
        <v>829696.88730883342</v>
      </c>
      <c r="H36" s="52">
        <v>4343803.1126911668</v>
      </c>
      <c r="I36" s="52">
        <v>829.69688730883342</v>
      </c>
      <c r="J36" s="74"/>
      <c r="K36" s="22">
        <v>2019</v>
      </c>
      <c r="L36" s="52">
        <v>798782.62887675001</v>
      </c>
      <c r="M36" s="52">
        <v>579187735.875</v>
      </c>
      <c r="N36" s="52">
        <v>28170.353898750003</v>
      </c>
      <c r="O36" s="52">
        <v>38034596.25</v>
      </c>
      <c r="P36" s="52">
        <v>2743.9045333333338</v>
      </c>
      <c r="Q36" s="52">
        <v>16125000</v>
      </c>
      <c r="R36" s="52">
        <v>829696.88730883342</v>
      </c>
      <c r="S36" s="52">
        <v>633347332.125</v>
      </c>
    </row>
    <row r="37" spans="2:19" x14ac:dyDescent="0.25">
      <c r="B37" s="22">
        <v>2020</v>
      </c>
      <c r="C37" s="52">
        <v>5386400</v>
      </c>
      <c r="D37" s="52">
        <v>798782.62887675001</v>
      </c>
      <c r="E37" s="52">
        <v>28170.353898750003</v>
      </c>
      <c r="F37" s="52">
        <v>2743.9045333333338</v>
      </c>
      <c r="G37" s="52">
        <v>829696.88730883342</v>
      </c>
      <c r="H37" s="52">
        <v>4556703.1126911668</v>
      </c>
      <c r="I37" s="52">
        <v>829.69688730883342</v>
      </c>
      <c r="J37" s="74"/>
      <c r="K37" s="22">
        <v>2020</v>
      </c>
      <c r="L37" s="52">
        <v>798782.62887675001</v>
      </c>
      <c r="M37" s="52">
        <v>579187735.875</v>
      </c>
      <c r="N37" s="52">
        <v>28170.353898750003</v>
      </c>
      <c r="O37" s="52">
        <v>38034596.25</v>
      </c>
      <c r="P37" s="52">
        <v>2743.9045333333338</v>
      </c>
      <c r="Q37" s="52">
        <v>16125000</v>
      </c>
      <c r="R37" s="52">
        <v>829696.88730883342</v>
      </c>
      <c r="S37" s="52">
        <v>633347332.125</v>
      </c>
    </row>
    <row r="38" spans="2:19" x14ac:dyDescent="0.25">
      <c r="B38" s="22">
        <v>2021</v>
      </c>
      <c r="C38" s="52">
        <v>5600500</v>
      </c>
      <c r="D38" s="52">
        <v>798782.62887675001</v>
      </c>
      <c r="E38" s="52">
        <v>28170.353898750003</v>
      </c>
      <c r="F38" s="52">
        <v>2743.9045333333338</v>
      </c>
      <c r="G38" s="52">
        <v>829696.88730883342</v>
      </c>
      <c r="H38" s="52">
        <v>4770803.1126911668</v>
      </c>
      <c r="I38" s="52">
        <v>829.69688730883342</v>
      </c>
      <c r="J38" s="74"/>
      <c r="K38" s="22">
        <v>2021</v>
      </c>
      <c r="L38" s="52">
        <v>798782.62887675001</v>
      </c>
      <c r="M38" s="52">
        <v>579187735.875</v>
      </c>
      <c r="N38" s="52">
        <v>28170.353898750003</v>
      </c>
      <c r="O38" s="52">
        <v>38034596.25</v>
      </c>
      <c r="P38" s="52">
        <v>2743.9045333333338</v>
      </c>
      <c r="Q38" s="52">
        <v>16125000</v>
      </c>
      <c r="R38" s="52">
        <v>829696.88730883342</v>
      </c>
      <c r="S38" s="52">
        <v>633347332.125</v>
      </c>
    </row>
    <row r="39" spans="2:19" x14ac:dyDescent="0.25">
      <c r="B39" s="22">
        <v>2022</v>
      </c>
      <c r="C39" s="52">
        <v>5815800</v>
      </c>
      <c r="D39" s="52">
        <v>798782.62887675001</v>
      </c>
      <c r="E39" s="52">
        <v>28170.353898750003</v>
      </c>
      <c r="F39" s="52">
        <v>2743.9045333333338</v>
      </c>
      <c r="G39" s="52">
        <v>829696.88730883342</v>
      </c>
      <c r="H39" s="52">
        <v>4986103.1126911668</v>
      </c>
      <c r="I39" s="52">
        <v>829.69688730883342</v>
      </c>
      <c r="J39" s="74"/>
      <c r="K39" s="22">
        <v>2022</v>
      </c>
      <c r="L39" s="52">
        <v>798782.62887675001</v>
      </c>
      <c r="M39" s="52">
        <v>579187735.875</v>
      </c>
      <c r="N39" s="52">
        <v>28170.353898750003</v>
      </c>
      <c r="O39" s="52">
        <v>38034596.25</v>
      </c>
      <c r="P39" s="52">
        <v>2743.9045333333338</v>
      </c>
      <c r="Q39" s="52">
        <v>16125000</v>
      </c>
      <c r="R39" s="52">
        <v>829696.88730883342</v>
      </c>
      <c r="S39" s="52">
        <v>633347332.125</v>
      </c>
    </row>
    <row r="40" spans="2:19" x14ac:dyDescent="0.25">
      <c r="B40" s="22">
        <v>2023</v>
      </c>
      <c r="C40" s="52">
        <v>6032100</v>
      </c>
      <c r="D40" s="52">
        <v>798782.62887675001</v>
      </c>
      <c r="E40" s="52">
        <v>28170.353898750003</v>
      </c>
      <c r="F40" s="52">
        <v>2743.9045333333338</v>
      </c>
      <c r="G40" s="52">
        <v>829696.88730883342</v>
      </c>
      <c r="H40" s="52">
        <v>5202403.1126911668</v>
      </c>
      <c r="I40" s="52">
        <v>829.69688730883342</v>
      </c>
      <c r="J40" s="74"/>
      <c r="K40" s="22">
        <v>2023</v>
      </c>
      <c r="L40" s="52">
        <v>798782.62887675001</v>
      </c>
      <c r="M40" s="52">
        <v>579187735.875</v>
      </c>
      <c r="N40" s="52">
        <v>28170.353898750003</v>
      </c>
      <c r="O40" s="52">
        <v>38034596.25</v>
      </c>
      <c r="P40" s="52">
        <v>2743.9045333333338</v>
      </c>
      <c r="Q40" s="52">
        <v>16125000</v>
      </c>
      <c r="R40" s="52">
        <v>829696.88730883342</v>
      </c>
      <c r="S40" s="52">
        <v>633347332.125</v>
      </c>
    </row>
    <row r="41" spans="2:19" x14ac:dyDescent="0.25">
      <c r="B41" s="22">
        <v>2024</v>
      </c>
      <c r="C41" s="52">
        <v>6249500</v>
      </c>
      <c r="D41" s="52">
        <v>798782.62887675001</v>
      </c>
      <c r="E41" s="52">
        <v>28170.353898750003</v>
      </c>
      <c r="F41" s="52">
        <v>2743.9045333333338</v>
      </c>
      <c r="G41" s="52">
        <v>829696.88730883342</v>
      </c>
      <c r="H41" s="52">
        <v>5419803.1126911668</v>
      </c>
      <c r="I41" s="52">
        <v>829.69688730883342</v>
      </c>
      <c r="J41" s="74"/>
      <c r="K41" s="22">
        <v>2024</v>
      </c>
      <c r="L41" s="52">
        <v>798782.62887675001</v>
      </c>
      <c r="M41" s="52">
        <v>579187735.875</v>
      </c>
      <c r="N41" s="52">
        <v>28170.353898750003</v>
      </c>
      <c r="O41" s="52">
        <v>38034596.25</v>
      </c>
      <c r="P41" s="52">
        <v>2743.9045333333338</v>
      </c>
      <c r="Q41" s="52">
        <v>16125000</v>
      </c>
      <c r="R41" s="52">
        <v>829696.88730883342</v>
      </c>
      <c r="S41" s="52">
        <v>633347332.125</v>
      </c>
    </row>
    <row r="42" spans="2:19" x14ac:dyDescent="0.25">
      <c r="B42" s="22">
        <v>2025</v>
      </c>
      <c r="C42" s="52">
        <v>6467800</v>
      </c>
      <c r="D42" s="52">
        <v>798782.62887675001</v>
      </c>
      <c r="E42" s="52">
        <v>28170.353898750003</v>
      </c>
      <c r="F42" s="52">
        <v>2743.9045333333338</v>
      </c>
      <c r="G42" s="52">
        <v>829696.88730883342</v>
      </c>
      <c r="H42" s="52">
        <v>5638103.1126911668</v>
      </c>
      <c r="I42" s="52">
        <v>829.69688730883342</v>
      </c>
      <c r="J42" s="74"/>
      <c r="K42" s="22">
        <v>2025</v>
      </c>
      <c r="L42" s="52">
        <v>798782.62887675001</v>
      </c>
      <c r="M42" s="52">
        <v>579187735.875</v>
      </c>
      <c r="N42" s="52">
        <v>28170.353898750003</v>
      </c>
      <c r="O42" s="52">
        <v>38034596.25</v>
      </c>
      <c r="P42" s="52">
        <v>2743.9045333333338</v>
      </c>
      <c r="Q42" s="52">
        <v>16125000</v>
      </c>
      <c r="R42" s="52">
        <v>829696.88730883342</v>
      </c>
      <c r="S42" s="52">
        <v>633347332.125</v>
      </c>
    </row>
    <row r="43" spans="2:19" x14ac:dyDescent="0.25">
      <c r="B43" s="22">
        <v>2026</v>
      </c>
      <c r="C43" s="52">
        <v>6687200</v>
      </c>
      <c r="D43" s="52">
        <v>798782.62887675001</v>
      </c>
      <c r="E43" s="52">
        <v>28170.353898750003</v>
      </c>
      <c r="F43" s="52">
        <v>2743.9045333333338</v>
      </c>
      <c r="G43" s="52">
        <v>829696.88730883342</v>
      </c>
      <c r="H43" s="52">
        <v>5857503.1126911668</v>
      </c>
      <c r="I43" s="52">
        <v>829.69688730883342</v>
      </c>
      <c r="J43" s="74"/>
      <c r="K43" s="22">
        <v>2026</v>
      </c>
      <c r="L43" s="52">
        <v>798782.62887675001</v>
      </c>
      <c r="M43" s="52">
        <v>579187735.875</v>
      </c>
      <c r="N43" s="52">
        <v>28170.353898750003</v>
      </c>
      <c r="O43" s="52">
        <v>38034596.25</v>
      </c>
      <c r="P43" s="52">
        <v>2743.9045333333338</v>
      </c>
      <c r="Q43" s="52">
        <v>16125000</v>
      </c>
      <c r="R43" s="52">
        <v>829696.88730883342</v>
      </c>
      <c r="S43" s="52">
        <v>633347332.125</v>
      </c>
    </row>
    <row r="44" spans="2:19" x14ac:dyDescent="0.25">
      <c r="B44" s="22">
        <v>2027</v>
      </c>
      <c r="C44" s="52">
        <v>6907500</v>
      </c>
      <c r="D44" s="52">
        <v>798782.62887675001</v>
      </c>
      <c r="E44" s="52">
        <v>28170.353898750003</v>
      </c>
      <c r="F44" s="52">
        <v>2743.9045333333338</v>
      </c>
      <c r="G44" s="52">
        <v>829696.88730883342</v>
      </c>
      <c r="H44" s="52">
        <v>6077803.1126911668</v>
      </c>
      <c r="I44" s="52">
        <v>829.69688730883342</v>
      </c>
      <c r="J44" s="74"/>
      <c r="K44" s="22">
        <v>2027</v>
      </c>
      <c r="L44" s="52">
        <v>798782.62887675001</v>
      </c>
      <c r="M44" s="52">
        <v>579187735.875</v>
      </c>
      <c r="N44" s="52">
        <v>28170.353898750003</v>
      </c>
      <c r="O44" s="52">
        <v>38034596.25</v>
      </c>
      <c r="P44" s="52">
        <v>2743.9045333333338</v>
      </c>
      <c r="Q44" s="52">
        <v>16125000</v>
      </c>
      <c r="R44" s="52">
        <v>829696.88730883342</v>
      </c>
      <c r="S44" s="52">
        <v>633347332.125</v>
      </c>
    </row>
    <row r="45" spans="2:19" x14ac:dyDescent="0.25">
      <c r="B45" s="22">
        <v>2028</v>
      </c>
      <c r="C45" s="52">
        <v>7128700</v>
      </c>
      <c r="D45" s="52">
        <v>798782.62887675001</v>
      </c>
      <c r="E45" s="52">
        <v>28170.353898750003</v>
      </c>
      <c r="F45" s="52">
        <v>2743.9045333333338</v>
      </c>
      <c r="G45" s="52">
        <v>829696.88730883342</v>
      </c>
      <c r="H45" s="52">
        <v>6299003.1126911668</v>
      </c>
      <c r="I45" s="52">
        <v>829.69688730883342</v>
      </c>
      <c r="J45" s="74"/>
      <c r="K45" s="22">
        <v>2028</v>
      </c>
      <c r="L45" s="52">
        <v>798782.62887675001</v>
      </c>
      <c r="M45" s="52">
        <v>579187735.875</v>
      </c>
      <c r="N45" s="52">
        <v>28170.353898750003</v>
      </c>
      <c r="O45" s="52">
        <v>38034596.25</v>
      </c>
      <c r="P45" s="52">
        <v>2743.9045333333338</v>
      </c>
      <c r="Q45" s="52">
        <v>16125000</v>
      </c>
      <c r="R45" s="52">
        <v>829696.88730883342</v>
      </c>
      <c r="S45" s="52">
        <v>633347332.125</v>
      </c>
    </row>
    <row r="46" spans="2:19" x14ac:dyDescent="0.25">
      <c r="B46" s="22">
        <v>2029</v>
      </c>
      <c r="C46" s="52">
        <v>7350700</v>
      </c>
      <c r="D46" s="52">
        <v>798782.62887675001</v>
      </c>
      <c r="E46" s="52">
        <v>28170.353898750003</v>
      </c>
      <c r="F46" s="52">
        <v>2743.9045333333338</v>
      </c>
      <c r="G46" s="52">
        <v>829696.88730883342</v>
      </c>
      <c r="H46" s="52">
        <v>6521003.1126911668</v>
      </c>
      <c r="I46" s="52">
        <v>829.69688730883342</v>
      </c>
      <c r="J46" s="74"/>
      <c r="K46" s="22">
        <v>2029</v>
      </c>
      <c r="L46" s="52">
        <v>798782.62887675001</v>
      </c>
      <c r="M46" s="52">
        <v>579187735.875</v>
      </c>
      <c r="N46" s="52">
        <v>28170.353898750003</v>
      </c>
      <c r="O46" s="52">
        <v>38034596.25</v>
      </c>
      <c r="P46" s="52">
        <v>2743.9045333333338</v>
      </c>
      <c r="Q46" s="52">
        <v>16125000</v>
      </c>
      <c r="R46" s="52">
        <v>829696.88730883342</v>
      </c>
      <c r="S46" s="52">
        <v>633347332.125</v>
      </c>
    </row>
    <row r="47" spans="2:19" x14ac:dyDescent="0.25">
      <c r="B47" s="22">
        <v>2030</v>
      </c>
      <c r="C47" s="52">
        <v>7573600</v>
      </c>
      <c r="D47" s="52">
        <v>798782.62887675001</v>
      </c>
      <c r="E47" s="52">
        <v>28170.353898750003</v>
      </c>
      <c r="F47" s="52">
        <v>2743.9045333333338</v>
      </c>
      <c r="G47" s="52">
        <v>829696.88730883342</v>
      </c>
      <c r="H47" s="52">
        <v>6743903.1126911668</v>
      </c>
      <c r="I47" s="52">
        <v>829.69688730883342</v>
      </c>
      <c r="J47" s="74"/>
      <c r="K47" s="22">
        <v>2030</v>
      </c>
      <c r="L47" s="52">
        <v>798782.62887675001</v>
      </c>
      <c r="M47" s="52">
        <v>579187735.875</v>
      </c>
      <c r="N47" s="52">
        <v>28170.353898750003</v>
      </c>
      <c r="O47" s="52">
        <v>38034596.25</v>
      </c>
      <c r="P47" s="52">
        <v>2743.9045333333338</v>
      </c>
      <c r="Q47" s="52">
        <v>16125000</v>
      </c>
      <c r="R47" s="52">
        <v>829696.88730883342</v>
      </c>
      <c r="S47" s="52">
        <v>633347332.125</v>
      </c>
    </row>
    <row r="48" spans="2:19" ht="60" x14ac:dyDescent="0.25">
      <c r="B48" s="22" t="s">
        <v>118</v>
      </c>
      <c r="C48" s="22"/>
      <c r="D48" s="22"/>
      <c r="E48" s="22"/>
      <c r="F48" s="22"/>
      <c r="G48" s="22"/>
      <c r="H48" s="22">
        <v>0.10955118930347964</v>
      </c>
      <c r="I48" s="22"/>
      <c r="J48" s="74"/>
      <c r="K48" s="22" t="s">
        <v>80</v>
      </c>
      <c r="L48" s="52">
        <v>13978696.005343124</v>
      </c>
      <c r="M48" s="52">
        <v>10135785377.8125</v>
      </c>
      <c r="N48" s="52">
        <v>507066.37017749989</v>
      </c>
      <c r="O48" s="52">
        <v>684622732.5</v>
      </c>
      <c r="P48" s="52">
        <v>43168.637600000009</v>
      </c>
      <c r="Q48" s="52">
        <v>253687500</v>
      </c>
      <c r="R48" s="52">
        <v>14528931.013120631</v>
      </c>
      <c r="S48" s="52">
        <v>11074095610.3125</v>
      </c>
    </row>
    <row r="49" spans="2:19" ht="70.5" customHeight="1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22" t="s">
        <v>81</v>
      </c>
      <c r="L49" s="52"/>
      <c r="M49" s="52">
        <v>725.08804640563505</v>
      </c>
      <c r="N49" s="52"/>
      <c r="O49" s="52">
        <v>1350.1639484794584</v>
      </c>
      <c r="P49" s="52"/>
      <c r="Q49" s="52">
        <v>5876.6621812498424</v>
      </c>
      <c r="R49" s="52"/>
      <c r="S49" s="135">
        <v>762.20993824747495</v>
      </c>
    </row>
  </sheetData>
  <mergeCells count="38">
    <mergeCell ref="B24:I24"/>
    <mergeCell ref="K24:S24"/>
    <mergeCell ref="D25:I25"/>
    <mergeCell ref="L25:M25"/>
    <mergeCell ref="N25:O25"/>
    <mergeCell ref="P25:Q25"/>
    <mergeCell ref="R25:S25"/>
    <mergeCell ref="A1:A2"/>
    <mergeCell ref="B1:B2"/>
    <mergeCell ref="C1:C2"/>
    <mergeCell ref="D1:D2"/>
    <mergeCell ref="E1:O1"/>
    <mergeCell ref="P3:P5"/>
    <mergeCell ref="Q3:Q5"/>
    <mergeCell ref="S3:S5"/>
    <mergeCell ref="A6:A8"/>
    <mergeCell ref="B6:B8"/>
    <mergeCell ref="D6:D8"/>
    <mergeCell ref="A3:A5"/>
    <mergeCell ref="B3:B5"/>
    <mergeCell ref="D3:D5"/>
    <mergeCell ref="P1:P2"/>
    <mergeCell ref="Q1:Q2"/>
    <mergeCell ref="R1:R2"/>
    <mergeCell ref="S1:S2"/>
    <mergeCell ref="T1:AC1"/>
    <mergeCell ref="A15:A16"/>
    <mergeCell ref="B15:B16"/>
    <mergeCell ref="C15:W15"/>
    <mergeCell ref="P6:P8"/>
    <mergeCell ref="Q6:Q8"/>
    <mergeCell ref="S6:S8"/>
    <mergeCell ref="P9:P11"/>
    <mergeCell ref="Q9:Q11"/>
    <mergeCell ref="S9:S11"/>
    <mergeCell ref="A9:A11"/>
    <mergeCell ref="B9:B11"/>
    <mergeCell ref="D9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opLeftCell="A52" zoomScale="85" zoomScaleNormal="85" workbookViewId="0">
      <selection activeCell="B72" sqref="B72"/>
    </sheetView>
  </sheetViews>
  <sheetFormatPr defaultRowHeight="15" x14ac:dyDescent="0.25"/>
  <cols>
    <col min="1" max="1" width="9.28515625" bestFit="1" customWidth="1"/>
    <col min="2" max="2" width="19.5703125" customWidth="1"/>
    <col min="3" max="3" width="16" customWidth="1"/>
    <col min="4" max="4" width="9.28515625" customWidth="1"/>
    <col min="5" max="5" width="14.5703125" customWidth="1"/>
    <col min="6" max="6" width="13.85546875" bestFit="1" customWidth="1"/>
    <col min="7" max="7" width="12.140625" customWidth="1"/>
    <col min="8" max="8" width="12.7109375" bestFit="1" customWidth="1"/>
    <col min="9" max="9" width="11.7109375" customWidth="1"/>
    <col min="10" max="10" width="11.7109375" bestFit="1" customWidth="1"/>
    <col min="11" max="11" width="10.7109375" customWidth="1"/>
    <col min="12" max="12" width="12.7109375" bestFit="1" customWidth="1"/>
    <col min="13" max="13" width="10.5703125" bestFit="1" customWidth="1"/>
    <col min="14" max="14" width="13.7109375" customWidth="1"/>
    <col min="15" max="15" width="10.5703125" bestFit="1" customWidth="1"/>
    <col min="16" max="16" width="9.42578125" bestFit="1" customWidth="1"/>
    <col min="17" max="17" width="12.140625" customWidth="1"/>
    <col min="18" max="18" width="18.140625" customWidth="1"/>
    <col min="19" max="19" width="14.7109375" customWidth="1"/>
    <col min="20" max="20" width="16.140625" customWidth="1"/>
    <col min="21" max="21" width="12.42578125" customWidth="1"/>
    <col min="22" max="29" width="10.42578125" bestFit="1" customWidth="1"/>
    <col min="30" max="30" width="9.140625" customWidth="1"/>
    <col min="31" max="31" width="55.28515625" customWidth="1"/>
    <col min="32" max="32" width="11" customWidth="1"/>
  </cols>
  <sheetData>
    <row r="1" spans="1:29" ht="47.25" customHeight="1" x14ac:dyDescent="0.25">
      <c r="A1" s="137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63" t="s">
        <v>0</v>
      </c>
      <c r="Q1" s="163" t="s">
        <v>1</v>
      </c>
      <c r="R1" s="163" t="s">
        <v>2</v>
      </c>
      <c r="S1" s="163" t="s">
        <v>3</v>
      </c>
      <c r="T1" s="163" t="s">
        <v>4</v>
      </c>
      <c r="U1" s="163"/>
      <c r="V1" s="163"/>
      <c r="W1" s="163"/>
      <c r="X1" s="163"/>
      <c r="Y1" s="163"/>
      <c r="Z1" s="163"/>
      <c r="AA1" s="163"/>
      <c r="AB1" s="163"/>
      <c r="AC1" s="163"/>
    </row>
    <row r="2" spans="1:29" x14ac:dyDescent="0.25">
      <c r="A2" s="137"/>
      <c r="B2" s="137"/>
      <c r="C2" s="137"/>
      <c r="D2" s="137"/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  <c r="O2" s="3">
        <v>2020</v>
      </c>
      <c r="P2" s="163"/>
      <c r="Q2" s="163"/>
      <c r="R2" s="163"/>
      <c r="S2" s="163"/>
      <c r="T2" s="17">
        <v>2021</v>
      </c>
      <c r="U2" s="17">
        <v>2022</v>
      </c>
      <c r="V2" s="17">
        <v>2023</v>
      </c>
      <c r="W2" s="17">
        <v>2024</v>
      </c>
      <c r="X2" s="17">
        <v>2025</v>
      </c>
      <c r="Y2" s="17">
        <v>2026</v>
      </c>
      <c r="Z2" s="17">
        <v>2027</v>
      </c>
      <c r="AA2" s="17">
        <v>2028</v>
      </c>
      <c r="AB2" s="17">
        <v>2029</v>
      </c>
      <c r="AC2" s="17">
        <v>2030</v>
      </c>
    </row>
    <row r="3" spans="1:29" ht="21" x14ac:dyDescent="0.25">
      <c r="A3" s="158">
        <v>1</v>
      </c>
      <c r="B3" s="158" t="s">
        <v>5</v>
      </c>
      <c r="C3" s="12" t="s">
        <v>8</v>
      </c>
      <c r="D3" s="158" t="s">
        <v>16</v>
      </c>
      <c r="E3" s="8" t="s">
        <v>7</v>
      </c>
      <c r="F3" s="8" t="s">
        <v>7</v>
      </c>
      <c r="G3" s="8" t="s">
        <v>7</v>
      </c>
      <c r="H3" s="14">
        <v>1387.37</v>
      </c>
      <c r="I3" s="14">
        <v>1387.37</v>
      </c>
      <c r="J3" s="14">
        <v>1387.37</v>
      </c>
      <c r="K3" s="14">
        <v>1053.25</v>
      </c>
      <c r="L3" s="14">
        <v>1150</v>
      </c>
      <c r="M3" s="14">
        <v>1265</v>
      </c>
      <c r="N3" s="14">
        <v>1391.5</v>
      </c>
      <c r="O3" s="14">
        <v>1530.65</v>
      </c>
      <c r="P3" s="158">
        <v>1</v>
      </c>
      <c r="Q3" s="158" t="s">
        <v>5</v>
      </c>
      <c r="R3" s="12" t="s">
        <v>8</v>
      </c>
      <c r="S3" s="158" t="s">
        <v>16</v>
      </c>
      <c r="T3" s="39">
        <v>1683.72</v>
      </c>
      <c r="U3" s="39">
        <v>1852.09</v>
      </c>
      <c r="V3" s="39">
        <v>2037.3</v>
      </c>
      <c r="W3" s="39">
        <v>2241.02</v>
      </c>
      <c r="X3" s="39">
        <v>2465.13</v>
      </c>
      <c r="Y3" s="39">
        <v>2711.64</v>
      </c>
      <c r="Z3" s="39">
        <v>2982.8</v>
      </c>
      <c r="AA3" s="39">
        <v>3281.08</v>
      </c>
      <c r="AB3" s="39">
        <v>3609.19</v>
      </c>
      <c r="AC3" s="39">
        <v>3970.11</v>
      </c>
    </row>
    <row r="4" spans="1:29" ht="21" x14ac:dyDescent="0.25">
      <c r="A4" s="159"/>
      <c r="B4" s="159"/>
      <c r="C4" s="12" t="s">
        <v>9</v>
      </c>
      <c r="D4" s="159"/>
      <c r="E4" s="8" t="s">
        <v>7</v>
      </c>
      <c r="F4" s="8" t="s">
        <v>7</v>
      </c>
      <c r="G4" s="8" t="s">
        <v>7</v>
      </c>
      <c r="H4" s="8">
        <v>74</v>
      </c>
      <c r="I4" s="8">
        <v>150</v>
      </c>
      <c r="J4" s="8">
        <v>229</v>
      </c>
      <c r="K4" s="19">
        <v>310</v>
      </c>
      <c r="L4" s="19">
        <v>393</v>
      </c>
      <c r="M4" s="19">
        <v>479</v>
      </c>
      <c r="N4" s="19">
        <v>567</v>
      </c>
      <c r="O4" s="19">
        <v>657</v>
      </c>
      <c r="P4" s="159"/>
      <c r="Q4" s="159"/>
      <c r="R4" s="12" t="s">
        <v>9</v>
      </c>
      <c r="S4" s="159"/>
      <c r="T4" s="18">
        <v>749</v>
      </c>
      <c r="U4" s="18">
        <v>843</v>
      </c>
      <c r="V4" s="18">
        <v>940</v>
      </c>
      <c r="W4" s="40">
        <v>1039</v>
      </c>
      <c r="X4" s="40">
        <v>1139</v>
      </c>
      <c r="Y4" s="40">
        <v>1242</v>
      </c>
      <c r="Z4" s="40">
        <v>1347</v>
      </c>
      <c r="AA4" s="40">
        <v>1454</v>
      </c>
      <c r="AB4" s="40">
        <v>1562</v>
      </c>
      <c r="AC4" s="40">
        <v>1673</v>
      </c>
    </row>
    <row r="5" spans="1:29" ht="42" x14ac:dyDescent="0.25">
      <c r="A5" s="160"/>
      <c r="B5" s="160"/>
      <c r="C5" s="12" t="s">
        <v>15</v>
      </c>
      <c r="D5" s="160"/>
      <c r="E5" s="8">
        <v>0</v>
      </c>
      <c r="F5" s="8">
        <v>0</v>
      </c>
      <c r="G5" s="8">
        <v>0</v>
      </c>
      <c r="H5" s="20">
        <f t="shared" ref="H5:O5" si="0">H3/H4</f>
        <v>18.748243243243241</v>
      </c>
      <c r="I5" s="20">
        <f t="shared" si="0"/>
        <v>9.249133333333333</v>
      </c>
      <c r="J5" s="20">
        <f t="shared" si="0"/>
        <v>6.0583842794759821</v>
      </c>
      <c r="K5" s="20">
        <f t="shared" si="0"/>
        <v>3.3975806451612902</v>
      </c>
      <c r="L5" s="20">
        <f t="shared" si="0"/>
        <v>2.9262086513994912</v>
      </c>
      <c r="M5" s="20">
        <f t="shared" si="0"/>
        <v>2.6409185803757831</v>
      </c>
      <c r="N5" s="20">
        <f t="shared" si="0"/>
        <v>2.4541446208112876</v>
      </c>
      <c r="O5" s="20">
        <f t="shared" si="0"/>
        <v>2.3297564687975649</v>
      </c>
      <c r="P5" s="160"/>
      <c r="Q5" s="160"/>
      <c r="R5" s="12" t="s">
        <v>15</v>
      </c>
      <c r="S5" s="160"/>
      <c r="T5" s="41">
        <f>T3/T4</f>
        <v>2.2479572763684912</v>
      </c>
      <c r="U5" s="41">
        <f t="shared" ref="U5:AC5" si="1">U3/U4</f>
        <v>2.1970225385527877</v>
      </c>
      <c r="V5" s="41">
        <f t="shared" si="1"/>
        <v>2.1673404255319149</v>
      </c>
      <c r="W5" s="41">
        <f t="shared" si="1"/>
        <v>2.1569008662175166</v>
      </c>
      <c r="X5" s="41">
        <f t="shared" si="1"/>
        <v>2.1642932396839334</v>
      </c>
      <c r="Y5" s="41">
        <f t="shared" si="1"/>
        <v>2.1832850241545891</v>
      </c>
      <c r="Z5" s="41">
        <f t="shared" si="1"/>
        <v>2.2144023756495916</v>
      </c>
      <c r="AA5" s="41">
        <f t="shared" si="1"/>
        <v>2.2565887207702886</v>
      </c>
      <c r="AB5" s="41">
        <f t="shared" si="1"/>
        <v>2.3106209987195903</v>
      </c>
      <c r="AC5" s="41">
        <f t="shared" si="1"/>
        <v>2.3730484160191274</v>
      </c>
    </row>
    <row r="6" spans="1:29" ht="21" x14ac:dyDescent="0.25">
      <c r="A6" s="158">
        <v>2</v>
      </c>
      <c r="B6" s="158" t="s">
        <v>10</v>
      </c>
      <c r="C6" s="12" t="s">
        <v>8</v>
      </c>
      <c r="D6" s="158" t="s">
        <v>16</v>
      </c>
      <c r="E6" s="8" t="s">
        <v>7</v>
      </c>
      <c r="F6" s="8" t="s">
        <v>7</v>
      </c>
      <c r="G6" s="8" t="s">
        <v>7</v>
      </c>
      <c r="H6" s="11">
        <v>6154650</v>
      </c>
      <c r="I6" s="11">
        <v>6154650</v>
      </c>
      <c r="J6" s="11">
        <v>6154650</v>
      </c>
      <c r="K6" s="14">
        <v>13590000</v>
      </c>
      <c r="L6" s="11">
        <v>10500000</v>
      </c>
      <c r="M6" s="11">
        <v>11550000</v>
      </c>
      <c r="N6" s="11">
        <v>12705000</v>
      </c>
      <c r="O6" s="11">
        <v>13975500</v>
      </c>
      <c r="P6" s="158">
        <v>2</v>
      </c>
      <c r="Q6" s="158" t="s">
        <v>10</v>
      </c>
      <c r="R6" s="12" t="s">
        <v>8</v>
      </c>
      <c r="S6" s="158" t="s">
        <v>16</v>
      </c>
      <c r="T6" s="40">
        <v>15373050</v>
      </c>
      <c r="U6" s="40">
        <v>16910355</v>
      </c>
      <c r="V6" s="40">
        <v>18601391</v>
      </c>
      <c r="W6" s="40">
        <v>20461530</v>
      </c>
      <c r="X6" s="40">
        <v>22507683</v>
      </c>
      <c r="Y6" s="40">
        <v>24758451</v>
      </c>
      <c r="Z6" s="40">
        <v>27234296</v>
      </c>
      <c r="AA6" s="40">
        <v>29957725</v>
      </c>
      <c r="AB6" s="40">
        <v>32953498</v>
      </c>
      <c r="AC6" s="40">
        <v>36248848</v>
      </c>
    </row>
    <row r="7" spans="1:29" ht="21" x14ac:dyDescent="0.25">
      <c r="A7" s="159"/>
      <c r="B7" s="159"/>
      <c r="C7" s="12" t="s">
        <v>9</v>
      </c>
      <c r="D7" s="159"/>
      <c r="E7" s="8" t="s">
        <v>7</v>
      </c>
      <c r="F7" s="8" t="s">
        <v>7</v>
      </c>
      <c r="G7" s="8" t="s">
        <v>7</v>
      </c>
      <c r="H7" s="11">
        <v>88000</v>
      </c>
      <c r="I7" s="11">
        <v>175471</v>
      </c>
      <c r="J7" s="11">
        <v>262398</v>
      </c>
      <c r="K7" s="11">
        <v>348764</v>
      </c>
      <c r="L7" s="11">
        <v>434558</v>
      </c>
      <c r="M7" s="11">
        <v>519764</v>
      </c>
      <c r="N7" s="11">
        <v>604372</v>
      </c>
      <c r="O7" s="11">
        <v>688371</v>
      </c>
      <c r="P7" s="159"/>
      <c r="Q7" s="159"/>
      <c r="R7" s="12" t="s">
        <v>9</v>
      </c>
      <c r="S7" s="159"/>
      <c r="T7" s="40">
        <v>771749</v>
      </c>
      <c r="U7" s="40">
        <v>854497</v>
      </c>
      <c r="V7" s="40">
        <v>936606</v>
      </c>
      <c r="W7" s="40">
        <v>1018069</v>
      </c>
      <c r="X7" s="40">
        <v>1098878</v>
      </c>
      <c r="Y7" s="40">
        <v>1179025</v>
      </c>
      <c r="Z7" s="40">
        <v>1258506</v>
      </c>
      <c r="AA7" s="40">
        <v>1337313</v>
      </c>
      <c r="AB7" s="40">
        <v>1415443</v>
      </c>
      <c r="AC7" s="40">
        <v>1492891</v>
      </c>
    </row>
    <row r="8" spans="1:29" ht="42" x14ac:dyDescent="0.25">
      <c r="A8" s="160"/>
      <c r="B8" s="160"/>
      <c r="C8" s="12" t="s">
        <v>15</v>
      </c>
      <c r="D8" s="160"/>
      <c r="E8" s="8">
        <v>0</v>
      </c>
      <c r="F8" s="8">
        <v>0</v>
      </c>
      <c r="G8" s="8">
        <v>0</v>
      </c>
      <c r="H8" s="20">
        <f t="shared" ref="H8" si="2">H6/H7</f>
        <v>69.939204545454544</v>
      </c>
      <c r="I8" s="20">
        <f t="shared" ref="I8" si="3">I6/I7</f>
        <v>35.075026642579118</v>
      </c>
      <c r="J8" s="20">
        <f t="shared" ref="J8" si="4">J6/J7</f>
        <v>23.45539981249857</v>
      </c>
      <c r="K8" s="20">
        <f t="shared" ref="K8" si="5">K6/K7</f>
        <v>38.966177701827021</v>
      </c>
      <c r="L8" s="20">
        <f t="shared" ref="L8" si="6">L6/L7</f>
        <v>24.162482338376005</v>
      </c>
      <c r="M8" s="20">
        <f t="shared" ref="M8" si="7">M6/M7</f>
        <v>22.221623659968756</v>
      </c>
      <c r="N8" s="20">
        <f t="shared" ref="N8" si="8">N6/N7</f>
        <v>21.021820997663692</v>
      </c>
      <c r="O8" s="20">
        <f t="shared" ref="O8" si="9">O6/O7</f>
        <v>20.302278858348188</v>
      </c>
      <c r="P8" s="160"/>
      <c r="Q8" s="160"/>
      <c r="R8" s="12" t="s">
        <v>15</v>
      </c>
      <c r="S8" s="160"/>
      <c r="T8" s="41">
        <f>T6/T7</f>
        <v>19.919753702304764</v>
      </c>
      <c r="U8" s="41">
        <f t="shared" ref="U8" si="10">U6/U7</f>
        <v>19.789835423646895</v>
      </c>
      <c r="V8" s="41">
        <f t="shared" ref="V8" si="11">V6/V7</f>
        <v>19.860422632355547</v>
      </c>
      <c r="W8" s="41">
        <f t="shared" ref="W8" si="12">W6/W7</f>
        <v>20.098372507167984</v>
      </c>
      <c r="X8" s="41">
        <f t="shared" ref="X8" si="13">X6/X7</f>
        <v>20.482422070511923</v>
      </c>
      <c r="Y8" s="41">
        <f t="shared" ref="Y8" si="14">Y6/Y7</f>
        <v>20.999089077839741</v>
      </c>
      <c r="Z8" s="41">
        <f t="shared" ref="Z8" si="15">Z6/Z7</f>
        <v>21.640179705142447</v>
      </c>
      <c r="AA8" s="41">
        <f t="shared" ref="AA8" si="16">AA6/AA7</f>
        <v>22.401431078588185</v>
      </c>
      <c r="AB8" s="41">
        <f t="shared" ref="AB8" si="17">AB6/AB7</f>
        <v>23.281402359543971</v>
      </c>
      <c r="AC8" s="41">
        <f t="shared" ref="AC8" si="18">AC6/AC7</f>
        <v>24.280974297520718</v>
      </c>
    </row>
    <row r="9" spans="1:29" ht="21" x14ac:dyDescent="0.25">
      <c r="A9" s="158">
        <v>3</v>
      </c>
      <c r="B9" s="158" t="s">
        <v>17</v>
      </c>
      <c r="C9" s="12" t="s">
        <v>8</v>
      </c>
      <c r="D9" s="158" t="s">
        <v>16</v>
      </c>
      <c r="E9" s="8" t="s">
        <v>7</v>
      </c>
      <c r="F9" s="8" t="s">
        <v>7</v>
      </c>
      <c r="G9" s="8" t="s">
        <v>7</v>
      </c>
      <c r="H9" s="11">
        <v>958600</v>
      </c>
      <c r="I9" s="11">
        <v>958600</v>
      </c>
      <c r="J9" s="11">
        <v>958600</v>
      </c>
      <c r="K9" s="11">
        <v>1000000</v>
      </c>
      <c r="L9" s="11">
        <v>1000000</v>
      </c>
      <c r="M9" s="11">
        <v>1100000</v>
      </c>
      <c r="N9" s="11">
        <v>1210000</v>
      </c>
      <c r="O9" s="11">
        <v>1331000</v>
      </c>
      <c r="P9" s="158">
        <v>3</v>
      </c>
      <c r="Q9" s="158" t="s">
        <v>17</v>
      </c>
      <c r="R9" s="12" t="s">
        <v>8</v>
      </c>
      <c r="S9" s="158" t="s">
        <v>16</v>
      </c>
      <c r="T9" s="40">
        <v>1464100</v>
      </c>
      <c r="U9" s="40">
        <v>1610510</v>
      </c>
      <c r="V9" s="40">
        <v>1771561</v>
      </c>
      <c r="W9" s="40">
        <v>1948717</v>
      </c>
      <c r="X9" s="40">
        <v>2143589</v>
      </c>
      <c r="Y9" s="40">
        <v>2357948</v>
      </c>
      <c r="Z9" s="40">
        <v>2593742</v>
      </c>
      <c r="AA9" s="40">
        <v>2853117</v>
      </c>
      <c r="AB9" s="40">
        <v>3138428</v>
      </c>
      <c r="AC9" s="40">
        <v>3452271</v>
      </c>
    </row>
    <row r="10" spans="1:29" ht="21" x14ac:dyDescent="0.25">
      <c r="A10" s="159"/>
      <c r="B10" s="159"/>
      <c r="C10" s="12" t="s">
        <v>9</v>
      </c>
      <c r="D10" s="159"/>
      <c r="E10" s="8" t="s">
        <v>7</v>
      </c>
      <c r="F10" s="8" t="s">
        <v>7</v>
      </c>
      <c r="G10" s="8" t="s">
        <v>7</v>
      </c>
      <c r="H10" s="11">
        <v>58667</v>
      </c>
      <c r="I10" s="11">
        <v>116673</v>
      </c>
      <c r="J10" s="11">
        <v>174006</v>
      </c>
      <c r="K10" s="11">
        <v>230652</v>
      </c>
      <c r="L10" s="11">
        <v>286600</v>
      </c>
      <c r="M10" s="11">
        <v>341841</v>
      </c>
      <c r="N10" s="11">
        <v>396367</v>
      </c>
      <c r="O10" s="11">
        <v>450169</v>
      </c>
      <c r="P10" s="159"/>
      <c r="Q10" s="159"/>
      <c r="R10" s="12" t="s">
        <v>9</v>
      </c>
      <c r="S10" s="159"/>
      <c r="T10" s="40">
        <v>503243</v>
      </c>
      <c r="U10" s="40">
        <v>555584</v>
      </c>
      <c r="V10" s="40">
        <v>607187</v>
      </c>
      <c r="W10" s="40">
        <v>658049</v>
      </c>
      <c r="X10" s="40">
        <v>708169</v>
      </c>
      <c r="Y10" s="40">
        <v>757546</v>
      </c>
      <c r="Z10" s="40">
        <v>806178</v>
      </c>
      <c r="AA10" s="40">
        <v>854067</v>
      </c>
      <c r="AB10" s="40">
        <v>901212</v>
      </c>
      <c r="AC10" s="40">
        <v>947617</v>
      </c>
    </row>
    <row r="11" spans="1:29" ht="42" x14ac:dyDescent="0.25">
      <c r="A11" s="160"/>
      <c r="B11" s="160"/>
      <c r="C11" s="12" t="s">
        <v>15</v>
      </c>
      <c r="D11" s="160"/>
      <c r="E11" s="8">
        <v>0</v>
      </c>
      <c r="F11" s="8">
        <v>0</v>
      </c>
      <c r="G11" s="8">
        <v>0</v>
      </c>
      <c r="H11" s="20">
        <f t="shared" ref="H11" si="19">H9/H10</f>
        <v>16.339679888182452</v>
      </c>
      <c r="I11" s="20">
        <f t="shared" ref="I11" si="20">I9/I10</f>
        <v>8.2161254103348682</v>
      </c>
      <c r="J11" s="20">
        <f t="shared" ref="J11" si="21">J9/J10</f>
        <v>5.5090054365941405</v>
      </c>
      <c r="K11" s="20">
        <f t="shared" ref="K11" si="22">K9/K10</f>
        <v>4.3355357855123735</v>
      </c>
      <c r="L11" s="20">
        <f t="shared" ref="L11" si="23">L9/L10</f>
        <v>3.4891835310537336</v>
      </c>
      <c r="M11" s="20">
        <f t="shared" ref="M11" si="24">M9/M10</f>
        <v>3.2178702964243611</v>
      </c>
      <c r="N11" s="20">
        <f t="shared" ref="N11" si="25">N9/N10</f>
        <v>3.052726387413685</v>
      </c>
      <c r="O11" s="20">
        <f t="shared" ref="O11" si="26">O9/O10</f>
        <v>2.956667384915443</v>
      </c>
      <c r="P11" s="160"/>
      <c r="Q11" s="160"/>
      <c r="R11" s="12" t="s">
        <v>15</v>
      </c>
      <c r="S11" s="160"/>
      <c r="T11" s="41">
        <f>T9/T10</f>
        <v>2.9093300850682473</v>
      </c>
      <c r="U11" s="41">
        <f t="shared" ref="U11" si="27">U9/U10</f>
        <v>2.8987695829973505</v>
      </c>
      <c r="V11" s="41">
        <f t="shared" ref="V11" si="28">V9/V10</f>
        <v>2.917653045931484</v>
      </c>
      <c r="W11" s="41">
        <f t="shared" ref="W11" si="29">W9/W10</f>
        <v>2.9613554613714177</v>
      </c>
      <c r="X11" s="41">
        <f t="shared" ref="X11" si="30">X9/X10</f>
        <v>3.0269455454841996</v>
      </c>
      <c r="Y11" s="41">
        <f t="shared" ref="Y11" si="31">Y9/Y10</f>
        <v>3.1126136234631296</v>
      </c>
      <c r="Z11" s="41">
        <f t="shared" ref="Z11" si="32">Z9/Z10</f>
        <v>3.2173316562843444</v>
      </c>
      <c r="AA11" s="41">
        <f t="shared" ref="AA11" si="33">AA9/AA10</f>
        <v>3.3406243304096752</v>
      </c>
      <c r="AB11" s="41">
        <f t="shared" ref="AB11" si="34">AB9/AB10</f>
        <v>3.4824525194959675</v>
      </c>
      <c r="AC11" s="41">
        <f t="shared" ref="AC11" si="35">AC9/AC10</f>
        <v>3.6431079222935003</v>
      </c>
    </row>
    <row r="12" spans="1:29" ht="21" x14ac:dyDescent="0.25">
      <c r="A12" s="158">
        <v>4</v>
      </c>
      <c r="B12" s="158" t="s">
        <v>11</v>
      </c>
      <c r="C12" s="12" t="s">
        <v>8</v>
      </c>
      <c r="D12" s="158" t="s">
        <v>16</v>
      </c>
      <c r="E12" s="8" t="s">
        <v>7</v>
      </c>
      <c r="F12" s="8" t="s">
        <v>7</v>
      </c>
      <c r="G12" s="8" t="s">
        <v>7</v>
      </c>
      <c r="H12" s="11">
        <v>150000</v>
      </c>
      <c r="I12" s="11">
        <v>150000</v>
      </c>
      <c r="J12" s="11">
        <v>150000</v>
      </c>
      <c r="K12" s="8">
        <v>0</v>
      </c>
      <c r="L12" s="11">
        <v>200000</v>
      </c>
      <c r="M12" s="11">
        <v>220000</v>
      </c>
      <c r="N12" s="11">
        <v>242000</v>
      </c>
      <c r="O12" s="11">
        <v>266200</v>
      </c>
      <c r="P12" s="158">
        <v>4</v>
      </c>
      <c r="Q12" s="158" t="s">
        <v>11</v>
      </c>
      <c r="R12" s="12" t="s">
        <v>8</v>
      </c>
      <c r="S12" s="158" t="s">
        <v>16</v>
      </c>
      <c r="T12" s="40">
        <v>292820</v>
      </c>
      <c r="U12" s="40">
        <v>322102</v>
      </c>
      <c r="V12" s="40">
        <v>354312</v>
      </c>
      <c r="W12" s="40">
        <v>389743</v>
      </c>
      <c r="X12" s="40">
        <v>428718</v>
      </c>
      <c r="Y12" s="40">
        <v>471590</v>
      </c>
      <c r="Z12" s="40">
        <v>518748</v>
      </c>
      <c r="AA12" s="40">
        <v>570623</v>
      </c>
      <c r="AB12" s="40">
        <v>627686</v>
      </c>
      <c r="AC12" s="40">
        <v>690454</v>
      </c>
    </row>
    <row r="13" spans="1:29" ht="21" x14ac:dyDescent="0.25">
      <c r="A13" s="159"/>
      <c r="B13" s="159"/>
      <c r="C13" s="12" t="s">
        <v>9</v>
      </c>
      <c r="D13" s="159"/>
      <c r="E13" s="8" t="s">
        <v>7</v>
      </c>
      <c r="F13" s="8" t="s">
        <v>7</v>
      </c>
      <c r="G13" s="8" t="s">
        <v>7</v>
      </c>
      <c r="H13" s="11">
        <v>44205</v>
      </c>
      <c r="I13" s="11">
        <v>88242</v>
      </c>
      <c r="J13" s="11">
        <v>132113</v>
      </c>
      <c r="K13" s="11">
        <v>175816</v>
      </c>
      <c r="L13" s="11">
        <v>219354</v>
      </c>
      <c r="M13" s="11">
        <v>262727</v>
      </c>
      <c r="N13" s="11">
        <v>305936</v>
      </c>
      <c r="O13" s="11">
        <v>348981</v>
      </c>
      <c r="P13" s="159"/>
      <c r="Q13" s="159"/>
      <c r="R13" s="12" t="s">
        <v>9</v>
      </c>
      <c r="S13" s="159"/>
      <c r="T13" s="40">
        <v>391862</v>
      </c>
      <c r="U13" s="40">
        <v>434581</v>
      </c>
      <c r="V13" s="40">
        <v>477138</v>
      </c>
      <c r="W13" s="40">
        <v>519533</v>
      </c>
      <c r="X13" s="40">
        <v>561768</v>
      </c>
      <c r="Y13" s="40">
        <v>603842</v>
      </c>
      <c r="Z13" s="40">
        <v>645757</v>
      </c>
      <c r="AA13" s="40">
        <v>687513</v>
      </c>
      <c r="AB13" s="40">
        <v>729111</v>
      </c>
      <c r="AC13" s="40">
        <v>770551</v>
      </c>
    </row>
    <row r="14" spans="1:29" ht="42" x14ac:dyDescent="0.25">
      <c r="A14" s="160"/>
      <c r="B14" s="160"/>
      <c r="C14" s="12" t="s">
        <v>15</v>
      </c>
      <c r="D14" s="160"/>
      <c r="E14" s="8">
        <v>0</v>
      </c>
      <c r="F14" s="8">
        <v>0</v>
      </c>
      <c r="G14" s="8">
        <v>0</v>
      </c>
      <c r="H14" s="20">
        <f t="shared" ref="H14" si="36">H12/H13</f>
        <v>3.3932813030200202</v>
      </c>
      <c r="I14" s="20">
        <f t="shared" ref="I14" si="37">I12/I13</f>
        <v>1.6998708098184538</v>
      </c>
      <c r="J14" s="20">
        <f t="shared" ref="J14" si="38">J12/J13</f>
        <v>1.1353916722805477</v>
      </c>
      <c r="K14" s="20">
        <f t="shared" ref="K14" si="39">K12/K13</f>
        <v>0</v>
      </c>
      <c r="L14" s="20">
        <f t="shared" ref="L14" si="40">L12/L13</f>
        <v>0.91176819205485193</v>
      </c>
      <c r="M14" s="20">
        <f t="shared" ref="M14" si="41">M12/M13</f>
        <v>0.83737111145790122</v>
      </c>
      <c r="N14" s="20">
        <f t="shared" ref="N14" si="42">N12/N13</f>
        <v>0.79101511427226612</v>
      </c>
      <c r="O14" s="20">
        <f t="shared" ref="O14" si="43">O12/O13</f>
        <v>0.76279224370381193</v>
      </c>
      <c r="P14" s="160"/>
      <c r="Q14" s="160"/>
      <c r="R14" s="12" t="s">
        <v>15</v>
      </c>
      <c r="S14" s="160"/>
      <c r="T14" s="41">
        <f>T12/T13</f>
        <v>0.74725285942500164</v>
      </c>
      <c r="U14" s="41">
        <f t="shared" ref="U14" si="44">U12/U13</f>
        <v>0.74117828437046263</v>
      </c>
      <c r="V14" s="41">
        <f t="shared" ref="V14" si="45">V12/V13</f>
        <v>0.74257761905360709</v>
      </c>
      <c r="W14" s="41">
        <f t="shared" ref="W14" si="46">W12/W13</f>
        <v>0.75017948811721291</v>
      </c>
      <c r="X14" s="41">
        <f t="shared" ref="X14" si="47">X12/X13</f>
        <v>0.76315845687187589</v>
      </c>
      <c r="Y14" s="41">
        <f t="shared" ref="Y14" si="48">Y12/Y13</f>
        <v>0.78098244242699244</v>
      </c>
      <c r="Z14" s="41">
        <f t="shared" ref="Z14" si="49">Z12/Z13</f>
        <v>0.80331765664173982</v>
      </c>
      <c r="AA14" s="41">
        <f t="shared" ref="AA14" si="50">AA12/AA13</f>
        <v>0.8299813967154076</v>
      </c>
      <c r="AB14" s="41">
        <f t="shared" ref="AB14" si="51">AB12/AB13</f>
        <v>0.86089223725879871</v>
      </c>
      <c r="AC14" s="41">
        <f t="shared" ref="AC14" si="52">AC12/AC13</f>
        <v>0.89605230542819359</v>
      </c>
    </row>
    <row r="15" spans="1:29" ht="21" x14ac:dyDescent="0.25">
      <c r="A15" s="158">
        <v>5</v>
      </c>
      <c r="B15" s="158" t="s">
        <v>12</v>
      </c>
      <c r="C15" s="12" t="s">
        <v>8</v>
      </c>
      <c r="D15" s="158" t="s">
        <v>16</v>
      </c>
      <c r="E15" s="8" t="s">
        <v>7</v>
      </c>
      <c r="F15" s="8" t="s">
        <v>7</v>
      </c>
      <c r="G15" s="8" t="s">
        <v>7</v>
      </c>
      <c r="H15" s="8" t="s">
        <v>7</v>
      </c>
      <c r="I15" s="8" t="s">
        <v>7</v>
      </c>
      <c r="J15" s="11">
        <v>200000</v>
      </c>
      <c r="K15" s="11">
        <v>400000</v>
      </c>
      <c r="L15" s="11">
        <v>400000</v>
      </c>
      <c r="M15" s="11">
        <v>440000</v>
      </c>
      <c r="N15" s="11">
        <v>484000</v>
      </c>
      <c r="O15" s="11">
        <v>532400</v>
      </c>
      <c r="P15" s="158">
        <v>5</v>
      </c>
      <c r="Q15" s="158" t="s">
        <v>12</v>
      </c>
      <c r="R15" s="12" t="s">
        <v>8</v>
      </c>
      <c r="S15" s="158" t="s">
        <v>16</v>
      </c>
      <c r="T15" s="40">
        <v>585640</v>
      </c>
      <c r="U15" s="40">
        <v>644204</v>
      </c>
      <c r="V15" s="40">
        <v>708624</v>
      </c>
      <c r="W15" s="40">
        <v>779487</v>
      </c>
      <c r="X15" s="40">
        <v>857436</v>
      </c>
      <c r="Y15" s="40">
        <v>943179</v>
      </c>
      <c r="Z15" s="40">
        <v>1037497</v>
      </c>
      <c r="AA15" s="40">
        <v>1141247</v>
      </c>
      <c r="AB15" s="40">
        <v>1255371</v>
      </c>
      <c r="AC15" s="40">
        <v>1380908</v>
      </c>
    </row>
    <row r="16" spans="1:29" ht="21" x14ac:dyDescent="0.25">
      <c r="A16" s="159"/>
      <c r="B16" s="159"/>
      <c r="C16" s="12" t="s">
        <v>9</v>
      </c>
      <c r="D16" s="159"/>
      <c r="E16" s="8" t="s">
        <v>7</v>
      </c>
      <c r="F16" s="8" t="s">
        <v>7</v>
      </c>
      <c r="G16" s="8" t="s">
        <v>7</v>
      </c>
      <c r="H16" s="11">
        <v>18645</v>
      </c>
      <c r="I16" s="11">
        <v>37302</v>
      </c>
      <c r="J16" s="11">
        <v>55970</v>
      </c>
      <c r="K16" s="11">
        <v>74647</v>
      </c>
      <c r="L16" s="11">
        <v>93334</v>
      </c>
      <c r="M16" s="11">
        <v>112028</v>
      </c>
      <c r="N16" s="11">
        <v>130729</v>
      </c>
      <c r="O16" s="11">
        <v>149436</v>
      </c>
      <c r="P16" s="159"/>
      <c r="Q16" s="159"/>
      <c r="R16" s="12" t="s">
        <v>9</v>
      </c>
      <c r="S16" s="159"/>
      <c r="T16" s="40">
        <v>168147</v>
      </c>
      <c r="U16" s="40">
        <v>186862</v>
      </c>
      <c r="V16" s="40">
        <v>205580</v>
      </c>
      <c r="W16" s="40">
        <v>224300</v>
      </c>
      <c r="X16" s="40">
        <v>243021</v>
      </c>
      <c r="Y16" s="40">
        <v>261743</v>
      </c>
      <c r="Z16" s="40">
        <v>280463</v>
      </c>
      <c r="AA16" s="40">
        <v>299182</v>
      </c>
      <c r="AB16" s="40">
        <v>317899</v>
      </c>
      <c r="AC16" s="40">
        <v>336612</v>
      </c>
    </row>
    <row r="17" spans="1:29" ht="42" x14ac:dyDescent="0.25">
      <c r="A17" s="160"/>
      <c r="B17" s="160"/>
      <c r="C17" s="12" t="s">
        <v>15</v>
      </c>
      <c r="D17" s="160"/>
      <c r="E17" s="8">
        <v>0</v>
      </c>
      <c r="F17" s="8">
        <v>0</v>
      </c>
      <c r="G17" s="8">
        <v>0</v>
      </c>
      <c r="H17" s="20">
        <v>0</v>
      </c>
      <c r="I17" s="20">
        <v>0</v>
      </c>
      <c r="J17" s="20">
        <f t="shared" ref="J17" si="53">J15/J16</f>
        <v>3.5733428622476326</v>
      </c>
      <c r="K17" s="20">
        <f t="shared" ref="K17" si="54">K15/K16</f>
        <v>5.3585542620600961</v>
      </c>
      <c r="L17" s="20">
        <f t="shared" ref="L17" si="55">L15/L16</f>
        <v>4.2856836736880455</v>
      </c>
      <c r="M17" s="20">
        <f t="shared" ref="M17" si="56">M15/M16</f>
        <v>3.9275895311886315</v>
      </c>
      <c r="N17" s="20">
        <f t="shared" ref="N17" si="57">N15/N16</f>
        <v>3.7023154770555884</v>
      </c>
      <c r="O17" s="20">
        <f t="shared" ref="O17" si="58">O15/O16</f>
        <v>3.5627291951069355</v>
      </c>
      <c r="P17" s="160"/>
      <c r="Q17" s="160"/>
      <c r="R17" s="12" t="s">
        <v>15</v>
      </c>
      <c r="S17" s="160"/>
      <c r="T17" s="41">
        <f>T15/T16</f>
        <v>3.4829048392180653</v>
      </c>
      <c r="U17" s="41">
        <f t="shared" ref="U17" si="59">U15/U16</f>
        <v>3.4474853100148772</v>
      </c>
      <c r="V17" s="41">
        <f t="shared" ref="V17" si="60">V15/V16</f>
        <v>3.4469500924214418</v>
      </c>
      <c r="W17" s="41">
        <f t="shared" ref="W17" si="61">W15/W16</f>
        <v>3.4751983950066876</v>
      </c>
      <c r="X17" s="41">
        <f t="shared" ref="X17" si="62">X15/X16</f>
        <v>3.5282383003937929</v>
      </c>
      <c r="Y17" s="41">
        <f t="shared" ref="Y17" si="63">Y15/Y16</f>
        <v>3.603454533645599</v>
      </c>
      <c r="Z17" s="41">
        <f t="shared" ref="Z17" si="64">Z15/Z16</f>
        <v>3.6992294883817118</v>
      </c>
      <c r="AA17" s="41">
        <f t="shared" ref="AA17" si="65">AA15/AA16</f>
        <v>3.8145576939789159</v>
      </c>
      <c r="AB17" s="41">
        <f t="shared" ref="AB17" si="66">AB15/AB16</f>
        <v>3.9489617771682202</v>
      </c>
      <c r="AC17" s="41">
        <f t="shared" ref="AC17" si="67">AC15/AC16</f>
        <v>4.1023730585956528</v>
      </c>
    </row>
    <row r="18" spans="1:29" ht="15" customHeight="1" x14ac:dyDescent="0.25">
      <c r="A18" s="158">
        <v>6</v>
      </c>
      <c r="B18" s="158" t="s">
        <v>14</v>
      </c>
      <c r="C18" s="12" t="s">
        <v>141</v>
      </c>
      <c r="D18" s="88"/>
      <c r="E18" s="8"/>
      <c r="F18" s="8"/>
      <c r="G18" s="8"/>
      <c r="H18" s="11">
        <v>100000</v>
      </c>
      <c r="I18" s="11">
        <v>100000</v>
      </c>
      <c r="J18" s="11">
        <v>100000</v>
      </c>
      <c r="K18" s="11">
        <v>100000</v>
      </c>
      <c r="L18" s="11">
        <v>100000</v>
      </c>
      <c r="M18" s="11">
        <v>100000</v>
      </c>
      <c r="N18" s="11">
        <v>100000</v>
      </c>
      <c r="O18" s="11">
        <v>100000</v>
      </c>
      <c r="P18" s="158">
        <v>6</v>
      </c>
      <c r="Q18" s="158" t="s">
        <v>14</v>
      </c>
      <c r="R18" s="12" t="s">
        <v>141</v>
      </c>
      <c r="S18" s="88"/>
      <c r="T18" s="11">
        <v>100000</v>
      </c>
      <c r="U18" s="11">
        <v>100000</v>
      </c>
      <c r="V18" s="11">
        <v>100000</v>
      </c>
      <c r="W18" s="11">
        <v>100000</v>
      </c>
      <c r="X18" s="11">
        <v>100000</v>
      </c>
      <c r="Y18" s="11">
        <v>100000</v>
      </c>
      <c r="Z18" s="11">
        <v>100000</v>
      </c>
      <c r="AA18" s="11">
        <v>100000</v>
      </c>
      <c r="AB18" s="11">
        <v>100000</v>
      </c>
      <c r="AC18" s="11">
        <v>100000</v>
      </c>
    </row>
    <row r="19" spans="1:29" ht="21" x14ac:dyDescent="0.25">
      <c r="A19" s="159"/>
      <c r="B19" s="159"/>
      <c r="C19" s="12" t="s">
        <v>8</v>
      </c>
      <c r="D19" s="158" t="s">
        <v>16</v>
      </c>
      <c r="E19" s="8" t="s">
        <v>7</v>
      </c>
      <c r="F19" s="8" t="s">
        <v>7</v>
      </c>
      <c r="G19" s="8" t="s">
        <v>7</v>
      </c>
      <c r="H19" s="11">
        <f>H18*50000/1000</f>
        <v>5000000</v>
      </c>
      <c r="I19" s="11">
        <f t="shared" ref="I19:O19" si="68">I18*50000/1000</f>
        <v>5000000</v>
      </c>
      <c r="J19" s="11">
        <f t="shared" si="68"/>
        <v>5000000</v>
      </c>
      <c r="K19" s="11">
        <f t="shared" si="68"/>
        <v>5000000</v>
      </c>
      <c r="L19" s="11">
        <f t="shared" si="68"/>
        <v>5000000</v>
      </c>
      <c r="M19" s="11">
        <f t="shared" si="68"/>
        <v>5000000</v>
      </c>
      <c r="N19" s="11">
        <f t="shared" si="68"/>
        <v>5000000</v>
      </c>
      <c r="O19" s="11">
        <f t="shared" si="68"/>
        <v>5000000</v>
      </c>
      <c r="P19" s="159"/>
      <c r="Q19" s="159"/>
      <c r="R19" s="12" t="s">
        <v>8</v>
      </c>
      <c r="S19" s="158" t="s">
        <v>16</v>
      </c>
      <c r="T19" s="11">
        <f t="shared" ref="T19" si="69">T18*50000/1000</f>
        <v>5000000</v>
      </c>
      <c r="U19" s="11">
        <f t="shared" ref="U19" si="70">U18*50000/1000</f>
        <v>5000000</v>
      </c>
      <c r="V19" s="11">
        <f t="shared" ref="V19" si="71">V18*50000/1000</f>
        <v>5000000</v>
      </c>
      <c r="W19" s="11">
        <f t="shared" ref="W19" si="72">W18*50000/1000</f>
        <v>5000000</v>
      </c>
      <c r="X19" s="11">
        <f t="shared" ref="X19" si="73">X18*50000/1000</f>
        <v>5000000</v>
      </c>
      <c r="Y19" s="11">
        <f t="shared" ref="Y19" si="74">Y18*50000/1000</f>
        <v>5000000</v>
      </c>
      <c r="Z19" s="11">
        <f t="shared" ref="Z19" si="75">Z18*50000/1000</f>
        <v>5000000</v>
      </c>
      <c r="AA19" s="11">
        <f t="shared" ref="AA19" si="76">AA18*50000/1000</f>
        <v>5000000</v>
      </c>
      <c r="AB19" s="11">
        <f t="shared" ref="AB19" si="77">AB18*50000/1000</f>
        <v>5000000</v>
      </c>
      <c r="AC19" s="11">
        <f t="shared" ref="AC19" si="78">AC18*50000/1000</f>
        <v>5000000</v>
      </c>
    </row>
    <row r="20" spans="1:29" ht="21" x14ac:dyDescent="0.25">
      <c r="A20" s="159"/>
      <c r="B20" s="159"/>
      <c r="C20" s="12" t="s">
        <v>9</v>
      </c>
      <c r="D20" s="159"/>
      <c r="E20" s="8" t="s">
        <v>7</v>
      </c>
      <c r="F20" s="8" t="s">
        <v>7</v>
      </c>
      <c r="G20" s="8" t="s">
        <v>7</v>
      </c>
      <c r="H20" s="11">
        <v>16314</v>
      </c>
      <c r="I20" s="11">
        <v>32944</v>
      </c>
      <c r="J20" s="11">
        <v>49856</v>
      </c>
      <c r="K20" s="11">
        <v>67022</v>
      </c>
      <c r="L20" s="11">
        <v>84412</v>
      </c>
      <c r="M20" s="11">
        <v>101999</v>
      </c>
      <c r="N20" s="11">
        <v>119760</v>
      </c>
      <c r="O20" s="11">
        <v>137670</v>
      </c>
      <c r="P20" s="159"/>
      <c r="Q20" s="159"/>
      <c r="R20" s="12" t="s">
        <v>9</v>
      </c>
      <c r="S20" s="159"/>
      <c r="T20" s="40">
        <v>155707</v>
      </c>
      <c r="U20" s="40">
        <v>173852</v>
      </c>
      <c r="V20" s="40">
        <v>192085</v>
      </c>
      <c r="W20" s="40">
        <v>210387</v>
      </c>
      <c r="X20" s="40">
        <v>228743</v>
      </c>
      <c r="Y20" s="40">
        <v>247136</v>
      </c>
      <c r="Z20" s="40">
        <v>265551</v>
      </c>
      <c r="AA20" s="40">
        <v>283743</v>
      </c>
      <c r="AB20" s="40">
        <v>302398</v>
      </c>
      <c r="AC20" s="40">
        <v>320804</v>
      </c>
    </row>
    <row r="21" spans="1:29" ht="42" x14ac:dyDescent="0.25">
      <c r="A21" s="160"/>
      <c r="B21" s="160"/>
      <c r="C21" s="12" t="s">
        <v>15</v>
      </c>
      <c r="D21" s="160"/>
      <c r="E21" s="8"/>
      <c r="F21" s="8"/>
      <c r="G21" s="8"/>
      <c r="H21" s="11"/>
      <c r="I21" s="11"/>
      <c r="J21" s="11"/>
      <c r="K21" s="11"/>
      <c r="L21" s="11"/>
      <c r="M21" s="11"/>
      <c r="N21" s="11"/>
      <c r="O21" s="11"/>
      <c r="P21" s="160"/>
      <c r="Q21" s="160"/>
      <c r="R21" s="12" t="s">
        <v>15</v>
      </c>
      <c r="S21" s="16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 ht="21" x14ac:dyDescent="0.25">
      <c r="A22" s="158">
        <v>7</v>
      </c>
      <c r="B22" s="158" t="s">
        <v>18</v>
      </c>
      <c r="C22" s="12" t="s">
        <v>8</v>
      </c>
      <c r="D22" s="158" t="s">
        <v>16</v>
      </c>
      <c r="E22" s="8" t="s">
        <v>7</v>
      </c>
      <c r="F22" s="8" t="s">
        <v>7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  <c r="L22" s="8" t="s">
        <v>7</v>
      </c>
      <c r="M22" s="8" t="s">
        <v>7</v>
      </c>
      <c r="N22" s="8" t="s">
        <v>7</v>
      </c>
      <c r="O22" s="8" t="s">
        <v>7</v>
      </c>
      <c r="P22" s="158">
        <v>7</v>
      </c>
      <c r="Q22" s="158" t="s">
        <v>18</v>
      </c>
      <c r="R22" s="12" t="s">
        <v>8</v>
      </c>
      <c r="S22" s="158" t="s">
        <v>16</v>
      </c>
      <c r="T22" s="18" t="s">
        <v>7</v>
      </c>
      <c r="U22" s="18" t="s">
        <v>7</v>
      </c>
      <c r="V22" s="18" t="s">
        <v>7</v>
      </c>
      <c r="W22" s="18" t="s">
        <v>7</v>
      </c>
      <c r="X22" s="18" t="s">
        <v>7</v>
      </c>
      <c r="Y22" s="18" t="s">
        <v>7</v>
      </c>
      <c r="Z22" s="18" t="s">
        <v>7</v>
      </c>
      <c r="AA22" s="18" t="s">
        <v>7</v>
      </c>
      <c r="AB22" s="18" t="s">
        <v>7</v>
      </c>
      <c r="AC22" s="18" t="s">
        <v>7</v>
      </c>
    </row>
    <row r="23" spans="1:29" ht="21" x14ac:dyDescent="0.25">
      <c r="A23" s="159"/>
      <c r="B23" s="159"/>
      <c r="C23" s="12" t="s">
        <v>9</v>
      </c>
      <c r="D23" s="159"/>
      <c r="E23" s="8" t="s">
        <v>7</v>
      </c>
      <c r="F23" s="8" t="s">
        <v>7</v>
      </c>
      <c r="G23" s="8" t="s">
        <v>7</v>
      </c>
      <c r="H23" s="11">
        <v>6234</v>
      </c>
      <c r="I23" s="11">
        <v>11832</v>
      </c>
      <c r="J23" s="11">
        <v>16848</v>
      </c>
      <c r="K23" s="11">
        <v>21332</v>
      </c>
      <c r="L23" s="11">
        <v>25328</v>
      </c>
      <c r="M23" s="11">
        <v>28881</v>
      </c>
      <c r="N23" s="11">
        <v>32028</v>
      </c>
      <c r="O23" s="11">
        <v>34807</v>
      </c>
      <c r="P23" s="159"/>
      <c r="Q23" s="159"/>
      <c r="R23" s="12" t="s">
        <v>9</v>
      </c>
      <c r="S23" s="159"/>
      <c r="T23" s="40">
        <v>37252</v>
      </c>
      <c r="U23" s="40">
        <v>39392</v>
      </c>
      <c r="V23" s="40">
        <v>41257</v>
      </c>
      <c r="W23" s="40">
        <v>42872</v>
      </c>
      <c r="X23" s="40">
        <v>44263</v>
      </c>
      <c r="Y23" s="40">
        <v>45450</v>
      </c>
      <c r="Z23" s="40">
        <v>46455</v>
      </c>
      <c r="AA23" s="40">
        <v>47296</v>
      </c>
      <c r="AB23" s="40">
        <v>47990</v>
      </c>
      <c r="AC23" s="40">
        <v>48552</v>
      </c>
    </row>
    <row r="24" spans="1:29" ht="42" x14ac:dyDescent="0.25">
      <c r="A24" s="160"/>
      <c r="B24" s="160"/>
      <c r="C24" s="12" t="s">
        <v>15</v>
      </c>
      <c r="D24" s="160"/>
      <c r="E24" s="8"/>
      <c r="F24" s="8"/>
      <c r="G24" s="8"/>
      <c r="H24" s="11"/>
      <c r="I24" s="11"/>
      <c r="J24" s="11"/>
      <c r="K24" s="11"/>
      <c r="L24" s="11"/>
      <c r="M24" s="11"/>
      <c r="N24" s="11"/>
      <c r="O24" s="11"/>
      <c r="P24" s="160"/>
      <c r="Q24" s="160"/>
      <c r="R24" s="12" t="s">
        <v>15</v>
      </c>
      <c r="S24" s="16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 ht="21" x14ac:dyDescent="0.25">
      <c r="A25" s="158">
        <v>8</v>
      </c>
      <c r="B25" s="158" t="s">
        <v>13</v>
      </c>
      <c r="C25" s="12" t="s">
        <v>8</v>
      </c>
      <c r="D25" s="158" t="s">
        <v>16</v>
      </c>
      <c r="E25" s="8" t="s">
        <v>7</v>
      </c>
      <c r="F25" s="8" t="s">
        <v>7</v>
      </c>
      <c r="G25" s="8" t="s">
        <v>7</v>
      </c>
      <c r="H25" s="8" t="s">
        <v>7</v>
      </c>
      <c r="I25" s="8" t="s">
        <v>7</v>
      </c>
      <c r="J25" s="8" t="s">
        <v>7</v>
      </c>
      <c r="K25" s="8" t="s">
        <v>7</v>
      </c>
      <c r="L25" s="8" t="s">
        <v>7</v>
      </c>
      <c r="M25" s="8" t="s">
        <v>7</v>
      </c>
      <c r="N25" s="8" t="s">
        <v>7</v>
      </c>
      <c r="O25" s="8" t="s">
        <v>7</v>
      </c>
      <c r="P25" s="158">
        <v>8</v>
      </c>
      <c r="Q25" s="158" t="s">
        <v>13</v>
      </c>
      <c r="R25" s="12" t="s">
        <v>8</v>
      </c>
      <c r="S25" s="158" t="s">
        <v>16</v>
      </c>
      <c r="T25" s="18" t="s">
        <v>7</v>
      </c>
      <c r="U25" s="18" t="s">
        <v>7</v>
      </c>
      <c r="V25" s="18" t="s">
        <v>7</v>
      </c>
      <c r="W25" s="18" t="s">
        <v>7</v>
      </c>
      <c r="X25" s="18" t="s">
        <v>7</v>
      </c>
      <c r="Y25" s="18" t="s">
        <v>7</v>
      </c>
      <c r="Z25" s="18" t="s">
        <v>7</v>
      </c>
      <c r="AA25" s="18" t="s">
        <v>7</v>
      </c>
      <c r="AB25" s="18" t="s">
        <v>7</v>
      </c>
      <c r="AC25" s="18" t="s">
        <v>7</v>
      </c>
    </row>
    <row r="26" spans="1:29" ht="21" x14ac:dyDescent="0.25">
      <c r="A26" s="159"/>
      <c r="B26" s="159"/>
      <c r="C26" s="12" t="s">
        <v>9</v>
      </c>
      <c r="D26" s="159"/>
      <c r="E26" s="8" t="s">
        <v>7</v>
      </c>
      <c r="F26" s="8" t="s">
        <v>7</v>
      </c>
      <c r="G26" s="8" t="s">
        <v>7</v>
      </c>
      <c r="H26" s="11">
        <v>4264</v>
      </c>
      <c r="I26" s="11">
        <v>8457</v>
      </c>
      <c r="J26" s="11">
        <v>12579</v>
      </c>
      <c r="K26" s="11">
        <v>16631</v>
      </c>
      <c r="L26" s="11">
        <v>20615</v>
      </c>
      <c r="M26" s="11">
        <v>24531</v>
      </c>
      <c r="N26" s="11">
        <v>28380</v>
      </c>
      <c r="O26" s="11">
        <v>32163</v>
      </c>
      <c r="P26" s="159"/>
      <c r="Q26" s="159"/>
      <c r="R26" s="12" t="s">
        <v>9</v>
      </c>
      <c r="S26" s="159"/>
      <c r="T26" s="40">
        <v>35881</v>
      </c>
      <c r="U26" s="40">
        <v>39535</v>
      </c>
      <c r="V26" s="40">
        <v>43125</v>
      </c>
      <c r="W26" s="40">
        <v>46653</v>
      </c>
      <c r="X26" s="40">
        <v>50119</v>
      </c>
      <c r="Y26" s="40">
        <v>53525</v>
      </c>
      <c r="Z26" s="40">
        <v>56870</v>
      </c>
      <c r="AA26" s="40">
        <v>60157</v>
      </c>
      <c r="AB26" s="40">
        <v>63384</v>
      </c>
      <c r="AC26" s="40">
        <v>66555</v>
      </c>
    </row>
    <row r="27" spans="1:29" ht="42" x14ac:dyDescent="0.25">
      <c r="A27" s="160"/>
      <c r="B27" s="160"/>
      <c r="C27" s="12" t="s">
        <v>15</v>
      </c>
      <c r="D27" s="160"/>
      <c r="E27" s="8"/>
      <c r="F27" s="8"/>
      <c r="G27" s="8"/>
      <c r="H27" s="11"/>
      <c r="I27" s="11"/>
      <c r="J27" s="11"/>
      <c r="K27" s="11"/>
      <c r="L27" s="11"/>
      <c r="M27" s="11"/>
      <c r="N27" s="11"/>
      <c r="O27" s="11"/>
      <c r="P27" s="160"/>
      <c r="Q27" s="160"/>
      <c r="R27" s="12" t="s">
        <v>15</v>
      </c>
      <c r="S27" s="16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30" spans="1:29" x14ac:dyDescent="0.25">
      <c r="A30" t="s">
        <v>75</v>
      </c>
    </row>
    <row r="32" spans="1:29" x14ac:dyDescent="0.25">
      <c r="A32" s="137" t="s">
        <v>0</v>
      </c>
      <c r="B32" s="137" t="s">
        <v>1</v>
      </c>
      <c r="C32" s="137" t="s">
        <v>4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</row>
    <row r="33" spans="1:23" x14ac:dyDescent="0.25">
      <c r="A33" s="137"/>
      <c r="B33" s="137"/>
      <c r="C33" s="3">
        <v>2010</v>
      </c>
      <c r="D33" s="3">
        <v>2011</v>
      </c>
      <c r="E33" s="3">
        <v>2012</v>
      </c>
      <c r="F33" s="3">
        <v>2013</v>
      </c>
      <c r="G33" s="3">
        <v>2014</v>
      </c>
      <c r="H33" s="3">
        <v>2015</v>
      </c>
      <c r="I33" s="3">
        <v>2016</v>
      </c>
      <c r="J33" s="3">
        <v>2017</v>
      </c>
      <c r="K33" s="3">
        <v>2018</v>
      </c>
      <c r="L33" s="3">
        <v>2019</v>
      </c>
      <c r="M33" s="3">
        <v>2020</v>
      </c>
      <c r="N33" s="3">
        <v>2021</v>
      </c>
      <c r="O33" s="3">
        <v>2022</v>
      </c>
      <c r="P33" s="3">
        <v>2023</v>
      </c>
      <c r="Q33" s="3">
        <v>2024</v>
      </c>
      <c r="R33" s="3">
        <v>2025</v>
      </c>
      <c r="S33" s="3">
        <v>2026</v>
      </c>
      <c r="T33" s="3">
        <v>2027</v>
      </c>
      <c r="U33" s="3">
        <v>2028</v>
      </c>
      <c r="V33" s="3">
        <v>2029</v>
      </c>
      <c r="W33" s="3">
        <v>2030</v>
      </c>
    </row>
    <row r="34" spans="1:23" ht="24" customHeight="1" x14ac:dyDescent="0.25">
      <c r="A34" s="42">
        <v>1</v>
      </c>
      <c r="B34" s="24" t="s">
        <v>5</v>
      </c>
      <c r="C34" s="22"/>
      <c r="D34" s="22"/>
      <c r="E34" s="2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5" customHeight="1" x14ac:dyDescent="0.25">
      <c r="A35" s="42">
        <v>2</v>
      </c>
      <c r="B35" s="24" t="s">
        <v>10</v>
      </c>
      <c r="C35" s="22"/>
      <c r="D35" s="22"/>
      <c r="E35" s="2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23.25" customHeight="1" x14ac:dyDescent="0.25">
      <c r="A36" s="42">
        <v>3</v>
      </c>
      <c r="B36" s="24" t="s">
        <v>17</v>
      </c>
      <c r="C36" s="22"/>
      <c r="D36" s="22"/>
      <c r="E36" s="22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23.25" customHeight="1" x14ac:dyDescent="0.25">
      <c r="A37" s="42">
        <v>4</v>
      </c>
      <c r="B37" s="24" t="s">
        <v>11</v>
      </c>
      <c r="C37" s="22"/>
      <c r="D37" s="22"/>
      <c r="E37" s="2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ht="21.75" customHeight="1" x14ac:dyDescent="0.25">
      <c r="A38" s="42">
        <v>5</v>
      </c>
      <c r="B38" s="24" t="s">
        <v>12</v>
      </c>
      <c r="C38" s="22"/>
      <c r="D38" s="22"/>
      <c r="E38" s="2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x14ac:dyDescent="0.25">
      <c r="A39" s="42">
        <v>6</v>
      </c>
      <c r="B39" s="24" t="s">
        <v>14</v>
      </c>
      <c r="C39" s="22"/>
      <c r="D39" s="22"/>
      <c r="E39" s="2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22.5" customHeight="1" x14ac:dyDescent="0.25">
      <c r="A40" s="42">
        <v>7</v>
      </c>
      <c r="B40" s="24" t="s">
        <v>18</v>
      </c>
      <c r="C40" s="22"/>
      <c r="D40" s="22"/>
      <c r="E40" s="2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x14ac:dyDescent="0.25">
      <c r="A41" s="42">
        <v>8</v>
      </c>
      <c r="B41" s="24" t="s">
        <v>13</v>
      </c>
      <c r="C41" s="22"/>
      <c r="D41" s="22"/>
      <c r="E41" s="2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8" spans="1:23" x14ac:dyDescent="0.25">
      <c r="B48" s="166" t="s">
        <v>4</v>
      </c>
      <c r="C48" s="161" t="s">
        <v>5</v>
      </c>
      <c r="D48" s="161"/>
      <c r="E48" s="161" t="s">
        <v>10</v>
      </c>
      <c r="F48" s="161"/>
      <c r="G48" s="161" t="s">
        <v>17</v>
      </c>
      <c r="H48" s="161"/>
      <c r="I48" s="161" t="s">
        <v>11</v>
      </c>
      <c r="J48" s="161"/>
      <c r="K48" s="161" t="s">
        <v>12</v>
      </c>
      <c r="L48" s="161"/>
      <c r="M48" s="161" t="s">
        <v>14</v>
      </c>
      <c r="N48" s="161"/>
      <c r="O48" s="161" t="s">
        <v>18</v>
      </c>
      <c r="P48" s="161"/>
      <c r="Q48" s="161" t="s">
        <v>13</v>
      </c>
      <c r="R48" s="161"/>
      <c r="S48" s="162" t="s">
        <v>79</v>
      </c>
      <c r="T48" s="162"/>
      <c r="U48" s="164" t="s">
        <v>140</v>
      </c>
      <c r="V48" s="165"/>
    </row>
    <row r="49" spans="2:33" ht="75" x14ac:dyDescent="0.25">
      <c r="B49" s="167"/>
      <c r="C49" s="48" t="s">
        <v>82</v>
      </c>
      <c r="D49" s="48" t="s">
        <v>78</v>
      </c>
      <c r="E49" s="48" t="s">
        <v>82</v>
      </c>
      <c r="F49" s="48" t="s">
        <v>78</v>
      </c>
      <c r="G49" s="48" t="s">
        <v>82</v>
      </c>
      <c r="H49" s="48" t="s">
        <v>78</v>
      </c>
      <c r="I49" s="48" t="s">
        <v>82</v>
      </c>
      <c r="J49" s="48" t="s">
        <v>78</v>
      </c>
      <c r="K49" s="48" t="s">
        <v>82</v>
      </c>
      <c r="L49" s="48" t="s">
        <v>78</v>
      </c>
      <c r="M49" s="48" t="s">
        <v>82</v>
      </c>
      <c r="N49" s="48" t="s">
        <v>78</v>
      </c>
      <c r="O49" s="48" t="s">
        <v>82</v>
      </c>
      <c r="P49" s="48" t="s">
        <v>78</v>
      </c>
      <c r="Q49" s="48" t="s">
        <v>82</v>
      </c>
      <c r="R49" s="48" t="s">
        <v>78</v>
      </c>
      <c r="S49" s="48" t="s">
        <v>142</v>
      </c>
      <c r="T49" s="48" t="s">
        <v>78</v>
      </c>
      <c r="AE49" s="53" t="s">
        <v>83</v>
      </c>
      <c r="AF49" s="54" t="s">
        <v>122</v>
      </c>
    </row>
    <row r="50" spans="2:33" x14ac:dyDescent="0.25">
      <c r="B50" s="2">
        <v>2010</v>
      </c>
      <c r="C50" s="95">
        <v>0</v>
      </c>
      <c r="D50" s="47">
        <v>0</v>
      </c>
      <c r="E50" s="95">
        <v>0</v>
      </c>
      <c r="F50" s="47">
        <v>0</v>
      </c>
      <c r="G50" s="95">
        <v>0</v>
      </c>
      <c r="H50" s="47">
        <v>0</v>
      </c>
      <c r="I50" s="92">
        <v>0</v>
      </c>
      <c r="J50" s="47">
        <v>0</v>
      </c>
      <c r="K50" s="95">
        <v>0</v>
      </c>
      <c r="L50" s="47">
        <v>0</v>
      </c>
      <c r="M50" s="95">
        <v>0</v>
      </c>
      <c r="N50" s="47">
        <v>0</v>
      </c>
      <c r="O50" s="95">
        <v>0</v>
      </c>
      <c r="P50" s="47">
        <v>0</v>
      </c>
      <c r="Q50" s="95">
        <v>0</v>
      </c>
      <c r="R50" s="47">
        <v>0</v>
      </c>
      <c r="S50" s="93" t="s">
        <v>143</v>
      </c>
      <c r="T50" s="47">
        <f>D50+F50+H50+J50+L50+N50+P50+R50</f>
        <v>0</v>
      </c>
      <c r="AE50" s="2" t="s">
        <v>5</v>
      </c>
      <c r="AF50" s="51">
        <v>22.347035265989245</v>
      </c>
    </row>
    <row r="51" spans="2:33" x14ac:dyDescent="0.25">
      <c r="B51" s="2">
        <v>2011</v>
      </c>
      <c r="C51" s="95">
        <v>0</v>
      </c>
      <c r="D51" s="47">
        <v>0</v>
      </c>
      <c r="E51" s="95">
        <v>0</v>
      </c>
      <c r="F51" s="47">
        <v>0</v>
      </c>
      <c r="G51" s="95">
        <v>0</v>
      </c>
      <c r="H51" s="47">
        <v>0</v>
      </c>
      <c r="I51" s="92">
        <v>0</v>
      </c>
      <c r="J51" s="47">
        <v>0</v>
      </c>
      <c r="K51" s="95">
        <v>0</v>
      </c>
      <c r="L51" s="47">
        <v>0</v>
      </c>
      <c r="M51" s="95">
        <v>0</v>
      </c>
      <c r="N51" s="47">
        <v>0</v>
      </c>
      <c r="O51" s="95">
        <v>0</v>
      </c>
      <c r="P51" s="47">
        <v>0</v>
      </c>
      <c r="Q51" s="95">
        <v>0</v>
      </c>
      <c r="R51" s="47">
        <v>0</v>
      </c>
      <c r="S51" s="93">
        <f t="shared" ref="S51:S70" si="79">C51+E51+G51+I51+K51+M51+O51+Q51</f>
        <v>0</v>
      </c>
      <c r="T51" s="47">
        <f>D51+F51+H51+J51+L51+N51+P51+R51</f>
        <v>0</v>
      </c>
      <c r="AE51" s="2" t="s">
        <v>10</v>
      </c>
      <c r="AF51" s="51">
        <v>218.22844199610017</v>
      </c>
    </row>
    <row r="52" spans="2:33" x14ac:dyDescent="0.25">
      <c r="B52" s="2">
        <v>2012</v>
      </c>
      <c r="C52" s="95">
        <v>0</v>
      </c>
      <c r="D52" s="47">
        <v>0</v>
      </c>
      <c r="E52" s="95">
        <v>0</v>
      </c>
      <c r="F52" s="47">
        <v>0</v>
      </c>
      <c r="G52" s="95">
        <v>0</v>
      </c>
      <c r="H52" s="47">
        <v>0</v>
      </c>
      <c r="I52" s="92">
        <v>0</v>
      </c>
      <c r="J52" s="47">
        <v>0</v>
      </c>
      <c r="K52" s="95">
        <v>0</v>
      </c>
      <c r="L52" s="47">
        <v>0</v>
      </c>
      <c r="M52" s="95">
        <v>0</v>
      </c>
      <c r="N52" s="47">
        <v>0</v>
      </c>
      <c r="O52" s="95">
        <v>0</v>
      </c>
      <c r="P52" s="47">
        <v>0</v>
      </c>
      <c r="Q52" s="95">
        <v>0</v>
      </c>
      <c r="R52" s="47">
        <v>0</v>
      </c>
      <c r="S52" s="93">
        <f t="shared" si="79"/>
        <v>0</v>
      </c>
      <c r="T52" s="47">
        <f t="shared" ref="T52:T70" si="80">D52+F52+H52+J52+L52+N52+P52+R52</f>
        <v>0</v>
      </c>
      <c r="AE52" s="2" t="s">
        <v>17</v>
      </c>
      <c r="AF52" s="51">
        <v>33.611451672986028</v>
      </c>
    </row>
    <row r="53" spans="2:33" x14ac:dyDescent="0.25">
      <c r="B53" s="2">
        <v>2013</v>
      </c>
      <c r="C53" s="95">
        <v>74</v>
      </c>
      <c r="D53" s="47">
        <v>1387.37</v>
      </c>
      <c r="E53" s="95">
        <v>88000</v>
      </c>
      <c r="F53" s="47">
        <v>6154650</v>
      </c>
      <c r="G53" s="95">
        <v>58667</v>
      </c>
      <c r="H53" s="47">
        <v>958600</v>
      </c>
      <c r="I53" s="92">
        <v>44205</v>
      </c>
      <c r="J53" s="47">
        <v>150000</v>
      </c>
      <c r="K53" s="95">
        <v>18645</v>
      </c>
      <c r="L53" s="47">
        <v>0</v>
      </c>
      <c r="M53" s="95">
        <v>16314</v>
      </c>
      <c r="N53" s="47">
        <v>5000000</v>
      </c>
      <c r="O53" s="95">
        <v>6234</v>
      </c>
      <c r="P53" s="47">
        <v>0</v>
      </c>
      <c r="Q53" s="95">
        <v>4264</v>
      </c>
      <c r="R53" s="47">
        <v>0</v>
      </c>
      <c r="S53" s="93">
        <f t="shared" si="79"/>
        <v>236403</v>
      </c>
      <c r="T53" s="47">
        <f t="shared" si="80"/>
        <v>12264637.370000001</v>
      </c>
      <c r="AE53" s="2" t="s">
        <v>11</v>
      </c>
      <c r="AF53" s="51">
        <v>7.8450303743684717</v>
      </c>
    </row>
    <row r="54" spans="2:33" x14ac:dyDescent="0.25">
      <c r="B54" s="2">
        <v>2014</v>
      </c>
      <c r="C54" s="95">
        <v>150</v>
      </c>
      <c r="D54" s="47">
        <v>1387.37</v>
      </c>
      <c r="E54" s="95">
        <v>175471</v>
      </c>
      <c r="F54" s="47">
        <v>6154650</v>
      </c>
      <c r="G54" s="95">
        <v>116673</v>
      </c>
      <c r="H54" s="47">
        <v>958600</v>
      </c>
      <c r="I54" s="92">
        <v>88242</v>
      </c>
      <c r="J54" s="47">
        <v>150000</v>
      </c>
      <c r="K54" s="95">
        <v>37302</v>
      </c>
      <c r="L54" s="47">
        <v>0</v>
      </c>
      <c r="M54" s="95">
        <v>32944</v>
      </c>
      <c r="N54" s="47">
        <v>5000000</v>
      </c>
      <c r="O54" s="95">
        <v>11832</v>
      </c>
      <c r="P54" s="47">
        <v>0</v>
      </c>
      <c r="Q54" s="95">
        <v>8457</v>
      </c>
      <c r="R54" s="47">
        <v>0</v>
      </c>
      <c r="S54" s="93">
        <f t="shared" si="79"/>
        <v>471071</v>
      </c>
      <c r="T54" s="47">
        <f t="shared" si="80"/>
        <v>12264637.370000001</v>
      </c>
      <c r="AE54" s="2" t="s">
        <v>12</v>
      </c>
      <c r="AF54" s="51">
        <v>35.025468491913536</v>
      </c>
    </row>
    <row r="55" spans="2:33" x14ac:dyDescent="0.25">
      <c r="B55" s="2">
        <v>2015</v>
      </c>
      <c r="C55" s="95">
        <v>229</v>
      </c>
      <c r="D55" s="47">
        <v>1387.37</v>
      </c>
      <c r="E55" s="95">
        <v>262398</v>
      </c>
      <c r="F55" s="47">
        <v>6154650</v>
      </c>
      <c r="G55" s="95">
        <v>174006</v>
      </c>
      <c r="H55" s="47">
        <v>958600</v>
      </c>
      <c r="I55" s="92">
        <v>132113</v>
      </c>
      <c r="J55" s="47">
        <v>150000</v>
      </c>
      <c r="K55" s="95">
        <v>55970</v>
      </c>
      <c r="L55" s="47">
        <v>200000</v>
      </c>
      <c r="M55" s="95">
        <v>49856</v>
      </c>
      <c r="N55" s="47">
        <v>5000000</v>
      </c>
      <c r="O55" s="95">
        <v>16848</v>
      </c>
      <c r="P55" s="47">
        <v>0</v>
      </c>
      <c r="Q55" s="95">
        <v>12579</v>
      </c>
      <c r="R55" s="47">
        <v>0</v>
      </c>
      <c r="S55" s="93">
        <f t="shared" si="79"/>
        <v>703999</v>
      </c>
      <c r="T55" s="47">
        <f t="shared" si="80"/>
        <v>12464637.370000001</v>
      </c>
      <c r="AE55" s="2" t="s">
        <v>14</v>
      </c>
      <c r="AF55" s="51">
        <v>0</v>
      </c>
    </row>
    <row r="56" spans="2:33" x14ac:dyDescent="0.25">
      <c r="B56" s="2">
        <v>2016</v>
      </c>
      <c r="C56" s="95">
        <v>310</v>
      </c>
      <c r="D56" s="47">
        <v>1053.25</v>
      </c>
      <c r="E56" s="95">
        <v>348764</v>
      </c>
      <c r="F56" s="47">
        <v>13590000</v>
      </c>
      <c r="G56" s="95">
        <v>230652</v>
      </c>
      <c r="H56" s="47">
        <v>1000000</v>
      </c>
      <c r="I56" s="92">
        <v>175816</v>
      </c>
      <c r="J56" s="47">
        <v>0</v>
      </c>
      <c r="K56" s="95">
        <v>74647</v>
      </c>
      <c r="L56" s="47">
        <v>400000</v>
      </c>
      <c r="M56" s="95">
        <v>67022</v>
      </c>
      <c r="N56" s="47">
        <v>5000000</v>
      </c>
      <c r="O56" s="95">
        <v>21332</v>
      </c>
      <c r="P56" s="47">
        <v>0</v>
      </c>
      <c r="Q56" s="95">
        <v>16631</v>
      </c>
      <c r="R56" s="47">
        <v>0</v>
      </c>
      <c r="S56" s="93">
        <f t="shared" si="79"/>
        <v>935174</v>
      </c>
      <c r="T56" s="47">
        <f t="shared" si="80"/>
        <v>19991053.25</v>
      </c>
      <c r="AE56" s="2" t="s">
        <v>18</v>
      </c>
      <c r="AF56" s="51">
        <v>0</v>
      </c>
    </row>
    <row r="57" spans="2:33" x14ac:dyDescent="0.25">
      <c r="B57" s="2">
        <v>2017</v>
      </c>
      <c r="C57" s="95">
        <v>393</v>
      </c>
      <c r="D57" s="47">
        <v>1150</v>
      </c>
      <c r="E57" s="95">
        <v>434558</v>
      </c>
      <c r="F57" s="47">
        <v>10500000</v>
      </c>
      <c r="G57" s="95">
        <v>286600</v>
      </c>
      <c r="H57" s="47">
        <v>1000000</v>
      </c>
      <c r="I57" s="92">
        <v>219354</v>
      </c>
      <c r="J57" s="47">
        <v>200000</v>
      </c>
      <c r="K57" s="95">
        <v>93334</v>
      </c>
      <c r="L57" s="47">
        <v>400000</v>
      </c>
      <c r="M57" s="95">
        <v>84412</v>
      </c>
      <c r="N57" s="47">
        <v>5000000</v>
      </c>
      <c r="O57" s="95">
        <v>25328</v>
      </c>
      <c r="P57" s="47">
        <v>0</v>
      </c>
      <c r="Q57" s="95">
        <v>20615</v>
      </c>
      <c r="R57" s="47">
        <v>0</v>
      </c>
      <c r="S57" s="93">
        <f t="shared" si="79"/>
        <v>1164594</v>
      </c>
      <c r="T57" s="47">
        <f t="shared" si="80"/>
        <v>17101150</v>
      </c>
      <c r="AE57" s="2" t="s">
        <v>13</v>
      </c>
      <c r="AF57" s="51">
        <v>0</v>
      </c>
    </row>
    <row r="58" spans="2:33" x14ac:dyDescent="0.25">
      <c r="B58" s="2">
        <v>2018</v>
      </c>
      <c r="C58" s="95">
        <v>479</v>
      </c>
      <c r="D58" s="47">
        <v>1265</v>
      </c>
      <c r="E58" s="95">
        <v>519764</v>
      </c>
      <c r="F58" s="47">
        <v>11550000</v>
      </c>
      <c r="G58" s="95">
        <v>341841</v>
      </c>
      <c r="H58" s="47">
        <v>1100000</v>
      </c>
      <c r="I58" s="92">
        <v>262727</v>
      </c>
      <c r="J58" s="47">
        <v>220000</v>
      </c>
      <c r="K58" s="95">
        <v>112028</v>
      </c>
      <c r="L58" s="47">
        <v>440000</v>
      </c>
      <c r="M58" s="95">
        <v>101999</v>
      </c>
      <c r="N58" s="47">
        <v>5000000</v>
      </c>
      <c r="O58" s="95">
        <v>28881</v>
      </c>
      <c r="P58" s="47">
        <v>0</v>
      </c>
      <c r="Q58" s="95">
        <v>24531</v>
      </c>
      <c r="R58" s="47">
        <v>0</v>
      </c>
      <c r="S58" s="93">
        <f t="shared" si="79"/>
        <v>1392250</v>
      </c>
      <c r="T58" s="47">
        <f t="shared" si="80"/>
        <v>18311265</v>
      </c>
      <c r="AE58" s="2" t="s">
        <v>79</v>
      </c>
      <c r="AF58" s="51">
        <v>84840.545577164667</v>
      </c>
      <c r="AG58" s="49">
        <f>SUM(AF50:AF57)</f>
        <v>317.05742780135751</v>
      </c>
    </row>
    <row r="59" spans="2:33" x14ac:dyDescent="0.25">
      <c r="B59" s="2">
        <v>2019</v>
      </c>
      <c r="C59" s="95">
        <v>567</v>
      </c>
      <c r="D59" s="47">
        <v>1391.5</v>
      </c>
      <c r="E59" s="95">
        <v>604372</v>
      </c>
      <c r="F59" s="47">
        <v>12705000</v>
      </c>
      <c r="G59" s="95">
        <v>396367</v>
      </c>
      <c r="H59" s="47">
        <v>1210000</v>
      </c>
      <c r="I59" s="92">
        <v>305936</v>
      </c>
      <c r="J59" s="47">
        <v>242000</v>
      </c>
      <c r="K59" s="95">
        <v>130729</v>
      </c>
      <c r="L59" s="47">
        <v>484000</v>
      </c>
      <c r="M59" s="95">
        <v>119760</v>
      </c>
      <c r="N59" s="47">
        <v>5000000</v>
      </c>
      <c r="O59" s="95">
        <v>32028</v>
      </c>
      <c r="P59" s="47">
        <v>0</v>
      </c>
      <c r="Q59" s="95">
        <v>28380</v>
      </c>
      <c r="R59" s="47">
        <v>0</v>
      </c>
      <c r="S59" s="93">
        <f t="shared" si="79"/>
        <v>1618139</v>
      </c>
      <c r="T59" s="47">
        <f t="shared" si="80"/>
        <v>19642391.5</v>
      </c>
      <c r="AE59" s="2"/>
      <c r="AF59" s="51"/>
    </row>
    <row r="60" spans="2:33" x14ac:dyDescent="0.25">
      <c r="B60" s="2">
        <v>2020</v>
      </c>
      <c r="C60" s="95">
        <v>657</v>
      </c>
      <c r="D60" s="47">
        <v>1530.65</v>
      </c>
      <c r="E60" s="95">
        <v>688371</v>
      </c>
      <c r="F60" s="47">
        <v>13975500</v>
      </c>
      <c r="G60" s="95">
        <v>450169</v>
      </c>
      <c r="H60" s="47">
        <v>1331000</v>
      </c>
      <c r="I60" s="92">
        <v>348981</v>
      </c>
      <c r="J60" s="47">
        <v>266200</v>
      </c>
      <c r="K60" s="95">
        <v>149436</v>
      </c>
      <c r="L60" s="47">
        <v>532400</v>
      </c>
      <c r="M60" s="95">
        <v>137670</v>
      </c>
      <c r="N60" s="47">
        <v>5000000</v>
      </c>
      <c r="O60" s="95">
        <v>34807</v>
      </c>
      <c r="P60" s="47">
        <v>0</v>
      </c>
      <c r="Q60" s="95">
        <v>32163</v>
      </c>
      <c r="R60" s="47">
        <v>0</v>
      </c>
      <c r="S60" s="93">
        <f t="shared" si="79"/>
        <v>1842254</v>
      </c>
      <c r="T60" s="47">
        <f t="shared" si="80"/>
        <v>21106630.649999999</v>
      </c>
    </row>
    <row r="61" spans="2:33" x14ac:dyDescent="0.25">
      <c r="B61" s="2">
        <v>2021</v>
      </c>
      <c r="C61" s="95">
        <v>749</v>
      </c>
      <c r="D61" s="47">
        <v>1683.72</v>
      </c>
      <c r="E61" s="95">
        <v>771749</v>
      </c>
      <c r="F61" s="47">
        <v>15373050</v>
      </c>
      <c r="G61" s="95">
        <v>503243</v>
      </c>
      <c r="H61" s="47">
        <v>1464100</v>
      </c>
      <c r="I61" s="92">
        <v>391862</v>
      </c>
      <c r="J61" s="47">
        <v>292820</v>
      </c>
      <c r="K61" s="95">
        <v>168147</v>
      </c>
      <c r="L61" s="47">
        <v>585640</v>
      </c>
      <c r="M61" s="95">
        <v>155707</v>
      </c>
      <c r="N61" s="47">
        <v>5000000</v>
      </c>
      <c r="O61" s="95">
        <v>37252</v>
      </c>
      <c r="P61" s="47">
        <v>0</v>
      </c>
      <c r="Q61" s="95">
        <v>35881</v>
      </c>
      <c r="R61" s="47">
        <v>0</v>
      </c>
      <c r="S61" s="93">
        <f t="shared" si="79"/>
        <v>2064590</v>
      </c>
      <c r="T61" s="47">
        <f t="shared" si="80"/>
        <v>22717293.719999999</v>
      </c>
      <c r="AF61" s="49"/>
    </row>
    <row r="62" spans="2:33" x14ac:dyDescent="0.25">
      <c r="B62" s="2">
        <v>2022</v>
      </c>
      <c r="C62" s="95">
        <v>843</v>
      </c>
      <c r="D62" s="47">
        <v>1852.09</v>
      </c>
      <c r="E62" s="95">
        <v>854497</v>
      </c>
      <c r="F62" s="47">
        <v>16910355</v>
      </c>
      <c r="G62" s="95">
        <v>555584</v>
      </c>
      <c r="H62" s="47">
        <v>1610510</v>
      </c>
      <c r="I62" s="92">
        <v>434581</v>
      </c>
      <c r="J62" s="47">
        <v>322102</v>
      </c>
      <c r="K62" s="95">
        <v>186862</v>
      </c>
      <c r="L62" s="47">
        <v>644204</v>
      </c>
      <c r="M62" s="95">
        <v>173852</v>
      </c>
      <c r="N62" s="47">
        <v>5000000</v>
      </c>
      <c r="O62" s="95">
        <v>39392</v>
      </c>
      <c r="P62" s="47">
        <v>0</v>
      </c>
      <c r="Q62" s="95">
        <v>39535</v>
      </c>
      <c r="R62" s="47">
        <v>0</v>
      </c>
      <c r="S62" s="93">
        <f t="shared" si="79"/>
        <v>2285146</v>
      </c>
      <c r="T62" s="47">
        <f t="shared" si="80"/>
        <v>24489023.09</v>
      </c>
    </row>
    <row r="63" spans="2:33" x14ac:dyDescent="0.25">
      <c r="B63" s="2">
        <v>2023</v>
      </c>
      <c r="C63" s="95">
        <v>940</v>
      </c>
      <c r="D63" s="47">
        <v>2037.3</v>
      </c>
      <c r="E63" s="95">
        <v>936606</v>
      </c>
      <c r="F63" s="47">
        <v>18601391</v>
      </c>
      <c r="G63" s="95">
        <v>607187</v>
      </c>
      <c r="H63" s="47">
        <v>1771561</v>
      </c>
      <c r="I63" s="92">
        <v>477138</v>
      </c>
      <c r="J63" s="47">
        <v>354312</v>
      </c>
      <c r="K63" s="95">
        <v>205580</v>
      </c>
      <c r="L63" s="47">
        <v>708624</v>
      </c>
      <c r="M63" s="95">
        <v>192085</v>
      </c>
      <c r="N63" s="47">
        <v>5000000</v>
      </c>
      <c r="O63" s="95">
        <v>41257</v>
      </c>
      <c r="P63" s="47">
        <v>0</v>
      </c>
      <c r="Q63" s="95">
        <v>43125</v>
      </c>
      <c r="R63" s="47">
        <v>0</v>
      </c>
      <c r="S63" s="93">
        <f t="shared" si="79"/>
        <v>2503918</v>
      </c>
      <c r="T63" s="47">
        <f t="shared" si="80"/>
        <v>26437925.300000001</v>
      </c>
      <c r="AF63" s="49"/>
    </row>
    <row r="64" spans="2:33" x14ac:dyDescent="0.25">
      <c r="B64" s="2">
        <v>2024</v>
      </c>
      <c r="C64" s="95">
        <v>1039</v>
      </c>
      <c r="D64" s="47">
        <v>2241.02</v>
      </c>
      <c r="E64" s="95">
        <v>1018069</v>
      </c>
      <c r="F64" s="47">
        <v>20461530</v>
      </c>
      <c r="G64" s="95">
        <v>658049</v>
      </c>
      <c r="H64" s="47">
        <v>1948717</v>
      </c>
      <c r="I64" s="92">
        <v>519533</v>
      </c>
      <c r="J64" s="47">
        <v>389743</v>
      </c>
      <c r="K64" s="95">
        <v>224300</v>
      </c>
      <c r="L64" s="47">
        <v>779487</v>
      </c>
      <c r="M64" s="95">
        <v>210387</v>
      </c>
      <c r="N64" s="47">
        <v>5000000</v>
      </c>
      <c r="O64" s="95">
        <v>42872</v>
      </c>
      <c r="P64" s="47">
        <v>0</v>
      </c>
      <c r="Q64" s="95">
        <v>46653</v>
      </c>
      <c r="R64" s="47">
        <v>0</v>
      </c>
      <c r="S64" s="93">
        <f t="shared" si="79"/>
        <v>2720902</v>
      </c>
      <c r="T64" s="47">
        <f t="shared" si="80"/>
        <v>28581718.02</v>
      </c>
    </row>
    <row r="65" spans="2:32" x14ac:dyDescent="0.25">
      <c r="B65" s="2">
        <v>2025</v>
      </c>
      <c r="C65" s="95">
        <v>1139</v>
      </c>
      <c r="D65" s="47">
        <v>2465.13</v>
      </c>
      <c r="E65" s="95">
        <v>1098878</v>
      </c>
      <c r="F65" s="47">
        <v>22507683</v>
      </c>
      <c r="G65" s="95">
        <v>708169</v>
      </c>
      <c r="H65" s="47">
        <v>2143589</v>
      </c>
      <c r="I65" s="92">
        <v>561768</v>
      </c>
      <c r="J65" s="47">
        <v>428718</v>
      </c>
      <c r="K65" s="95">
        <v>243021</v>
      </c>
      <c r="L65" s="47">
        <v>857436</v>
      </c>
      <c r="M65" s="95">
        <v>228743</v>
      </c>
      <c r="N65" s="47">
        <v>5000000</v>
      </c>
      <c r="O65" s="95">
        <v>44263</v>
      </c>
      <c r="P65" s="47">
        <v>0</v>
      </c>
      <c r="Q65" s="95">
        <v>50119</v>
      </c>
      <c r="R65" s="47">
        <v>0</v>
      </c>
      <c r="S65" s="93">
        <f t="shared" si="79"/>
        <v>2936100</v>
      </c>
      <c r="T65" s="47">
        <f t="shared" si="80"/>
        <v>30939891.129999999</v>
      </c>
      <c r="AF65" s="49"/>
    </row>
    <row r="66" spans="2:32" x14ac:dyDescent="0.25">
      <c r="B66" s="2">
        <v>2026</v>
      </c>
      <c r="C66" s="95">
        <v>1242</v>
      </c>
      <c r="D66" s="47">
        <v>2711.64</v>
      </c>
      <c r="E66" s="95">
        <v>1179025</v>
      </c>
      <c r="F66" s="47">
        <v>24758451</v>
      </c>
      <c r="G66" s="95">
        <v>757546</v>
      </c>
      <c r="H66" s="47">
        <v>2357948</v>
      </c>
      <c r="I66" s="92">
        <v>603842</v>
      </c>
      <c r="J66" s="47">
        <v>471590</v>
      </c>
      <c r="K66" s="95">
        <v>261743</v>
      </c>
      <c r="L66" s="47">
        <v>943179</v>
      </c>
      <c r="M66" s="95">
        <v>247136</v>
      </c>
      <c r="N66" s="47">
        <v>5000000</v>
      </c>
      <c r="O66" s="95">
        <v>45450</v>
      </c>
      <c r="P66" s="47">
        <v>0</v>
      </c>
      <c r="Q66" s="95">
        <v>53525</v>
      </c>
      <c r="R66" s="47">
        <v>0</v>
      </c>
      <c r="S66" s="93">
        <f t="shared" si="79"/>
        <v>3149509</v>
      </c>
      <c r="T66" s="47">
        <f t="shared" si="80"/>
        <v>33533879.640000001</v>
      </c>
    </row>
    <row r="67" spans="2:32" x14ac:dyDescent="0.25">
      <c r="B67" s="2">
        <v>2027</v>
      </c>
      <c r="C67" s="95">
        <v>1347</v>
      </c>
      <c r="D67" s="47">
        <v>2982.8</v>
      </c>
      <c r="E67" s="95">
        <v>1258506</v>
      </c>
      <c r="F67" s="47">
        <v>27234296</v>
      </c>
      <c r="G67" s="95">
        <v>806178</v>
      </c>
      <c r="H67" s="47">
        <v>2593742</v>
      </c>
      <c r="I67" s="92">
        <v>645757</v>
      </c>
      <c r="J67" s="47">
        <v>518748</v>
      </c>
      <c r="K67" s="95">
        <v>280463</v>
      </c>
      <c r="L67" s="47">
        <v>1037497</v>
      </c>
      <c r="M67" s="95">
        <v>265551</v>
      </c>
      <c r="N67" s="47">
        <v>5000000</v>
      </c>
      <c r="O67" s="95">
        <v>46455</v>
      </c>
      <c r="P67" s="47">
        <v>0</v>
      </c>
      <c r="Q67" s="95">
        <v>56870</v>
      </c>
      <c r="R67" s="47">
        <v>0</v>
      </c>
      <c r="S67" s="93">
        <f t="shared" si="79"/>
        <v>3361127</v>
      </c>
      <c r="T67" s="47">
        <f t="shared" si="80"/>
        <v>36387265.799999997</v>
      </c>
    </row>
    <row r="68" spans="2:32" x14ac:dyDescent="0.25">
      <c r="B68" s="2">
        <v>2028</v>
      </c>
      <c r="C68" s="95">
        <v>1454</v>
      </c>
      <c r="D68" s="47">
        <v>3281.08</v>
      </c>
      <c r="E68" s="95">
        <v>1337313</v>
      </c>
      <c r="F68" s="47">
        <v>29957725</v>
      </c>
      <c r="G68" s="95">
        <v>854067</v>
      </c>
      <c r="H68" s="47">
        <v>2853117</v>
      </c>
      <c r="I68" s="92">
        <v>687513</v>
      </c>
      <c r="J68" s="47">
        <v>570623</v>
      </c>
      <c r="K68" s="95">
        <v>299182</v>
      </c>
      <c r="L68" s="47">
        <v>1141247</v>
      </c>
      <c r="M68" s="95">
        <v>283743</v>
      </c>
      <c r="N68" s="47">
        <v>5000000</v>
      </c>
      <c r="O68" s="95">
        <v>47296</v>
      </c>
      <c r="P68" s="47">
        <v>0</v>
      </c>
      <c r="Q68" s="95">
        <v>60157</v>
      </c>
      <c r="R68" s="47">
        <v>0</v>
      </c>
      <c r="S68" s="93">
        <f t="shared" si="79"/>
        <v>3570725</v>
      </c>
      <c r="T68" s="47">
        <f t="shared" si="80"/>
        <v>39525993.079999998</v>
      </c>
    </row>
    <row r="69" spans="2:32" x14ac:dyDescent="0.25">
      <c r="B69" s="2">
        <v>2029</v>
      </c>
      <c r="C69" s="95">
        <v>1562</v>
      </c>
      <c r="D69" s="47">
        <v>3609.19</v>
      </c>
      <c r="E69" s="95">
        <v>1415443</v>
      </c>
      <c r="F69" s="47">
        <v>32953498</v>
      </c>
      <c r="G69" s="95">
        <v>901212</v>
      </c>
      <c r="H69" s="47">
        <v>3138428</v>
      </c>
      <c r="I69" s="92">
        <v>729111</v>
      </c>
      <c r="J69" s="47">
        <v>627686</v>
      </c>
      <c r="K69" s="95">
        <v>317899</v>
      </c>
      <c r="L69" s="47">
        <v>1255371</v>
      </c>
      <c r="M69" s="95">
        <v>302398</v>
      </c>
      <c r="N69" s="47">
        <v>5000000</v>
      </c>
      <c r="O69" s="95">
        <v>47990</v>
      </c>
      <c r="P69" s="47">
        <v>0</v>
      </c>
      <c r="Q69" s="95">
        <v>63384</v>
      </c>
      <c r="R69" s="47">
        <v>0</v>
      </c>
      <c r="S69" s="93">
        <f t="shared" si="79"/>
        <v>3778999</v>
      </c>
      <c r="T69" s="47">
        <f t="shared" si="80"/>
        <v>42978592.189999998</v>
      </c>
    </row>
    <row r="70" spans="2:32" x14ac:dyDescent="0.25">
      <c r="B70" s="2">
        <v>2030</v>
      </c>
      <c r="C70" s="95">
        <v>1673</v>
      </c>
      <c r="D70" s="47">
        <v>3970.11</v>
      </c>
      <c r="E70" s="95">
        <v>1492891</v>
      </c>
      <c r="F70" s="47">
        <v>36248848</v>
      </c>
      <c r="G70" s="95">
        <v>947617</v>
      </c>
      <c r="H70" s="47">
        <v>3452271</v>
      </c>
      <c r="I70" s="92">
        <v>770551</v>
      </c>
      <c r="J70" s="47">
        <v>690454</v>
      </c>
      <c r="K70" s="95">
        <v>336612</v>
      </c>
      <c r="L70" s="47">
        <v>1380908</v>
      </c>
      <c r="M70" s="95">
        <v>320804</v>
      </c>
      <c r="N70" s="47">
        <v>5000000</v>
      </c>
      <c r="O70" s="95">
        <v>48552</v>
      </c>
      <c r="P70" s="47">
        <v>0</v>
      </c>
      <c r="Q70" s="95">
        <v>66555</v>
      </c>
      <c r="R70" s="47">
        <v>0</v>
      </c>
      <c r="S70" s="93">
        <f t="shared" si="79"/>
        <v>3985255</v>
      </c>
      <c r="T70" s="47">
        <f t="shared" si="80"/>
        <v>46776451.109999999</v>
      </c>
    </row>
    <row r="71" spans="2:32" x14ac:dyDescent="0.25">
      <c r="B71" s="46" t="s">
        <v>80</v>
      </c>
      <c r="C71" s="47"/>
      <c r="D71" s="47">
        <f>SUM(D50:D70)</f>
        <v>37386.590000000004</v>
      </c>
      <c r="E71" s="47"/>
      <c r="F71" s="47">
        <f>SUM(F50:F70)</f>
        <v>325791277</v>
      </c>
      <c r="G71" s="47"/>
      <c r="H71" s="47">
        <f>SUM(H50:H70)</f>
        <v>31850783</v>
      </c>
      <c r="I71" s="47"/>
      <c r="J71" s="47">
        <f>SUM(J50:J70)</f>
        <v>6044996</v>
      </c>
      <c r="K71" s="47"/>
      <c r="L71" s="47">
        <f>SUM(L50:L70)</f>
        <v>11789993</v>
      </c>
      <c r="M71" s="47"/>
      <c r="N71" s="47">
        <f>SUM(N50:N70)</f>
        <v>90000000</v>
      </c>
      <c r="O71" s="47"/>
      <c r="P71" s="47">
        <f>SUM(P50:P70)</f>
        <v>0</v>
      </c>
      <c r="Q71" s="47"/>
      <c r="R71" s="47">
        <f>SUM(R50:R70)</f>
        <v>0</v>
      </c>
      <c r="S71" s="47"/>
      <c r="T71" s="47">
        <f>SUM(T50:T70)</f>
        <v>465514435.59000003</v>
      </c>
      <c r="U71" s="49"/>
    </row>
    <row r="72" spans="2:32" ht="45" x14ac:dyDescent="0.25">
      <c r="B72" s="46" t="s">
        <v>81</v>
      </c>
      <c r="C72" s="47"/>
      <c r="D72" s="47">
        <f>D71/C70</f>
        <v>22.347035265989245</v>
      </c>
      <c r="E72" s="47"/>
      <c r="F72" s="47">
        <f>F71/E70</f>
        <v>218.22844199610017</v>
      </c>
      <c r="G72" s="47"/>
      <c r="H72" s="47">
        <f>H71/G70</f>
        <v>33.611451672986028</v>
      </c>
      <c r="I72" s="47"/>
      <c r="J72" s="47">
        <f>J71/I70</f>
        <v>7.8450303743684717</v>
      </c>
      <c r="K72" s="47"/>
      <c r="L72" s="47">
        <f>L71/K70</f>
        <v>35.025468491913536</v>
      </c>
      <c r="M72" s="47"/>
      <c r="N72" s="47">
        <f>N71/M70</f>
        <v>280.54513035997059</v>
      </c>
      <c r="O72" s="47"/>
      <c r="P72" s="47">
        <f>P71/O70</f>
        <v>0</v>
      </c>
      <c r="Q72" s="47"/>
      <c r="R72" s="47">
        <f>R71/Q70</f>
        <v>0</v>
      </c>
      <c r="S72" s="47"/>
      <c r="T72" s="94">
        <f>T71/S70</f>
        <v>116.80919679920106</v>
      </c>
    </row>
  </sheetData>
  <mergeCells count="72">
    <mergeCell ref="U48:V48"/>
    <mergeCell ref="B18:B21"/>
    <mergeCell ref="A18:A21"/>
    <mergeCell ref="P18:P21"/>
    <mergeCell ref="Q18:Q21"/>
    <mergeCell ref="B48:B49"/>
    <mergeCell ref="C48:D48"/>
    <mergeCell ref="E48:F48"/>
    <mergeCell ref="G48:H48"/>
    <mergeCell ref="I48:J48"/>
    <mergeCell ref="E1:O1"/>
    <mergeCell ref="C32:W32"/>
    <mergeCell ref="M48:N48"/>
    <mergeCell ref="O48:P48"/>
    <mergeCell ref="Q48:R48"/>
    <mergeCell ref="S48:T48"/>
    <mergeCell ref="K48:L48"/>
    <mergeCell ref="T1:AC1"/>
    <mergeCell ref="P12:P14"/>
    <mergeCell ref="Q12:Q14"/>
    <mergeCell ref="S12:S14"/>
    <mergeCell ref="P1:P2"/>
    <mergeCell ref="Q1:Q2"/>
    <mergeCell ref="R1:R2"/>
    <mergeCell ref="S1:S2"/>
    <mergeCell ref="P6:P8"/>
    <mergeCell ref="A1:A2"/>
    <mergeCell ref="B1:B2"/>
    <mergeCell ref="C1:C2"/>
    <mergeCell ref="D1:D2"/>
    <mergeCell ref="A3:A5"/>
    <mergeCell ref="B3:B5"/>
    <mergeCell ref="D3:D5"/>
    <mergeCell ref="A15:A17"/>
    <mergeCell ref="B15:B17"/>
    <mergeCell ref="D15:D17"/>
    <mergeCell ref="D19:D21"/>
    <mergeCell ref="Q6:Q8"/>
    <mergeCell ref="P15:P17"/>
    <mergeCell ref="Q15:Q17"/>
    <mergeCell ref="A9:A11"/>
    <mergeCell ref="A12:A14"/>
    <mergeCell ref="B12:B14"/>
    <mergeCell ref="D12:D14"/>
    <mergeCell ref="B9:B11"/>
    <mergeCell ref="D9:D11"/>
    <mergeCell ref="A6:A8"/>
    <mergeCell ref="B6:B8"/>
    <mergeCell ref="D6:D8"/>
    <mergeCell ref="S6:S8"/>
    <mergeCell ref="P9:P11"/>
    <mergeCell ref="S9:S11"/>
    <mergeCell ref="S3:S5"/>
    <mergeCell ref="P3:P5"/>
    <mergeCell ref="Q3:Q5"/>
    <mergeCell ref="Q9:Q11"/>
    <mergeCell ref="S15:S17"/>
    <mergeCell ref="S19:S21"/>
    <mergeCell ref="A32:A33"/>
    <mergeCell ref="B32:B33"/>
    <mergeCell ref="P22:P24"/>
    <mergeCell ref="Q22:Q24"/>
    <mergeCell ref="S22:S24"/>
    <mergeCell ref="P25:P27"/>
    <mergeCell ref="Q25:Q27"/>
    <mergeCell ref="S25:S27"/>
    <mergeCell ref="A22:A24"/>
    <mergeCell ref="B22:B24"/>
    <mergeCell ref="D22:D24"/>
    <mergeCell ref="A25:A27"/>
    <mergeCell ref="B25:B27"/>
    <mergeCell ref="D25:D27"/>
  </mergeCells>
  <pageMargins left="0.7" right="0.7" top="0.75" bottom="0.75" header="0.3" footer="0.3"/>
  <pageSetup paperSize="9" orientation="portrait" horizontalDpi="0" verticalDpi="0" r:id="rId1"/>
  <ignoredErrors>
    <ignoredError sqref="T52 T66:T7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9"/>
  <sheetViews>
    <sheetView topLeftCell="S58" zoomScale="70" zoomScaleNormal="70" workbookViewId="0">
      <selection activeCell="W57" sqref="W57:AO80"/>
    </sheetView>
  </sheetViews>
  <sheetFormatPr defaultRowHeight="15" x14ac:dyDescent="0.25"/>
  <cols>
    <col min="1" max="1" width="9.28515625" bestFit="1" customWidth="1"/>
    <col min="2" max="2" width="16.140625" customWidth="1"/>
    <col min="3" max="3" width="18.28515625" customWidth="1"/>
    <col min="5" max="10" width="9.28515625" bestFit="1" customWidth="1"/>
    <col min="11" max="15" width="12.85546875" bestFit="1" customWidth="1"/>
    <col min="16" max="16" width="9.28515625" bestFit="1" customWidth="1"/>
    <col min="18" max="18" width="18.42578125" customWidth="1"/>
    <col min="19" max="19" width="10.7109375" bestFit="1" customWidth="1"/>
    <col min="20" max="29" width="12.85546875" bestFit="1" customWidth="1"/>
    <col min="30" max="30" width="10.7109375" customWidth="1"/>
    <col min="32" max="32" width="10.7109375" customWidth="1"/>
    <col min="33" max="33" width="14.85546875" customWidth="1"/>
    <col min="34" max="34" width="10.42578125" customWidth="1"/>
    <col min="36" max="36" width="10.7109375" customWidth="1"/>
    <col min="38" max="38" width="12.5703125" customWidth="1"/>
    <col min="39" max="39" width="10.140625" customWidth="1"/>
    <col min="41" max="41" width="11.28515625" customWidth="1"/>
    <col min="43" max="43" width="11" customWidth="1"/>
    <col min="46" max="46" width="11.28515625" customWidth="1"/>
    <col min="49" max="49" width="10.7109375" customWidth="1"/>
    <col min="50" max="50" width="12.5703125" customWidth="1"/>
    <col min="53" max="54" width="19.85546875" customWidth="1"/>
  </cols>
  <sheetData>
    <row r="1" spans="1:29" ht="47.25" customHeight="1" x14ac:dyDescent="0.25">
      <c r="A1" s="173" t="s">
        <v>25</v>
      </c>
      <c r="B1" s="173" t="s">
        <v>1</v>
      </c>
      <c r="C1" s="173" t="s">
        <v>26</v>
      </c>
      <c r="D1" s="173" t="s">
        <v>27</v>
      </c>
      <c r="E1" s="173" t="s">
        <v>4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 t="s">
        <v>25</v>
      </c>
      <c r="Q1" s="173" t="s">
        <v>1</v>
      </c>
      <c r="R1" s="173" t="s">
        <v>26</v>
      </c>
      <c r="S1" s="173" t="s">
        <v>3</v>
      </c>
      <c r="T1" s="173"/>
      <c r="U1" s="173"/>
      <c r="V1" s="173"/>
      <c r="W1" s="173"/>
      <c r="X1" s="173"/>
      <c r="Y1" s="173"/>
      <c r="Z1" s="173"/>
      <c r="AA1" s="173"/>
      <c r="AB1" s="173"/>
      <c r="AC1" s="173"/>
    </row>
    <row r="2" spans="1:29" x14ac:dyDescent="0.25">
      <c r="A2" s="173"/>
      <c r="B2" s="173"/>
      <c r="C2" s="173"/>
      <c r="D2" s="173"/>
      <c r="E2" s="21">
        <v>2010</v>
      </c>
      <c r="F2" s="21">
        <v>2011</v>
      </c>
      <c r="G2" s="21">
        <v>2012</v>
      </c>
      <c r="H2" s="21">
        <v>2013</v>
      </c>
      <c r="I2" s="21">
        <v>2014</v>
      </c>
      <c r="J2" s="21">
        <v>2015</v>
      </c>
      <c r="K2" s="21">
        <v>2016</v>
      </c>
      <c r="L2" s="21">
        <v>2017</v>
      </c>
      <c r="M2" s="21">
        <v>2018</v>
      </c>
      <c r="N2" s="21">
        <v>2019</v>
      </c>
      <c r="O2" s="21">
        <v>2020</v>
      </c>
      <c r="P2" s="173"/>
      <c r="Q2" s="173"/>
      <c r="R2" s="173"/>
      <c r="S2" s="173"/>
      <c r="T2" s="21">
        <v>2021</v>
      </c>
      <c r="U2" s="21">
        <v>2022</v>
      </c>
      <c r="V2" s="21">
        <v>2023</v>
      </c>
      <c r="W2" s="21">
        <v>2024</v>
      </c>
      <c r="X2" s="21">
        <v>2025</v>
      </c>
      <c r="Y2" s="21">
        <v>2026</v>
      </c>
      <c r="Z2" s="21">
        <v>2027</v>
      </c>
      <c r="AA2" s="21">
        <v>2028</v>
      </c>
      <c r="AB2" s="21">
        <v>2029</v>
      </c>
      <c r="AC2" s="21">
        <v>2030</v>
      </c>
    </row>
    <row r="3" spans="1:29" ht="21" x14ac:dyDescent="0.25">
      <c r="A3" s="171">
        <v>1</v>
      </c>
      <c r="B3" s="172" t="s">
        <v>28</v>
      </c>
      <c r="C3" s="23" t="s">
        <v>30</v>
      </c>
      <c r="D3" s="171" t="s">
        <v>6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7">
        <v>33000000</v>
      </c>
      <c r="M3" s="7">
        <v>64485000</v>
      </c>
      <c r="N3" s="7">
        <v>26700000</v>
      </c>
      <c r="O3" s="7">
        <v>62730000</v>
      </c>
      <c r="P3" s="171">
        <v>1</v>
      </c>
      <c r="Q3" s="172" t="s">
        <v>28</v>
      </c>
      <c r="R3" s="23" t="s">
        <v>30</v>
      </c>
      <c r="S3" s="171" t="s">
        <v>6</v>
      </c>
      <c r="T3" s="7">
        <v>95820000</v>
      </c>
      <c r="U3" s="7">
        <v>26016000</v>
      </c>
      <c r="V3" s="5"/>
      <c r="W3" s="5"/>
      <c r="X3" s="7">
        <v>35100000</v>
      </c>
      <c r="Y3" s="5"/>
      <c r="Z3" s="5"/>
      <c r="AA3" s="5"/>
      <c r="AB3" s="5"/>
      <c r="AC3" s="5"/>
    </row>
    <row r="4" spans="1:29" ht="24" x14ac:dyDescent="0.25">
      <c r="A4" s="171"/>
      <c r="B4" s="172"/>
      <c r="C4" s="23" t="s">
        <v>31</v>
      </c>
      <c r="D4" s="171"/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10">
        <v>95242.224000000002</v>
      </c>
      <c r="M4" s="10">
        <v>186111.96410000001</v>
      </c>
      <c r="N4" s="10">
        <v>77059.617599999998</v>
      </c>
      <c r="O4" s="10">
        <v>181046.8094</v>
      </c>
      <c r="P4" s="171"/>
      <c r="Q4" s="172"/>
      <c r="R4" s="23" t="s">
        <v>31</v>
      </c>
      <c r="S4" s="171"/>
      <c r="T4" s="6">
        <v>276548.78499999997</v>
      </c>
      <c r="U4" s="6">
        <v>75085.506049999996</v>
      </c>
      <c r="V4" s="5"/>
      <c r="W4" s="5"/>
      <c r="X4" s="6">
        <v>101303.0928</v>
      </c>
      <c r="Y4" s="5"/>
      <c r="Z4" s="5"/>
      <c r="AA4" s="5"/>
      <c r="AB4" s="5"/>
      <c r="AC4" s="5"/>
    </row>
    <row r="5" spans="1:29" ht="31.5" x14ac:dyDescent="0.25">
      <c r="A5" s="171"/>
      <c r="B5" s="172"/>
      <c r="C5" s="24" t="s">
        <v>43</v>
      </c>
      <c r="D5" s="171"/>
      <c r="E5" s="15"/>
      <c r="F5" s="15"/>
      <c r="G5" s="15"/>
      <c r="H5" s="15"/>
      <c r="I5" s="15"/>
      <c r="J5" s="15"/>
      <c r="K5" s="15"/>
      <c r="L5" s="16">
        <f>L3/L4</f>
        <v>346.48497918318242</v>
      </c>
      <c r="M5" s="16">
        <f t="shared" ref="M5:O5" si="0">M3/M4</f>
        <v>346.48497914594839</v>
      </c>
      <c r="N5" s="16">
        <f t="shared" si="0"/>
        <v>346.48497918318247</v>
      </c>
      <c r="O5" s="16">
        <f t="shared" si="0"/>
        <v>346.4849792597339</v>
      </c>
      <c r="P5" s="171"/>
      <c r="Q5" s="172"/>
      <c r="R5" s="24" t="s">
        <v>43</v>
      </c>
      <c r="S5" s="171"/>
      <c r="T5" s="27">
        <f>T3/T4</f>
        <v>346.48497913306693</v>
      </c>
      <c r="U5" s="27">
        <f t="shared" ref="U5:X5" si="1">U3/U4</f>
        <v>346.48497917395338</v>
      </c>
      <c r="V5" s="27"/>
      <c r="W5" s="27"/>
      <c r="X5" s="27">
        <f t="shared" si="1"/>
        <v>346.48497918318247</v>
      </c>
      <c r="Y5" s="15"/>
      <c r="Z5" s="15"/>
      <c r="AA5" s="15"/>
      <c r="AB5" s="15"/>
      <c r="AC5" s="15"/>
    </row>
    <row r="6" spans="1:29" ht="21" x14ac:dyDescent="0.25">
      <c r="A6" s="171">
        <v>2</v>
      </c>
      <c r="B6" s="172" t="s">
        <v>32</v>
      </c>
      <c r="C6" s="23" t="s">
        <v>30</v>
      </c>
      <c r="D6" s="171" t="s">
        <v>6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5" t="s">
        <v>7</v>
      </c>
      <c r="L6" s="5" t="s">
        <v>7</v>
      </c>
      <c r="M6" s="5" t="s">
        <v>7</v>
      </c>
      <c r="N6" s="7">
        <v>75000000</v>
      </c>
      <c r="O6" s="7">
        <v>75000000</v>
      </c>
      <c r="P6" s="171">
        <v>2</v>
      </c>
      <c r="Q6" s="172" t="s">
        <v>32</v>
      </c>
      <c r="R6" s="23" t="s">
        <v>30</v>
      </c>
      <c r="S6" s="171" t="s">
        <v>6</v>
      </c>
      <c r="T6" s="7">
        <v>75000000</v>
      </c>
      <c r="U6" s="7">
        <v>75000000</v>
      </c>
      <c r="V6" s="7">
        <v>75000000</v>
      </c>
      <c r="W6" s="7">
        <v>75000000</v>
      </c>
      <c r="X6" s="7">
        <v>75000000</v>
      </c>
      <c r="Y6" s="7">
        <v>75000000</v>
      </c>
      <c r="Z6" s="7">
        <v>75000000</v>
      </c>
      <c r="AA6" s="7">
        <v>75000000</v>
      </c>
      <c r="AB6" s="7">
        <v>75000000</v>
      </c>
      <c r="AC6" s="7">
        <v>150000000</v>
      </c>
    </row>
    <row r="7" spans="1:29" ht="24" x14ac:dyDescent="0.25">
      <c r="A7" s="171"/>
      <c r="B7" s="172"/>
      <c r="C7" s="23" t="s">
        <v>31</v>
      </c>
      <c r="D7" s="171"/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6">
        <v>42</v>
      </c>
      <c r="O7" s="6">
        <v>42</v>
      </c>
      <c r="P7" s="171"/>
      <c r="Q7" s="172"/>
      <c r="R7" s="23" t="s">
        <v>31</v>
      </c>
      <c r="S7" s="171"/>
      <c r="T7" s="6">
        <v>42</v>
      </c>
      <c r="U7" s="6">
        <v>42</v>
      </c>
      <c r="V7" s="6">
        <v>42</v>
      </c>
      <c r="W7" s="6">
        <v>42</v>
      </c>
      <c r="X7" s="6">
        <v>42</v>
      </c>
      <c r="Y7" s="6">
        <v>42</v>
      </c>
      <c r="Z7" s="6">
        <v>42</v>
      </c>
      <c r="AA7" s="6">
        <v>42</v>
      </c>
      <c r="AB7" s="6">
        <v>42</v>
      </c>
      <c r="AC7" s="6">
        <v>84</v>
      </c>
    </row>
    <row r="8" spans="1:29" ht="31.5" x14ac:dyDescent="0.25">
      <c r="A8" s="171"/>
      <c r="B8" s="172"/>
      <c r="C8" s="24" t="s">
        <v>43</v>
      </c>
      <c r="D8" s="171"/>
      <c r="E8" s="26"/>
      <c r="F8" s="26"/>
      <c r="G8" s="26"/>
      <c r="H8" s="26"/>
      <c r="I8" s="26"/>
      <c r="J8" s="26"/>
      <c r="K8" s="26"/>
      <c r="L8" s="26"/>
      <c r="M8" s="26"/>
      <c r="N8" s="15">
        <f t="shared" ref="N8:O8" si="2">N6/N7</f>
        <v>1785714.2857142857</v>
      </c>
      <c r="O8" s="15">
        <f t="shared" si="2"/>
        <v>1785714.2857142857</v>
      </c>
      <c r="P8" s="171"/>
      <c r="Q8" s="172"/>
      <c r="R8" s="24" t="s">
        <v>43</v>
      </c>
      <c r="S8" s="171"/>
      <c r="T8" s="28">
        <f>T6/T7</f>
        <v>1785714.2857142857</v>
      </c>
      <c r="U8" s="28">
        <f t="shared" ref="U8:AC8" si="3">U6/U7</f>
        <v>1785714.2857142857</v>
      </c>
      <c r="V8" s="28">
        <f t="shared" si="3"/>
        <v>1785714.2857142857</v>
      </c>
      <c r="W8" s="28">
        <f t="shared" si="3"/>
        <v>1785714.2857142857</v>
      </c>
      <c r="X8" s="28">
        <f t="shared" si="3"/>
        <v>1785714.2857142857</v>
      </c>
      <c r="Y8" s="28">
        <f t="shared" si="3"/>
        <v>1785714.2857142857</v>
      </c>
      <c r="Z8" s="28">
        <f t="shared" si="3"/>
        <v>1785714.2857142857</v>
      </c>
      <c r="AA8" s="28">
        <f t="shared" si="3"/>
        <v>1785714.2857142857</v>
      </c>
      <c r="AB8" s="28">
        <f t="shared" si="3"/>
        <v>1785714.2857142857</v>
      </c>
      <c r="AC8" s="28">
        <f t="shared" si="3"/>
        <v>1785714.2857142857</v>
      </c>
    </row>
    <row r="9" spans="1:29" x14ac:dyDescent="0.25">
      <c r="A9" s="171">
        <v>3</v>
      </c>
      <c r="B9" s="172" t="s">
        <v>33</v>
      </c>
      <c r="C9" s="23" t="s">
        <v>29</v>
      </c>
      <c r="D9" s="171" t="s">
        <v>6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7</v>
      </c>
      <c r="N9" s="7">
        <v>75000000</v>
      </c>
      <c r="O9" s="7">
        <v>75000000</v>
      </c>
      <c r="P9" s="171">
        <v>3</v>
      </c>
      <c r="Q9" s="172" t="s">
        <v>33</v>
      </c>
      <c r="R9" s="23" t="s">
        <v>29</v>
      </c>
      <c r="S9" s="171" t="s">
        <v>6</v>
      </c>
      <c r="T9" s="7">
        <v>75000000</v>
      </c>
      <c r="U9" s="7">
        <v>75000000</v>
      </c>
      <c r="V9" s="7">
        <v>75000000</v>
      </c>
      <c r="W9" s="7">
        <v>75000000</v>
      </c>
      <c r="X9" s="7">
        <v>75000000</v>
      </c>
      <c r="Y9" s="7">
        <v>75000000</v>
      </c>
      <c r="Z9" s="7">
        <v>75000000</v>
      </c>
      <c r="AA9" s="7">
        <v>75000000</v>
      </c>
      <c r="AB9" s="7">
        <v>75000000</v>
      </c>
      <c r="AC9" s="7">
        <v>150000000</v>
      </c>
    </row>
    <row r="10" spans="1:29" ht="21" x14ac:dyDescent="0.25">
      <c r="A10" s="171"/>
      <c r="B10" s="172"/>
      <c r="C10" s="23" t="s">
        <v>30</v>
      </c>
      <c r="D10" s="171"/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10">
        <v>216459.6</v>
      </c>
      <c r="O10" s="10">
        <v>216459.6</v>
      </c>
      <c r="P10" s="171"/>
      <c r="Q10" s="172"/>
      <c r="R10" s="23" t="s">
        <v>30</v>
      </c>
      <c r="S10" s="171"/>
      <c r="T10" s="10">
        <v>216459.6</v>
      </c>
      <c r="U10" s="10">
        <v>216459.6</v>
      </c>
      <c r="V10" s="10">
        <v>216459.6</v>
      </c>
      <c r="W10" s="10">
        <v>216459.6</v>
      </c>
      <c r="X10" s="10">
        <v>216459.6</v>
      </c>
      <c r="Y10" s="10">
        <v>216459.6</v>
      </c>
      <c r="Z10" s="10">
        <v>216459.6</v>
      </c>
      <c r="AA10" s="10">
        <v>216459.6</v>
      </c>
      <c r="AB10" s="10">
        <v>216459.6</v>
      </c>
      <c r="AC10" s="10">
        <v>432919.2</v>
      </c>
    </row>
    <row r="11" spans="1:29" ht="24" x14ac:dyDescent="0.25">
      <c r="A11" s="171"/>
      <c r="B11" s="172"/>
      <c r="C11" s="23" t="s">
        <v>31</v>
      </c>
      <c r="D11" s="171"/>
      <c r="E11" s="26"/>
      <c r="F11" s="26"/>
      <c r="G11" s="26"/>
      <c r="H11" s="26"/>
      <c r="I11" s="26"/>
      <c r="J11" s="26"/>
      <c r="K11" s="26"/>
      <c r="L11" s="26"/>
      <c r="M11" s="26"/>
      <c r="N11" s="16">
        <f t="shared" ref="N11:O11" si="4">N9/N10</f>
        <v>346.48497918318242</v>
      </c>
      <c r="O11" s="16">
        <f t="shared" si="4"/>
        <v>346.48497918318242</v>
      </c>
      <c r="P11" s="171"/>
      <c r="Q11" s="172"/>
      <c r="R11" s="23" t="s">
        <v>31</v>
      </c>
      <c r="S11" s="171"/>
      <c r="T11" s="16">
        <f>T9/T10</f>
        <v>346.48497918318242</v>
      </c>
      <c r="U11" s="16">
        <f t="shared" ref="U11:AC11" si="5">U9/U10</f>
        <v>346.48497918318242</v>
      </c>
      <c r="V11" s="16">
        <f t="shared" si="5"/>
        <v>346.48497918318242</v>
      </c>
      <c r="W11" s="16">
        <f t="shared" si="5"/>
        <v>346.48497918318242</v>
      </c>
      <c r="X11" s="16">
        <f t="shared" si="5"/>
        <v>346.48497918318242</v>
      </c>
      <c r="Y11" s="16">
        <f t="shared" si="5"/>
        <v>346.48497918318242</v>
      </c>
      <c r="Z11" s="16">
        <f t="shared" si="5"/>
        <v>346.48497918318242</v>
      </c>
      <c r="AA11" s="16">
        <f t="shared" si="5"/>
        <v>346.48497918318242</v>
      </c>
      <c r="AB11" s="16">
        <f t="shared" si="5"/>
        <v>346.48497918318242</v>
      </c>
      <c r="AC11" s="16">
        <f t="shared" si="5"/>
        <v>346.48497918318242</v>
      </c>
    </row>
    <row r="12" spans="1:29" ht="21" x14ac:dyDescent="0.25">
      <c r="A12" s="171">
        <v>4</v>
      </c>
      <c r="B12" s="172" t="s">
        <v>34</v>
      </c>
      <c r="C12" s="23" t="s">
        <v>30</v>
      </c>
      <c r="D12" s="171" t="s">
        <v>6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5" t="s">
        <v>7</v>
      </c>
      <c r="P12" s="171">
        <v>4</v>
      </c>
      <c r="Q12" s="172" t="s">
        <v>34</v>
      </c>
      <c r="R12" s="23" t="s">
        <v>30</v>
      </c>
      <c r="S12" s="171" t="s">
        <v>6</v>
      </c>
      <c r="T12" s="5"/>
      <c r="U12" s="5"/>
      <c r="V12" s="5"/>
      <c r="W12" s="5"/>
      <c r="X12" s="7">
        <v>600000000</v>
      </c>
      <c r="Y12" s="7">
        <v>600000000</v>
      </c>
      <c r="Z12" s="7">
        <v>600000000</v>
      </c>
      <c r="AA12" s="7">
        <v>600000000</v>
      </c>
      <c r="AB12" s="7">
        <v>600000000</v>
      </c>
      <c r="AC12" s="7">
        <v>1050000000</v>
      </c>
    </row>
    <row r="13" spans="1:29" ht="24" x14ac:dyDescent="0.25">
      <c r="A13" s="171"/>
      <c r="B13" s="172"/>
      <c r="C13" s="23" t="s">
        <v>31</v>
      </c>
      <c r="D13" s="171"/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171"/>
      <c r="Q13" s="172"/>
      <c r="R13" s="23" t="s">
        <v>31</v>
      </c>
      <c r="S13" s="171"/>
      <c r="T13" s="5"/>
      <c r="U13" s="5"/>
      <c r="V13" s="5"/>
      <c r="W13" s="5"/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558</v>
      </c>
    </row>
    <row r="14" spans="1:29" ht="31.5" x14ac:dyDescent="0.25">
      <c r="A14" s="171"/>
      <c r="B14" s="172"/>
      <c r="C14" s="24" t="s">
        <v>43</v>
      </c>
      <c r="D14" s="171"/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171"/>
      <c r="Q14" s="172"/>
      <c r="R14" s="24" t="s">
        <v>43</v>
      </c>
      <c r="S14" s="171"/>
      <c r="T14" s="15"/>
      <c r="U14" s="15"/>
      <c r="V14" s="15"/>
      <c r="W14" s="15"/>
      <c r="X14" s="28">
        <f>X12/X13</f>
        <v>1785714.2857142857</v>
      </c>
      <c r="Y14" s="28">
        <f t="shared" ref="Y14:AC14" si="6">Y12/Y13</f>
        <v>1785714.2857142857</v>
      </c>
      <c r="Z14" s="28">
        <f t="shared" si="6"/>
        <v>1785714.2857142857</v>
      </c>
      <c r="AA14" s="28">
        <f t="shared" si="6"/>
        <v>1785714.2857142857</v>
      </c>
      <c r="AB14" s="28">
        <f t="shared" si="6"/>
        <v>1785714.2857142857</v>
      </c>
      <c r="AC14" s="28">
        <f t="shared" si="6"/>
        <v>1881720.4301075269</v>
      </c>
    </row>
    <row r="15" spans="1:29" ht="21" x14ac:dyDescent="0.25">
      <c r="A15" s="171">
        <v>5</v>
      </c>
      <c r="B15" s="172" t="s">
        <v>35</v>
      </c>
      <c r="C15" s="23" t="s">
        <v>30</v>
      </c>
      <c r="D15" s="171" t="s">
        <v>6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171">
        <v>5</v>
      </c>
      <c r="Q15" s="172" t="s">
        <v>35</v>
      </c>
      <c r="R15" s="23" t="s">
        <v>30</v>
      </c>
      <c r="S15" s="171" t="s">
        <v>6</v>
      </c>
      <c r="T15" s="5"/>
      <c r="U15" s="5"/>
      <c r="V15" s="5"/>
      <c r="W15" s="5"/>
      <c r="X15" s="7">
        <v>120000000</v>
      </c>
      <c r="Y15" s="7">
        <v>1200000000</v>
      </c>
      <c r="Z15" s="7">
        <v>1200000000</v>
      </c>
      <c r="AA15" s="7">
        <v>1200000000</v>
      </c>
      <c r="AB15" s="7">
        <v>1200000000</v>
      </c>
      <c r="AC15" s="7">
        <v>2250000000</v>
      </c>
    </row>
    <row r="16" spans="1:29" ht="24" x14ac:dyDescent="0.25">
      <c r="A16" s="171"/>
      <c r="B16" s="172"/>
      <c r="C16" s="23" t="s">
        <v>31</v>
      </c>
      <c r="D16" s="171"/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171"/>
      <c r="Q16" s="172"/>
      <c r="R16" s="23" t="s">
        <v>31</v>
      </c>
      <c r="S16" s="171"/>
      <c r="T16" s="5"/>
      <c r="U16" s="5"/>
      <c r="V16" s="5"/>
      <c r="W16" s="5"/>
      <c r="X16" s="6">
        <v>672</v>
      </c>
      <c r="Y16" s="6">
        <v>672</v>
      </c>
      <c r="Z16" s="6">
        <v>672</v>
      </c>
      <c r="AA16" s="6">
        <v>672</v>
      </c>
      <c r="AB16" s="6">
        <v>672</v>
      </c>
      <c r="AC16" s="7">
        <v>1260</v>
      </c>
    </row>
    <row r="17" spans="1:29" ht="31.5" x14ac:dyDescent="0.25">
      <c r="A17" s="171"/>
      <c r="B17" s="172"/>
      <c r="C17" s="24" t="s">
        <v>43</v>
      </c>
      <c r="D17" s="171"/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171"/>
      <c r="Q17" s="172"/>
      <c r="R17" s="24" t="s">
        <v>43</v>
      </c>
      <c r="S17" s="171"/>
      <c r="T17" s="15"/>
      <c r="U17" s="15"/>
      <c r="V17" s="15"/>
      <c r="W17" s="15"/>
      <c r="X17" s="28">
        <f>X15/X16</f>
        <v>178571.42857142858</v>
      </c>
      <c r="Y17" s="28">
        <f t="shared" ref="Y17:AC17" si="7">Y15/Y16</f>
        <v>1785714.2857142857</v>
      </c>
      <c r="Z17" s="28">
        <f t="shared" si="7"/>
        <v>1785714.2857142857</v>
      </c>
      <c r="AA17" s="28">
        <f t="shared" si="7"/>
        <v>1785714.2857142857</v>
      </c>
      <c r="AB17" s="28">
        <f t="shared" si="7"/>
        <v>1785714.2857142857</v>
      </c>
      <c r="AC17" s="28">
        <f t="shared" si="7"/>
        <v>1785714.2857142857</v>
      </c>
    </row>
    <row r="18" spans="1:29" ht="21" x14ac:dyDescent="0.25">
      <c r="A18" s="171">
        <v>6</v>
      </c>
      <c r="B18" s="172" t="s">
        <v>36</v>
      </c>
      <c r="C18" s="23" t="s">
        <v>30</v>
      </c>
      <c r="D18" s="171" t="s">
        <v>6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171">
        <v>6</v>
      </c>
      <c r="Q18" s="172" t="s">
        <v>36</v>
      </c>
      <c r="R18" s="23" t="s">
        <v>30</v>
      </c>
      <c r="S18" s="171" t="s">
        <v>6</v>
      </c>
      <c r="T18" s="5"/>
      <c r="U18" s="5"/>
      <c r="V18" s="5"/>
      <c r="W18" s="5"/>
      <c r="X18" s="7">
        <v>1500000000</v>
      </c>
      <c r="Y18" s="7">
        <v>1500000000</v>
      </c>
      <c r="Z18" s="7">
        <v>1500000000</v>
      </c>
      <c r="AA18" s="7">
        <v>1500000000</v>
      </c>
      <c r="AB18" s="7">
        <v>1500000000</v>
      </c>
      <c r="AC18" s="7">
        <v>3000000000</v>
      </c>
    </row>
    <row r="19" spans="1:29" ht="24" x14ac:dyDescent="0.25">
      <c r="A19" s="171"/>
      <c r="B19" s="172"/>
      <c r="C19" s="23" t="s">
        <v>31</v>
      </c>
      <c r="D19" s="171"/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171"/>
      <c r="Q19" s="172"/>
      <c r="R19" s="23" t="s">
        <v>31</v>
      </c>
      <c r="S19" s="171"/>
      <c r="T19" s="5"/>
      <c r="U19" s="5"/>
      <c r="V19" s="5"/>
      <c r="W19" s="5"/>
      <c r="X19" s="6">
        <v>840</v>
      </c>
      <c r="Y19" s="6">
        <v>840</v>
      </c>
      <c r="Z19" s="6">
        <v>840</v>
      </c>
      <c r="AA19" s="6">
        <v>840</v>
      </c>
      <c r="AB19" s="6">
        <v>840</v>
      </c>
      <c r="AC19" s="7">
        <v>1680</v>
      </c>
    </row>
    <row r="20" spans="1:29" ht="31.5" x14ac:dyDescent="0.25">
      <c r="A20" s="171"/>
      <c r="B20" s="172"/>
      <c r="C20" s="24" t="s">
        <v>43</v>
      </c>
      <c r="D20" s="171"/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171"/>
      <c r="Q20" s="172"/>
      <c r="R20" s="24" t="s">
        <v>43</v>
      </c>
      <c r="S20" s="171"/>
      <c r="T20" s="15"/>
      <c r="U20" s="15"/>
      <c r="V20" s="15"/>
      <c r="W20" s="15"/>
      <c r="X20" s="28">
        <f>X18/X19</f>
        <v>1785714.2857142857</v>
      </c>
      <c r="Y20" s="28">
        <f t="shared" ref="Y20:AC20" si="8">Y18/Y19</f>
        <v>1785714.2857142857</v>
      </c>
      <c r="Z20" s="28">
        <f t="shared" si="8"/>
        <v>1785714.2857142857</v>
      </c>
      <c r="AA20" s="28">
        <f t="shared" si="8"/>
        <v>1785714.2857142857</v>
      </c>
      <c r="AB20" s="28">
        <f t="shared" si="8"/>
        <v>1785714.2857142857</v>
      </c>
      <c r="AC20" s="28">
        <f t="shared" si="8"/>
        <v>1785714.2857142857</v>
      </c>
    </row>
    <row r="21" spans="1:29" ht="21" x14ac:dyDescent="0.25">
      <c r="A21" s="171">
        <v>7</v>
      </c>
      <c r="B21" s="172" t="s">
        <v>37</v>
      </c>
      <c r="C21" s="23" t="s">
        <v>30</v>
      </c>
      <c r="D21" s="171" t="s">
        <v>6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171">
        <v>7</v>
      </c>
      <c r="Q21" s="172" t="s">
        <v>37</v>
      </c>
      <c r="R21" s="23" t="s">
        <v>30</v>
      </c>
      <c r="S21" s="171" t="s">
        <v>6</v>
      </c>
      <c r="T21" s="7">
        <v>780000000</v>
      </c>
      <c r="U21" s="7">
        <v>780000000</v>
      </c>
      <c r="V21" s="5"/>
      <c r="W21" s="5"/>
      <c r="X21" s="5"/>
      <c r="Y21" s="5"/>
      <c r="Z21" s="5"/>
      <c r="AA21" s="5"/>
      <c r="AB21" s="5"/>
      <c r="AC21" s="5"/>
    </row>
    <row r="22" spans="1:29" ht="24" x14ac:dyDescent="0.25">
      <c r="A22" s="171"/>
      <c r="B22" s="172"/>
      <c r="C22" s="23" t="s">
        <v>31</v>
      </c>
      <c r="D22" s="171"/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171"/>
      <c r="Q22" s="172"/>
      <c r="R22" s="23" t="s">
        <v>31</v>
      </c>
      <c r="S22" s="171"/>
      <c r="T22" s="7">
        <v>2678458</v>
      </c>
      <c r="U22" s="7">
        <v>2678458</v>
      </c>
      <c r="V22" s="5"/>
      <c r="W22" s="5"/>
      <c r="X22" s="5"/>
      <c r="Y22" s="5"/>
      <c r="Z22" s="5"/>
      <c r="AA22" s="5"/>
      <c r="AB22" s="5"/>
      <c r="AC22" s="5"/>
    </row>
    <row r="23" spans="1:29" ht="31.5" x14ac:dyDescent="0.25">
      <c r="A23" s="171"/>
      <c r="B23" s="172"/>
      <c r="C23" s="24" t="s">
        <v>43</v>
      </c>
      <c r="D23" s="171"/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171"/>
      <c r="Q23" s="172"/>
      <c r="R23" s="24" t="s">
        <v>43</v>
      </c>
      <c r="S23" s="171"/>
      <c r="T23" s="16">
        <f>T21/T22</f>
        <v>291.21233187154701</v>
      </c>
      <c r="U23" s="16">
        <f>U21/U22</f>
        <v>291.21233187154701</v>
      </c>
      <c r="V23" s="5"/>
      <c r="W23" s="5"/>
      <c r="X23" s="5"/>
      <c r="Y23" s="5"/>
      <c r="Z23" s="5"/>
      <c r="AA23" s="5"/>
      <c r="AB23" s="5"/>
      <c r="AC23" s="5"/>
    </row>
    <row r="24" spans="1:29" ht="21" x14ac:dyDescent="0.25">
      <c r="A24" s="171">
        <v>8</v>
      </c>
      <c r="B24" s="172" t="s">
        <v>38</v>
      </c>
      <c r="C24" s="23" t="s">
        <v>30</v>
      </c>
      <c r="D24" s="171" t="s">
        <v>6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171">
        <v>8</v>
      </c>
      <c r="Q24" s="172" t="s">
        <v>38</v>
      </c>
      <c r="R24" s="23" t="s">
        <v>30</v>
      </c>
      <c r="S24" s="171" t="s">
        <v>6</v>
      </c>
      <c r="T24" s="5"/>
      <c r="U24" s="5"/>
      <c r="V24" s="5"/>
      <c r="W24" s="5"/>
      <c r="X24" s="7">
        <v>300000000</v>
      </c>
      <c r="Y24" s="7">
        <v>300000000</v>
      </c>
      <c r="Z24" s="7">
        <v>300000000</v>
      </c>
      <c r="AA24" s="7">
        <v>300000000</v>
      </c>
      <c r="AB24" s="7">
        <v>300000000</v>
      </c>
      <c r="AC24" s="7">
        <v>750000000</v>
      </c>
    </row>
    <row r="25" spans="1:29" ht="24" x14ac:dyDescent="0.25">
      <c r="A25" s="171"/>
      <c r="B25" s="172"/>
      <c r="C25" s="23" t="s">
        <v>31</v>
      </c>
      <c r="D25" s="171"/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171"/>
      <c r="Q25" s="172"/>
      <c r="R25" s="23" t="s">
        <v>31</v>
      </c>
      <c r="S25" s="171"/>
      <c r="T25" s="5"/>
      <c r="U25" s="5"/>
      <c r="V25" s="5"/>
      <c r="W25" s="5"/>
      <c r="X25" s="6">
        <v>168</v>
      </c>
      <c r="Y25" s="6">
        <v>168</v>
      </c>
      <c r="Z25" s="6">
        <v>168</v>
      </c>
      <c r="AA25" s="6">
        <v>168</v>
      </c>
      <c r="AB25" s="6">
        <v>168</v>
      </c>
      <c r="AC25" s="6">
        <v>420</v>
      </c>
    </row>
    <row r="26" spans="1:29" ht="31.5" x14ac:dyDescent="0.25">
      <c r="A26" s="171"/>
      <c r="B26" s="172"/>
      <c r="C26" s="24" t="s">
        <v>43</v>
      </c>
      <c r="D26" s="171"/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7</v>
      </c>
      <c r="O26" s="5" t="s">
        <v>7</v>
      </c>
      <c r="P26" s="171"/>
      <c r="Q26" s="172"/>
      <c r="R26" s="24" t="s">
        <v>43</v>
      </c>
      <c r="S26" s="171"/>
      <c r="T26" s="15"/>
      <c r="U26" s="15"/>
      <c r="V26" s="15"/>
      <c r="W26" s="15"/>
      <c r="X26" s="28">
        <f>X24/X25</f>
        <v>1785714.2857142857</v>
      </c>
      <c r="Y26" s="28">
        <f t="shared" ref="Y26:AC26" si="9">Y24/Y25</f>
        <v>1785714.2857142857</v>
      </c>
      <c r="Z26" s="28">
        <f t="shared" si="9"/>
        <v>1785714.2857142857</v>
      </c>
      <c r="AA26" s="28">
        <f t="shared" si="9"/>
        <v>1785714.2857142857</v>
      </c>
      <c r="AB26" s="28">
        <f t="shared" si="9"/>
        <v>1785714.2857142857</v>
      </c>
      <c r="AC26" s="28">
        <f t="shared" si="9"/>
        <v>1785714.2857142857</v>
      </c>
    </row>
    <row r="27" spans="1:29" ht="21" x14ac:dyDescent="0.25">
      <c r="A27" s="171">
        <v>9</v>
      </c>
      <c r="B27" s="172" t="s">
        <v>39</v>
      </c>
      <c r="C27" s="23" t="s">
        <v>30</v>
      </c>
      <c r="D27" s="171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7">
        <v>15000000</v>
      </c>
      <c r="O27" s="5" t="s">
        <v>7</v>
      </c>
      <c r="P27" s="171">
        <v>9</v>
      </c>
      <c r="Q27" s="172" t="s">
        <v>39</v>
      </c>
      <c r="R27" s="23" t="s">
        <v>30</v>
      </c>
      <c r="S27" s="171" t="s">
        <v>6</v>
      </c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4" x14ac:dyDescent="0.25">
      <c r="A28" s="171"/>
      <c r="B28" s="172"/>
      <c r="C28" s="23" t="s">
        <v>31</v>
      </c>
      <c r="D28" s="171"/>
      <c r="E28" s="5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 t="s">
        <v>7</v>
      </c>
      <c r="K28" s="5" t="s">
        <v>7</v>
      </c>
      <c r="L28" s="5" t="s">
        <v>7</v>
      </c>
      <c r="M28" s="5" t="s">
        <v>7</v>
      </c>
      <c r="N28" s="7">
        <v>51509</v>
      </c>
      <c r="O28" s="5" t="s">
        <v>7</v>
      </c>
      <c r="P28" s="171"/>
      <c r="Q28" s="172"/>
      <c r="R28" s="23" t="s">
        <v>31</v>
      </c>
      <c r="S28" s="171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31.5" x14ac:dyDescent="0.25">
      <c r="A29" s="171"/>
      <c r="B29" s="172"/>
      <c r="C29" s="24" t="s">
        <v>43</v>
      </c>
      <c r="D29" s="171"/>
      <c r="E29" s="15"/>
      <c r="F29" s="15"/>
      <c r="G29" s="15"/>
      <c r="H29" s="15"/>
      <c r="I29" s="15"/>
      <c r="J29" s="15"/>
      <c r="K29" s="15"/>
      <c r="L29" s="15"/>
      <c r="M29" s="15"/>
      <c r="N29" s="15">
        <f t="shared" ref="N29" si="10">N27/N28</f>
        <v>291.21124463685959</v>
      </c>
      <c r="O29" s="15"/>
      <c r="P29" s="171"/>
      <c r="Q29" s="172"/>
      <c r="R29" s="24" t="s">
        <v>43</v>
      </c>
      <c r="S29" s="171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" x14ac:dyDescent="0.25">
      <c r="A30" s="171">
        <v>10</v>
      </c>
      <c r="B30" s="172" t="s">
        <v>40</v>
      </c>
      <c r="C30" s="23" t="s">
        <v>41</v>
      </c>
      <c r="D30" s="171" t="s">
        <v>6</v>
      </c>
      <c r="E30" s="5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7">
        <v>2640000</v>
      </c>
      <c r="L30" s="7">
        <v>2640000</v>
      </c>
      <c r="M30" s="7">
        <v>2640000</v>
      </c>
      <c r="N30" s="7">
        <v>2640000</v>
      </c>
      <c r="O30" s="7">
        <v>2640000</v>
      </c>
      <c r="P30" s="171">
        <v>10</v>
      </c>
      <c r="Q30" s="172" t="s">
        <v>40</v>
      </c>
      <c r="R30" s="23" t="s">
        <v>41</v>
      </c>
      <c r="S30" s="171" t="s">
        <v>6</v>
      </c>
      <c r="T30" s="7">
        <v>2760000</v>
      </c>
      <c r="U30" s="7">
        <v>2760000</v>
      </c>
      <c r="V30" s="7">
        <v>2760000</v>
      </c>
      <c r="W30" s="7">
        <v>2760000</v>
      </c>
      <c r="X30" s="7">
        <v>2760000</v>
      </c>
      <c r="Y30" s="7">
        <v>2760000</v>
      </c>
      <c r="Z30" s="7">
        <v>2760000</v>
      </c>
      <c r="AA30" s="7">
        <v>2760000</v>
      </c>
      <c r="AB30" s="7">
        <v>2760000</v>
      </c>
      <c r="AC30" s="7">
        <v>2760000</v>
      </c>
    </row>
    <row r="31" spans="1:29" ht="24" x14ac:dyDescent="0.25">
      <c r="A31" s="171"/>
      <c r="B31" s="172"/>
      <c r="C31" s="23" t="s">
        <v>31</v>
      </c>
      <c r="D31" s="171"/>
      <c r="E31" s="5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6">
        <v>558.11</v>
      </c>
      <c r="L31" s="6">
        <v>558.11</v>
      </c>
      <c r="M31" s="6">
        <v>558.11</v>
      </c>
      <c r="N31" s="6">
        <v>558.11</v>
      </c>
      <c r="O31" s="6">
        <v>558.11</v>
      </c>
      <c r="P31" s="171"/>
      <c r="Q31" s="172"/>
      <c r="R31" s="23" t="s">
        <v>31</v>
      </c>
      <c r="S31" s="171"/>
      <c r="T31" s="6">
        <v>583.48</v>
      </c>
      <c r="U31" s="6">
        <v>583.48</v>
      </c>
      <c r="V31" s="6">
        <v>583.48</v>
      </c>
      <c r="W31" s="6">
        <v>583.48</v>
      </c>
      <c r="X31" s="6">
        <v>583.48</v>
      </c>
      <c r="Y31" s="6">
        <v>583.48</v>
      </c>
      <c r="Z31" s="6">
        <v>583.48</v>
      </c>
      <c r="AA31" s="6">
        <v>583.48</v>
      </c>
      <c r="AB31" s="6">
        <v>583.48</v>
      </c>
      <c r="AC31" s="6">
        <v>583.48</v>
      </c>
    </row>
    <row r="32" spans="1:29" ht="31.5" x14ac:dyDescent="0.25">
      <c r="A32" s="171"/>
      <c r="B32" s="172"/>
      <c r="C32" s="24" t="s">
        <v>15</v>
      </c>
      <c r="D32" s="171"/>
      <c r="E32" s="15"/>
      <c r="F32" s="15"/>
      <c r="G32" s="15"/>
      <c r="H32" s="15"/>
      <c r="I32" s="15"/>
      <c r="J32" s="15"/>
      <c r="K32" s="16">
        <f t="shared" ref="K32" si="11">K30/K31</f>
        <v>4730.250309078855</v>
      </c>
      <c r="L32" s="16">
        <f t="shared" ref="L32" si="12">L30/L31</f>
        <v>4730.250309078855</v>
      </c>
      <c r="M32" s="16">
        <f t="shared" ref="M32" si="13">M30/M31</f>
        <v>4730.250309078855</v>
      </c>
      <c r="N32" s="16">
        <f t="shared" ref="N32" si="14">N30/N31</f>
        <v>4730.250309078855</v>
      </c>
      <c r="O32" s="16">
        <f t="shared" ref="O32" si="15">O30/O31</f>
        <v>4730.250309078855</v>
      </c>
      <c r="P32" s="171"/>
      <c r="Q32" s="172"/>
      <c r="R32" s="24" t="s">
        <v>15</v>
      </c>
      <c r="S32" s="171"/>
      <c r="T32" s="28">
        <f>T30/T31</f>
        <v>4730.2392541303898</v>
      </c>
      <c r="U32" s="28">
        <f t="shared" ref="U32:AC32" si="16">U30/U31</f>
        <v>4730.2392541303898</v>
      </c>
      <c r="V32" s="28">
        <f t="shared" si="16"/>
        <v>4730.2392541303898</v>
      </c>
      <c r="W32" s="28">
        <f t="shared" si="16"/>
        <v>4730.2392541303898</v>
      </c>
      <c r="X32" s="28">
        <f t="shared" si="16"/>
        <v>4730.2392541303898</v>
      </c>
      <c r="Y32" s="28">
        <f t="shared" si="16"/>
        <v>4730.2392541303898</v>
      </c>
      <c r="Z32" s="28">
        <f t="shared" si="16"/>
        <v>4730.2392541303898</v>
      </c>
      <c r="AA32" s="28">
        <f t="shared" si="16"/>
        <v>4730.2392541303898</v>
      </c>
      <c r="AB32" s="28">
        <f t="shared" si="16"/>
        <v>4730.2392541303898</v>
      </c>
      <c r="AC32" s="28">
        <f t="shared" si="16"/>
        <v>4730.2392541303898</v>
      </c>
    </row>
    <row r="33" spans="1:29" ht="21" x14ac:dyDescent="0.25">
      <c r="A33" s="171">
        <v>11</v>
      </c>
      <c r="B33" s="172" t="s">
        <v>42</v>
      </c>
      <c r="C33" s="23" t="s">
        <v>41</v>
      </c>
      <c r="D33" s="171" t="s">
        <v>6</v>
      </c>
      <c r="E33" s="5" t="s">
        <v>7</v>
      </c>
      <c r="F33" s="5" t="s">
        <v>7</v>
      </c>
      <c r="G33" s="5" t="s">
        <v>7</v>
      </c>
      <c r="H33" s="5" t="s">
        <v>7</v>
      </c>
      <c r="I33" s="5" t="s">
        <v>7</v>
      </c>
      <c r="J33" s="5" t="s">
        <v>7</v>
      </c>
      <c r="K33" s="5" t="s">
        <v>7</v>
      </c>
      <c r="L33" s="5" t="s">
        <v>7</v>
      </c>
      <c r="M33" s="5" t="s">
        <v>7</v>
      </c>
      <c r="N33" s="5" t="s">
        <v>7</v>
      </c>
      <c r="O33" s="5" t="s">
        <v>7</v>
      </c>
      <c r="P33" s="171">
        <v>11</v>
      </c>
      <c r="Q33" s="172" t="s">
        <v>42</v>
      </c>
      <c r="R33" s="23" t="s">
        <v>41</v>
      </c>
      <c r="S33" s="171" t="s">
        <v>6</v>
      </c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4" x14ac:dyDescent="0.25">
      <c r="A34" s="171"/>
      <c r="B34" s="172"/>
      <c r="C34" s="23" t="s">
        <v>31</v>
      </c>
      <c r="D34" s="171"/>
      <c r="E34" s="5" t="s">
        <v>7</v>
      </c>
      <c r="F34" s="18">
        <v>22.46</v>
      </c>
      <c r="G34" s="6">
        <v>44.93</v>
      </c>
      <c r="H34" s="6">
        <v>44.93</v>
      </c>
      <c r="I34" s="6">
        <v>44.93</v>
      </c>
      <c r="J34" s="6">
        <v>44.93</v>
      </c>
      <c r="K34" s="6">
        <v>44.93</v>
      </c>
      <c r="L34" s="6">
        <v>44.93</v>
      </c>
      <c r="M34" s="6">
        <v>44.93</v>
      </c>
      <c r="N34" s="6">
        <v>44.93</v>
      </c>
      <c r="O34" s="6">
        <v>44.93</v>
      </c>
      <c r="P34" s="171"/>
      <c r="Q34" s="172"/>
      <c r="R34" s="23" t="s">
        <v>31</v>
      </c>
      <c r="S34" s="171"/>
      <c r="T34" s="6">
        <v>44.93</v>
      </c>
      <c r="U34" s="6">
        <v>44.93</v>
      </c>
      <c r="V34" s="6">
        <v>44.93</v>
      </c>
      <c r="W34" s="6">
        <v>44.93</v>
      </c>
      <c r="X34" s="6">
        <v>44.93</v>
      </c>
      <c r="Y34" s="6">
        <v>44.93</v>
      </c>
      <c r="Z34" s="6">
        <v>44.93</v>
      </c>
      <c r="AA34" s="6">
        <v>44.93</v>
      </c>
      <c r="AB34" s="6">
        <v>44.93</v>
      </c>
      <c r="AC34" s="6">
        <v>44.93</v>
      </c>
    </row>
    <row r="35" spans="1:29" ht="31.5" x14ac:dyDescent="0.25">
      <c r="A35" s="171"/>
      <c r="B35" s="172"/>
      <c r="C35" s="24" t="s">
        <v>15</v>
      </c>
      <c r="D35" s="171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71"/>
      <c r="Q35" s="172"/>
      <c r="R35" s="24" t="s">
        <v>15</v>
      </c>
      <c r="S35" s="171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8" spans="1:29" x14ac:dyDescent="0.25">
      <c r="A38" t="s">
        <v>75</v>
      </c>
    </row>
    <row r="40" spans="1:29" x14ac:dyDescent="0.25">
      <c r="A40" s="137" t="s">
        <v>0</v>
      </c>
      <c r="B40" s="137" t="s">
        <v>1</v>
      </c>
      <c r="C40" s="137" t="s">
        <v>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</row>
    <row r="41" spans="1:29" x14ac:dyDescent="0.25">
      <c r="A41" s="137"/>
      <c r="B41" s="137"/>
      <c r="C41" s="3">
        <v>2010</v>
      </c>
      <c r="D41" s="3">
        <v>2011</v>
      </c>
      <c r="E41" s="3">
        <v>2012</v>
      </c>
      <c r="F41" s="3">
        <v>2013</v>
      </c>
      <c r="G41" s="3">
        <v>2014</v>
      </c>
      <c r="H41" s="3">
        <v>2015</v>
      </c>
      <c r="I41" s="3">
        <v>2016</v>
      </c>
      <c r="J41" s="3">
        <v>2017</v>
      </c>
      <c r="K41" s="3">
        <v>2018</v>
      </c>
      <c r="L41" s="3">
        <v>2019</v>
      </c>
      <c r="M41" s="3">
        <v>2020</v>
      </c>
      <c r="N41" s="3">
        <v>2021</v>
      </c>
      <c r="O41" s="3">
        <v>2022</v>
      </c>
      <c r="P41" s="3">
        <v>2023</v>
      </c>
      <c r="Q41" s="3">
        <v>2024</v>
      </c>
      <c r="R41" s="3">
        <v>2025</v>
      </c>
      <c r="S41" s="3">
        <v>2026</v>
      </c>
      <c r="T41" s="3">
        <v>2027</v>
      </c>
      <c r="U41" s="3">
        <v>2028</v>
      </c>
      <c r="V41" s="3">
        <v>2029</v>
      </c>
      <c r="W41" s="3">
        <v>2030</v>
      </c>
    </row>
    <row r="42" spans="1:29" ht="44.25" customHeight="1" x14ac:dyDescent="0.25">
      <c r="A42" s="4">
        <v>1</v>
      </c>
      <c r="B42" s="5" t="s">
        <v>28</v>
      </c>
      <c r="C42" s="2"/>
      <c r="D42" s="2"/>
      <c r="E42" s="2"/>
      <c r="F42" s="2"/>
      <c r="G42" s="2"/>
      <c r="H42" s="2"/>
      <c r="I42" s="2"/>
      <c r="J42" s="45"/>
      <c r="K42" s="45"/>
      <c r="L42" s="45"/>
      <c r="M42" s="45"/>
      <c r="N42" s="45"/>
      <c r="O42" s="45"/>
      <c r="P42" s="2"/>
      <c r="Q42" s="2"/>
      <c r="R42" s="45"/>
      <c r="S42" s="2"/>
      <c r="T42" s="2"/>
      <c r="U42" s="2"/>
      <c r="V42" s="2"/>
      <c r="W42" s="2"/>
    </row>
    <row r="43" spans="1:29" ht="42" customHeight="1" x14ac:dyDescent="0.25">
      <c r="A43" s="4">
        <v>2</v>
      </c>
      <c r="B43" s="5" t="s">
        <v>32</v>
      </c>
      <c r="C43" s="2"/>
      <c r="D43" s="2"/>
      <c r="E43" s="2"/>
      <c r="F43" s="2"/>
      <c r="G43" s="2"/>
      <c r="H43" s="2"/>
      <c r="I43" s="2"/>
      <c r="J43" s="2"/>
      <c r="K43" s="2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9" ht="42" customHeight="1" x14ac:dyDescent="0.25">
      <c r="A44" s="4">
        <v>3</v>
      </c>
      <c r="B44" s="5" t="s">
        <v>33</v>
      </c>
      <c r="C44" s="2"/>
      <c r="D44" s="2"/>
      <c r="E44" s="2"/>
      <c r="F44" s="2"/>
      <c r="G44" s="2"/>
      <c r="H44" s="2"/>
      <c r="I44" s="2"/>
      <c r="J44" s="2"/>
      <c r="K44" s="2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9" ht="43.5" customHeight="1" x14ac:dyDescent="0.25">
      <c r="A45" s="4">
        <v>4</v>
      </c>
      <c r="B45" s="5" t="s">
        <v>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45"/>
      <c r="S45" s="45"/>
      <c r="T45" s="45"/>
      <c r="U45" s="45"/>
      <c r="V45" s="45"/>
      <c r="W45" s="45"/>
    </row>
    <row r="46" spans="1:29" ht="45" customHeight="1" x14ac:dyDescent="0.25">
      <c r="A46" s="4">
        <v>5</v>
      </c>
      <c r="B46" s="5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45"/>
      <c r="S46" s="45"/>
      <c r="T46" s="45"/>
      <c r="U46" s="45"/>
      <c r="V46" s="45"/>
      <c r="W46" s="45"/>
    </row>
    <row r="47" spans="1:29" ht="52.5" customHeight="1" x14ac:dyDescent="0.25">
      <c r="A47" s="4">
        <v>6</v>
      </c>
      <c r="B47" s="5" t="s">
        <v>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5"/>
      <c r="S47" s="45"/>
      <c r="T47" s="45"/>
      <c r="U47" s="45"/>
      <c r="V47" s="45"/>
      <c r="W47" s="45"/>
    </row>
    <row r="48" spans="1:29" ht="57.75" customHeight="1" x14ac:dyDescent="0.25">
      <c r="A48" s="4">
        <v>7</v>
      </c>
      <c r="B48" s="5" t="s">
        <v>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45"/>
      <c r="N48" s="45"/>
      <c r="O48" s="2"/>
      <c r="P48" s="2"/>
      <c r="Q48" s="2"/>
      <c r="R48" s="2"/>
      <c r="S48" s="2"/>
      <c r="T48" s="2"/>
      <c r="U48" s="2"/>
      <c r="V48" s="2"/>
      <c r="W48" s="2"/>
    </row>
    <row r="49" spans="1:54" ht="48" customHeight="1" x14ac:dyDescent="0.25">
      <c r="A49" s="4">
        <v>8</v>
      </c>
      <c r="B49" s="5" t="s">
        <v>38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45"/>
      <c r="S49" s="45"/>
      <c r="T49" s="45"/>
      <c r="U49" s="45"/>
      <c r="V49" s="45"/>
      <c r="W49" s="45"/>
    </row>
    <row r="50" spans="1:54" ht="42" customHeight="1" x14ac:dyDescent="0.25">
      <c r="A50" s="4">
        <v>9</v>
      </c>
      <c r="B50" s="5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4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54" ht="33.75" customHeight="1" x14ac:dyDescent="0.25">
      <c r="A51" s="4">
        <v>10</v>
      </c>
      <c r="B51" s="5" t="s">
        <v>40</v>
      </c>
      <c r="C51" s="2"/>
      <c r="D51" s="2"/>
      <c r="E51" s="2"/>
      <c r="F51" s="2"/>
      <c r="G51" s="2"/>
      <c r="H51" s="2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54" ht="28.5" customHeight="1" x14ac:dyDescent="0.25">
      <c r="A52" s="4">
        <v>11</v>
      </c>
      <c r="B52" s="5" t="s">
        <v>42</v>
      </c>
      <c r="C52" s="2"/>
      <c r="D52" s="2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6" spans="1:54" s="50" customFormat="1" ht="30" customHeight="1" x14ac:dyDescent="0.25">
      <c r="W56" s="177" t="s">
        <v>92</v>
      </c>
      <c r="X56" s="177"/>
      <c r="Y56" s="177"/>
    </row>
    <row r="57" spans="1:54" s="50" customFormat="1" ht="21.75" customHeight="1" x14ac:dyDescent="0.25">
      <c r="C57" s="174" t="s">
        <v>4</v>
      </c>
      <c r="D57" s="176" t="s">
        <v>93</v>
      </c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W57" s="122" t="s">
        <v>52</v>
      </c>
      <c r="X57" s="123" t="s">
        <v>125</v>
      </c>
      <c r="Y57" s="123"/>
      <c r="Z57" s="123" t="s">
        <v>127</v>
      </c>
      <c r="AA57" s="123"/>
      <c r="AB57" s="123" t="s">
        <v>166</v>
      </c>
      <c r="AC57" s="123"/>
      <c r="AD57" s="123" t="s">
        <v>145</v>
      </c>
      <c r="AE57" s="123"/>
      <c r="AF57" s="123" t="s">
        <v>146</v>
      </c>
      <c r="AG57" s="123"/>
      <c r="AH57" s="123" t="s">
        <v>103</v>
      </c>
      <c r="AI57" s="123"/>
      <c r="AJ57" s="123" t="s">
        <v>147</v>
      </c>
      <c r="AK57" s="123"/>
      <c r="AL57" s="122" t="s">
        <v>165</v>
      </c>
      <c r="AM57" s="123"/>
      <c r="AN57" s="123" t="s">
        <v>132</v>
      </c>
      <c r="AO57" s="124"/>
      <c r="AP57" s="127"/>
      <c r="AQ57" s="127"/>
      <c r="AR57" s="127"/>
      <c r="AS57" s="127"/>
      <c r="AT57" s="127"/>
      <c r="AU57" s="127"/>
      <c r="AV57" s="127"/>
      <c r="AW57" s="128"/>
      <c r="AX57" s="128"/>
      <c r="AY57" s="128"/>
    </row>
    <row r="58" spans="1:54" s="50" customFormat="1" ht="71.25" customHeight="1" x14ac:dyDescent="0.25">
      <c r="C58" s="175"/>
      <c r="D58" s="91" t="s">
        <v>105</v>
      </c>
      <c r="E58" s="91" t="s">
        <v>94</v>
      </c>
      <c r="F58" s="91" t="s">
        <v>95</v>
      </c>
      <c r="G58" s="91" t="s">
        <v>96</v>
      </c>
      <c r="H58" s="91" t="s">
        <v>97</v>
      </c>
      <c r="I58" s="91" t="s">
        <v>98</v>
      </c>
      <c r="J58" s="91" t="s">
        <v>99</v>
      </c>
      <c r="K58" s="91" t="s">
        <v>100</v>
      </c>
      <c r="L58" s="91" t="s">
        <v>101</v>
      </c>
      <c r="M58" s="91" t="s">
        <v>102</v>
      </c>
      <c r="N58" s="91" t="s">
        <v>103</v>
      </c>
      <c r="O58" s="91" t="s">
        <v>104</v>
      </c>
      <c r="P58" s="91" t="s">
        <v>80</v>
      </c>
      <c r="Q58" s="91" t="s">
        <v>106</v>
      </c>
      <c r="R58" s="91" t="s">
        <v>107</v>
      </c>
      <c r="W58" s="122"/>
      <c r="X58" s="122" t="s">
        <v>164</v>
      </c>
      <c r="Y58" s="122" t="s">
        <v>91</v>
      </c>
      <c r="Z58" s="122" t="s">
        <v>164</v>
      </c>
      <c r="AA58" s="122" t="s">
        <v>91</v>
      </c>
      <c r="AB58" s="122" t="s">
        <v>164</v>
      </c>
      <c r="AC58" s="122" t="s">
        <v>91</v>
      </c>
      <c r="AD58" s="122" t="s">
        <v>164</v>
      </c>
      <c r="AE58" s="122" t="s">
        <v>91</v>
      </c>
      <c r="AF58" s="123" t="s">
        <v>164</v>
      </c>
      <c r="AG58" s="122" t="s">
        <v>91</v>
      </c>
      <c r="AH58" s="123" t="s">
        <v>164</v>
      </c>
      <c r="AI58" s="122" t="s">
        <v>91</v>
      </c>
      <c r="AJ58" s="122" t="s">
        <v>164</v>
      </c>
      <c r="AK58" s="122" t="s">
        <v>91</v>
      </c>
      <c r="AL58" s="122" t="s">
        <v>164</v>
      </c>
      <c r="AM58" s="122" t="s">
        <v>91</v>
      </c>
      <c r="AN58" s="122" t="s">
        <v>164</v>
      </c>
      <c r="AO58" s="125" t="s">
        <v>91</v>
      </c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BA58" s="64" t="s">
        <v>111</v>
      </c>
      <c r="BB58" s="64" t="s">
        <v>109</v>
      </c>
    </row>
    <row r="59" spans="1:54" s="50" customFormat="1" x14ac:dyDescent="0.25">
      <c r="C59" s="58">
        <v>2010</v>
      </c>
      <c r="D59" s="58">
        <v>14140297.722800002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14140297.722800002</v>
      </c>
      <c r="W59" s="122">
        <v>2010</v>
      </c>
      <c r="X59" s="122">
        <v>7749.2536799999989</v>
      </c>
      <c r="Y59" s="122">
        <v>800000000</v>
      </c>
      <c r="Z59" s="122">
        <v>287.45834879999995</v>
      </c>
      <c r="AA59" s="122">
        <v>68400000</v>
      </c>
      <c r="AB59" s="122">
        <v>0</v>
      </c>
      <c r="AC59" s="122">
        <v>0</v>
      </c>
      <c r="AD59" s="122">
        <v>0</v>
      </c>
      <c r="AE59" s="122">
        <v>0</v>
      </c>
      <c r="AF59" s="133">
        <v>1.19</v>
      </c>
      <c r="AG59" s="133">
        <v>76000000</v>
      </c>
      <c r="AH59" s="122">
        <v>11094.056535599999</v>
      </c>
      <c r="AI59" s="122">
        <v>1600000</v>
      </c>
      <c r="AJ59" s="122">
        <v>0</v>
      </c>
      <c r="AK59" s="122">
        <v>0</v>
      </c>
      <c r="AL59" s="122">
        <v>0</v>
      </c>
      <c r="AM59" s="122">
        <v>0</v>
      </c>
      <c r="AN59" s="122">
        <v>19131.958564399996</v>
      </c>
      <c r="AO59" s="125">
        <v>946000000</v>
      </c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BA59" s="57" t="s">
        <v>125</v>
      </c>
      <c r="BB59" s="62">
        <v>5266.5716835843741</v>
      </c>
    </row>
    <row r="60" spans="1:54" s="50" customFormat="1" x14ac:dyDescent="0.25">
      <c r="C60" s="58">
        <v>2011</v>
      </c>
      <c r="D60" s="58">
        <v>15242224.488288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22.463719999999999</v>
      </c>
      <c r="P60" s="58">
        <v>22.463719999999999</v>
      </c>
      <c r="Q60" s="58">
        <v>22.463719999999999</v>
      </c>
      <c r="R60" s="58">
        <v>15242202.024568001</v>
      </c>
      <c r="W60" s="122">
        <v>2011</v>
      </c>
      <c r="X60" s="122">
        <v>12511.364879999997</v>
      </c>
      <c r="Y60" s="122">
        <v>1480000000</v>
      </c>
      <c r="Z60" s="122">
        <v>356.72542079999994</v>
      </c>
      <c r="AA60" s="122">
        <v>97280000</v>
      </c>
      <c r="AB60" s="122">
        <v>0</v>
      </c>
      <c r="AC60" s="122">
        <v>0</v>
      </c>
      <c r="AD60" s="122">
        <v>0</v>
      </c>
      <c r="AE60" s="122">
        <v>0</v>
      </c>
      <c r="AF60" s="133">
        <v>15.67</v>
      </c>
      <c r="AG60" s="133">
        <v>83600000</v>
      </c>
      <c r="AH60" s="122">
        <v>22188.113071199998</v>
      </c>
      <c r="AI60" s="122">
        <v>8600000</v>
      </c>
      <c r="AJ60" s="122">
        <v>4.0776048000000005</v>
      </c>
      <c r="AK60" s="122">
        <v>0</v>
      </c>
      <c r="AL60" s="122">
        <v>54.821131199999982</v>
      </c>
      <c r="AM60" s="122">
        <v>428400</v>
      </c>
      <c r="AN60" s="122">
        <v>35130.77210799999</v>
      </c>
      <c r="AO60" s="125">
        <v>1669908400</v>
      </c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BA60" s="57" t="s">
        <v>126</v>
      </c>
      <c r="BB60" s="62">
        <v>27142857.142857146</v>
      </c>
    </row>
    <row r="61" spans="1:54" s="50" customFormat="1" x14ac:dyDescent="0.25">
      <c r="C61" s="58">
        <v>2012</v>
      </c>
      <c r="D61" s="58">
        <v>16352477.988976004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44.927439999999997</v>
      </c>
      <c r="P61" s="58">
        <v>44.927439999999997</v>
      </c>
      <c r="Q61" s="58">
        <v>67.391159999999999</v>
      </c>
      <c r="R61" s="58">
        <v>16352410.597816003</v>
      </c>
      <c r="W61" s="122">
        <v>2012</v>
      </c>
      <c r="X61" s="122">
        <v>12511.364879999997</v>
      </c>
      <c r="Y61" s="122">
        <v>1480000000</v>
      </c>
      <c r="Z61" s="122">
        <v>357.15833999999995</v>
      </c>
      <c r="AA61" s="122">
        <v>121600000</v>
      </c>
      <c r="AB61" s="122">
        <v>0</v>
      </c>
      <c r="AC61" s="122">
        <v>0</v>
      </c>
      <c r="AD61" s="122">
        <v>0</v>
      </c>
      <c r="AE61" s="122">
        <v>0</v>
      </c>
      <c r="AF61" s="133">
        <v>15.81</v>
      </c>
      <c r="AG61" s="133">
        <v>144400000</v>
      </c>
      <c r="AH61" s="122">
        <v>50295.669735599993</v>
      </c>
      <c r="AI61" s="122">
        <v>10100000</v>
      </c>
      <c r="AJ61" s="122">
        <v>10.8736128</v>
      </c>
      <c r="AK61" s="122">
        <v>900000</v>
      </c>
      <c r="AL61" s="122">
        <v>109.86879599999997</v>
      </c>
      <c r="AM61" s="122">
        <v>858600</v>
      </c>
      <c r="AN61" s="122">
        <v>63300.745364399998</v>
      </c>
      <c r="AO61" s="125">
        <v>1757858600</v>
      </c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BA61" s="57" t="s">
        <v>127</v>
      </c>
      <c r="BB61" s="62">
        <v>5266.5716835843723</v>
      </c>
    </row>
    <row r="62" spans="1:54" s="50" customFormat="1" x14ac:dyDescent="0.25">
      <c r="C62" s="58">
        <v>2013</v>
      </c>
      <c r="D62" s="58">
        <v>17462731.489664003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44.927439999999997</v>
      </c>
      <c r="P62" s="58">
        <v>44.927439999999997</v>
      </c>
      <c r="Q62" s="58">
        <v>112.3186</v>
      </c>
      <c r="R62" s="58">
        <v>17462619.171064004</v>
      </c>
      <c r="W62" s="122">
        <v>2013</v>
      </c>
      <c r="X62" s="122">
        <v>35456.082479999997</v>
      </c>
      <c r="Y62" s="122">
        <v>1483200000</v>
      </c>
      <c r="Z62" s="122">
        <v>357.15833999999995</v>
      </c>
      <c r="AA62" s="122">
        <v>121600000</v>
      </c>
      <c r="AB62" s="122">
        <v>0</v>
      </c>
      <c r="AC62" s="122">
        <v>0</v>
      </c>
      <c r="AD62" s="122">
        <v>0</v>
      </c>
      <c r="AE62" s="122">
        <v>0</v>
      </c>
      <c r="AF62" s="133">
        <v>15.81</v>
      </c>
      <c r="AG62" s="133">
        <v>144400000</v>
      </c>
      <c r="AH62" s="122">
        <v>56175.911715599992</v>
      </c>
      <c r="AI62" s="122">
        <v>11190000</v>
      </c>
      <c r="AJ62" s="122">
        <v>19.028822400000003</v>
      </c>
      <c r="AK62" s="122">
        <v>1980000</v>
      </c>
      <c r="AL62" s="122">
        <v>164.91646079999995</v>
      </c>
      <c r="AM62" s="122">
        <v>1288800</v>
      </c>
      <c r="AN62" s="122">
        <v>92188.907818799984</v>
      </c>
      <c r="AO62" s="125">
        <v>1763658800</v>
      </c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BA62" s="57" t="s">
        <v>97</v>
      </c>
      <c r="BB62" s="62">
        <v>27506702.412868634</v>
      </c>
    </row>
    <row r="63" spans="1:54" s="50" customFormat="1" x14ac:dyDescent="0.25">
      <c r="C63" s="58">
        <v>2014</v>
      </c>
      <c r="D63" s="58">
        <v>18572984.990352001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44.927439999999997</v>
      </c>
      <c r="P63" s="58">
        <v>44.927439999999997</v>
      </c>
      <c r="Q63" s="58">
        <v>157.24603999999999</v>
      </c>
      <c r="R63" s="58">
        <v>18572827.744312</v>
      </c>
      <c r="W63" s="122">
        <v>2014</v>
      </c>
      <c r="X63" s="122">
        <v>70089.61847999999</v>
      </c>
      <c r="Y63" s="122">
        <v>1655200000</v>
      </c>
      <c r="Z63" s="122">
        <v>34990.694339999995</v>
      </c>
      <c r="AA63" s="122">
        <v>152000000</v>
      </c>
      <c r="AB63" s="122">
        <v>0</v>
      </c>
      <c r="AC63" s="122">
        <v>0</v>
      </c>
      <c r="AD63" s="122">
        <v>0</v>
      </c>
      <c r="AE63" s="122">
        <v>0</v>
      </c>
      <c r="AF63" s="133">
        <v>19.34</v>
      </c>
      <c r="AG63" s="133">
        <v>147440000</v>
      </c>
      <c r="AH63" s="122">
        <v>59076.831092399996</v>
      </c>
      <c r="AI63" s="122">
        <v>12990000</v>
      </c>
      <c r="AJ63" s="122">
        <v>27.184032000000002</v>
      </c>
      <c r="AK63" s="122">
        <v>3060000</v>
      </c>
      <c r="AL63" s="122">
        <v>220.19065919999994</v>
      </c>
      <c r="AM63" s="122">
        <v>1720800</v>
      </c>
      <c r="AN63" s="122">
        <v>164423.85860359995</v>
      </c>
      <c r="AO63" s="125">
        <v>1972410800</v>
      </c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BA63" s="57" t="s">
        <v>98</v>
      </c>
      <c r="BB63" s="62">
        <v>23589610.389610387</v>
      </c>
    </row>
    <row r="64" spans="1:54" s="50" customFormat="1" x14ac:dyDescent="0.25">
      <c r="C64" s="58">
        <v>2015</v>
      </c>
      <c r="D64" s="58">
        <v>19683238.491039999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44.927439999999997</v>
      </c>
      <c r="P64" s="58">
        <v>44.927439999999997</v>
      </c>
      <c r="Q64" s="58">
        <v>202.17347999999998</v>
      </c>
      <c r="R64" s="58">
        <v>19683036.317559998</v>
      </c>
      <c r="W64" s="122">
        <v>2015</v>
      </c>
      <c r="X64" s="122">
        <v>206026.24727999995</v>
      </c>
      <c r="Y64" s="122">
        <v>1698830000</v>
      </c>
      <c r="Z64" s="122">
        <v>34990.694339999995</v>
      </c>
      <c r="AA64" s="122">
        <v>152000000</v>
      </c>
      <c r="AB64" s="122">
        <v>0</v>
      </c>
      <c r="AC64" s="122">
        <v>0</v>
      </c>
      <c r="AD64" s="122">
        <v>0</v>
      </c>
      <c r="AE64" s="122">
        <v>0</v>
      </c>
      <c r="AF64" s="133">
        <v>19.34</v>
      </c>
      <c r="AG64" s="133">
        <v>147440000</v>
      </c>
      <c r="AH64" s="122">
        <v>62212.960148399994</v>
      </c>
      <c r="AI64" s="122">
        <v>14490000</v>
      </c>
      <c r="AJ64" s="122">
        <v>35.339241600000001</v>
      </c>
      <c r="AK64" s="122">
        <v>4140000</v>
      </c>
      <c r="AL64" s="122">
        <v>275.4648575999999</v>
      </c>
      <c r="AM64" s="122">
        <v>2152800</v>
      </c>
      <c r="AN64" s="122">
        <v>303560.04586759995</v>
      </c>
      <c r="AO64" s="125">
        <v>2019052800</v>
      </c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BA64" s="57" t="s">
        <v>128</v>
      </c>
      <c r="BB64" s="62">
        <v>27142857.142857146</v>
      </c>
    </row>
    <row r="65" spans="3:55" s="50" customFormat="1" x14ac:dyDescent="0.25">
      <c r="C65" s="58">
        <v>2016</v>
      </c>
      <c r="D65" s="58">
        <v>21063296.927415997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558.10788000000002</v>
      </c>
      <c r="O65" s="58">
        <v>44.927439999999997</v>
      </c>
      <c r="P65" s="58">
        <v>603.03532000000007</v>
      </c>
      <c r="Q65" s="58">
        <v>805.20880000000011</v>
      </c>
      <c r="R65" s="58">
        <v>21062491.718615998</v>
      </c>
      <c r="W65" s="122">
        <v>2016</v>
      </c>
      <c r="X65" s="122">
        <v>219013.82327999995</v>
      </c>
      <c r="Y65" s="122">
        <v>1700680000</v>
      </c>
      <c r="Z65" s="122">
        <v>69624.23033999998</v>
      </c>
      <c r="AA65" s="122">
        <v>152000000</v>
      </c>
      <c r="AB65" s="122">
        <v>0</v>
      </c>
      <c r="AC65" s="122">
        <v>0</v>
      </c>
      <c r="AD65" s="122">
        <v>0</v>
      </c>
      <c r="AE65" s="122">
        <v>0</v>
      </c>
      <c r="AF65" s="133">
        <v>19.34</v>
      </c>
      <c r="AG65" s="133">
        <v>150480000</v>
      </c>
      <c r="AH65" s="122">
        <v>65466.694043999996</v>
      </c>
      <c r="AI65" s="122">
        <v>15486000</v>
      </c>
      <c r="AJ65" s="122">
        <v>43.4944512</v>
      </c>
      <c r="AK65" s="122">
        <v>5220000</v>
      </c>
      <c r="AL65" s="122">
        <v>330.89007839999988</v>
      </c>
      <c r="AM65" s="122">
        <v>2585800</v>
      </c>
      <c r="AN65" s="122">
        <v>354498.47219359997</v>
      </c>
      <c r="AO65" s="125">
        <v>2026451800</v>
      </c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BA65" s="57" t="s">
        <v>129</v>
      </c>
      <c r="BB65" s="62">
        <v>4426.4281054887715</v>
      </c>
    </row>
    <row r="66" spans="3:55" s="50" customFormat="1" x14ac:dyDescent="0.25">
      <c r="C66" s="58">
        <v>2017</v>
      </c>
      <c r="D66" s="58">
        <v>22443355.363791998</v>
      </c>
      <c r="E66" s="58">
        <v>95242.223999999987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558.10788000000002</v>
      </c>
      <c r="O66" s="58">
        <v>44.927439999999997</v>
      </c>
      <c r="P66" s="58">
        <v>95845.259319999983</v>
      </c>
      <c r="Q66" s="58">
        <v>96650.468119999976</v>
      </c>
      <c r="R66" s="58">
        <v>22346704.895671997</v>
      </c>
      <c r="W66" s="122">
        <v>2017</v>
      </c>
      <c r="X66" s="122">
        <v>351487.09847999993</v>
      </c>
      <c r="Y66" s="122">
        <v>1703530000</v>
      </c>
      <c r="Z66" s="122">
        <v>72351.621299999984</v>
      </c>
      <c r="AA66" s="122">
        <v>152000000</v>
      </c>
      <c r="AB66" s="122">
        <v>0</v>
      </c>
      <c r="AC66" s="122">
        <v>0</v>
      </c>
      <c r="AD66" s="122">
        <v>90.613439999999997</v>
      </c>
      <c r="AE66" s="122">
        <v>964953.59999999998</v>
      </c>
      <c r="AF66" s="133">
        <v>9076.0096639999992</v>
      </c>
      <c r="AG66" s="133">
        <v>151338193</v>
      </c>
      <c r="AH66" s="122">
        <v>69151.645684799994</v>
      </c>
      <c r="AI66" s="122">
        <v>16614000</v>
      </c>
      <c r="AJ66" s="122">
        <v>51.649660799999999</v>
      </c>
      <c r="AK66" s="122">
        <v>6300000</v>
      </c>
      <c r="AL66" s="122">
        <v>386.31529919999986</v>
      </c>
      <c r="AM66" s="122">
        <v>3018800</v>
      </c>
      <c r="AN66" s="122">
        <v>502594.95352879993</v>
      </c>
      <c r="AO66" s="125">
        <v>2033765946.5999999</v>
      </c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BA66" s="57" t="s">
        <v>101</v>
      </c>
      <c r="BB66" s="62">
        <v>27142857.142857146</v>
      </c>
    </row>
    <row r="67" spans="3:55" s="50" customFormat="1" x14ac:dyDescent="0.25">
      <c r="C67" s="58">
        <v>2018</v>
      </c>
      <c r="D67" s="58">
        <v>23823413.800168</v>
      </c>
      <c r="E67" s="58">
        <v>186111.96407999998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558.10788000000002</v>
      </c>
      <c r="O67" s="58">
        <v>44.927439999999997</v>
      </c>
      <c r="P67" s="58">
        <v>186714.99939999997</v>
      </c>
      <c r="Q67" s="58">
        <v>283365.46751999995</v>
      </c>
      <c r="R67" s="58">
        <v>23540048.332648002</v>
      </c>
      <c r="W67" s="122">
        <v>2018</v>
      </c>
      <c r="X67" s="122">
        <v>428546.71607999993</v>
      </c>
      <c r="Y67" s="122">
        <v>9658837262.5698318</v>
      </c>
      <c r="Z67" s="122">
        <v>72386.921299999987</v>
      </c>
      <c r="AA67" s="122">
        <v>3714880000</v>
      </c>
      <c r="AB67" s="122">
        <v>0</v>
      </c>
      <c r="AC67" s="122">
        <v>0</v>
      </c>
      <c r="AD67" s="122">
        <v>90.613439999999997</v>
      </c>
      <c r="AE67" s="122">
        <v>964953.59999999998</v>
      </c>
      <c r="AF67" s="133">
        <v>9076.0096639999992</v>
      </c>
      <c r="AG67" s="133">
        <v>151338193</v>
      </c>
      <c r="AH67" s="122">
        <v>76795.960258799998</v>
      </c>
      <c r="AI67" s="122">
        <v>18954000</v>
      </c>
      <c r="AJ67" s="122">
        <v>59.804870399999999</v>
      </c>
      <c r="AK67" s="122">
        <v>7380000</v>
      </c>
      <c r="AL67" s="122">
        <v>441.96705359999987</v>
      </c>
      <c r="AM67" s="122">
        <v>3453600</v>
      </c>
      <c r="AN67" s="122">
        <v>587397.99266679992</v>
      </c>
      <c r="AO67" s="125">
        <v>13555808009.169832</v>
      </c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BA67" s="57" t="s">
        <v>102</v>
      </c>
      <c r="BB67" s="62">
        <v>4426.4281054887715</v>
      </c>
    </row>
    <row r="68" spans="3:55" s="50" customFormat="1" x14ac:dyDescent="0.25">
      <c r="C68" s="58">
        <v>2019</v>
      </c>
      <c r="D68" s="58">
        <v>25203472.236544002</v>
      </c>
      <c r="E68" s="58">
        <v>77059.617599999983</v>
      </c>
      <c r="F68" s="58">
        <v>42</v>
      </c>
      <c r="G68" s="58">
        <v>216459.59999999998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51508.799999999988</v>
      </c>
      <c r="N68" s="58">
        <v>558.10788000000002</v>
      </c>
      <c r="O68" s="58">
        <v>44.927439999999997</v>
      </c>
      <c r="P68" s="58">
        <v>345673.05291999999</v>
      </c>
      <c r="Q68" s="58">
        <v>629038.52043999988</v>
      </c>
      <c r="R68" s="58">
        <v>24574433.716104001</v>
      </c>
      <c r="W68" s="122">
        <v>2019</v>
      </c>
      <c r="X68" s="122">
        <v>609593.52551999991</v>
      </c>
      <c r="Y68" s="122">
        <v>28349340055.865921</v>
      </c>
      <c r="Z68" s="122">
        <v>72422.22129999999</v>
      </c>
      <c r="AA68" s="122">
        <v>4854880000</v>
      </c>
      <c r="AB68" s="122">
        <v>0</v>
      </c>
      <c r="AC68" s="122">
        <v>0</v>
      </c>
      <c r="AD68" s="122">
        <v>308.08569599999998</v>
      </c>
      <c r="AE68" s="122">
        <v>2664953.6</v>
      </c>
      <c r="AF68" s="133">
        <v>9076.0096639999992</v>
      </c>
      <c r="AG68" s="133">
        <v>151338193</v>
      </c>
      <c r="AH68" s="122">
        <v>80716.121578799997</v>
      </c>
      <c r="AI68" s="122">
        <v>20154000</v>
      </c>
      <c r="AJ68" s="122">
        <v>67.960080000000005</v>
      </c>
      <c r="AK68" s="122">
        <v>8460000</v>
      </c>
      <c r="AL68" s="122">
        <v>497.61880799999983</v>
      </c>
      <c r="AM68" s="122">
        <v>3888400</v>
      </c>
      <c r="AN68" s="122">
        <v>772681.54264679994</v>
      </c>
      <c r="AO68" s="125">
        <v>33390725602.465919</v>
      </c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BA68" s="57" t="s">
        <v>103</v>
      </c>
      <c r="BB68" s="62">
        <v>4724.3628236357936</v>
      </c>
    </row>
    <row r="69" spans="3:55" s="50" customFormat="1" x14ac:dyDescent="0.25">
      <c r="C69" s="58">
        <v>2020</v>
      </c>
      <c r="D69" s="58">
        <v>26583530.672920004</v>
      </c>
      <c r="E69" s="58">
        <v>181046.80943999995</v>
      </c>
      <c r="F69" s="58">
        <v>42</v>
      </c>
      <c r="G69" s="58">
        <v>216459.59999999998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558.10788000000002</v>
      </c>
      <c r="O69" s="58">
        <v>44.927439999999997</v>
      </c>
      <c r="P69" s="58">
        <v>398151.44475999998</v>
      </c>
      <c r="Q69" s="58">
        <v>1027189.9651999999</v>
      </c>
      <c r="R69" s="58">
        <v>25556340.707720004</v>
      </c>
      <c r="W69" s="122">
        <v>2020</v>
      </c>
      <c r="X69" s="122">
        <v>886142.31047999987</v>
      </c>
      <c r="Y69" s="122">
        <v>56899060726.256981</v>
      </c>
      <c r="Z69" s="122">
        <v>72457.521299999993</v>
      </c>
      <c r="AA69" s="122">
        <v>5994880000</v>
      </c>
      <c r="AB69" s="122">
        <v>43291.919999999991</v>
      </c>
      <c r="AC69" s="122">
        <v>228000000</v>
      </c>
      <c r="AD69" s="122">
        <v>525.557952</v>
      </c>
      <c r="AE69" s="122">
        <v>4364953.5999999996</v>
      </c>
      <c r="AF69" s="133">
        <v>9076.0096639999992</v>
      </c>
      <c r="AG69" s="133">
        <v>151338193</v>
      </c>
      <c r="AH69" s="122">
        <v>84636.282898799996</v>
      </c>
      <c r="AI69" s="122">
        <v>21354000</v>
      </c>
      <c r="AJ69" s="122">
        <v>76.115289600000011</v>
      </c>
      <c r="AK69" s="122">
        <v>9540000</v>
      </c>
      <c r="AL69" s="122">
        <v>553.27056239999979</v>
      </c>
      <c r="AM69" s="122">
        <v>4323200</v>
      </c>
      <c r="AN69" s="122">
        <v>1096758.9881468001</v>
      </c>
      <c r="AO69" s="125">
        <v>63312861072.856979</v>
      </c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BA69" s="60" t="s">
        <v>104</v>
      </c>
      <c r="BB69" s="62">
        <v>64823.625618592952</v>
      </c>
      <c r="BC69" s="63"/>
    </row>
    <row r="70" spans="3:55" s="50" customFormat="1" x14ac:dyDescent="0.25">
      <c r="C70" s="58">
        <v>2021</v>
      </c>
      <c r="D70" s="58">
        <v>28756664.710143995</v>
      </c>
      <c r="E70" s="58">
        <v>276548.78495999996</v>
      </c>
      <c r="F70" s="58">
        <v>42</v>
      </c>
      <c r="G70" s="58">
        <v>216459.59999999998</v>
      </c>
      <c r="H70" s="58">
        <v>0</v>
      </c>
      <c r="I70" s="58">
        <v>0</v>
      </c>
      <c r="J70" s="58">
        <v>0</v>
      </c>
      <c r="K70" s="58">
        <v>2678457.5999999996</v>
      </c>
      <c r="L70" s="58">
        <v>0</v>
      </c>
      <c r="M70" s="58">
        <v>0</v>
      </c>
      <c r="N70" s="58">
        <v>583.47642000000008</v>
      </c>
      <c r="O70" s="58">
        <v>44.927439999999997</v>
      </c>
      <c r="P70" s="58">
        <v>3172136.38882</v>
      </c>
      <c r="Q70" s="58">
        <v>4199326.3540199995</v>
      </c>
      <c r="R70" s="58">
        <v>24557338.356123995</v>
      </c>
      <c r="W70" s="122">
        <v>2021</v>
      </c>
      <c r="X70" s="122">
        <v>961227.81652799982</v>
      </c>
      <c r="Y70" s="122">
        <v>64650569106.145248</v>
      </c>
      <c r="Z70" s="122">
        <v>72492.821299999996</v>
      </c>
      <c r="AA70" s="122">
        <v>7134880000</v>
      </c>
      <c r="AB70" s="122">
        <v>86583.839999999982</v>
      </c>
      <c r="AC70" s="122">
        <v>456000000</v>
      </c>
      <c r="AD70" s="122">
        <v>743.03020800000002</v>
      </c>
      <c r="AE70" s="122">
        <v>6064953.5999999996</v>
      </c>
      <c r="AF70" s="133">
        <v>9076.0096639999992</v>
      </c>
      <c r="AG70" s="133">
        <v>151338193</v>
      </c>
      <c r="AH70" s="122">
        <v>88556.444218799996</v>
      </c>
      <c r="AI70" s="122">
        <v>22554000</v>
      </c>
      <c r="AJ70" s="122">
        <v>84.270499200000017</v>
      </c>
      <c r="AK70" s="122">
        <v>10620000</v>
      </c>
      <c r="AL70" s="122">
        <v>608.92231679999975</v>
      </c>
      <c r="AM70" s="122">
        <v>4758000</v>
      </c>
      <c r="AN70" s="122">
        <v>1219373.1547347999</v>
      </c>
      <c r="AO70" s="125">
        <v>72436784252.745255</v>
      </c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BA70" s="57" t="s">
        <v>110</v>
      </c>
      <c r="BB70" s="62">
        <v>45811.809172647896</v>
      </c>
    </row>
    <row r="71" spans="3:55" s="50" customFormat="1" x14ac:dyDescent="0.25">
      <c r="C71" s="58">
        <v>2022</v>
      </c>
      <c r="D71" s="58">
        <v>30821457.299832001</v>
      </c>
      <c r="E71" s="58">
        <v>75085.506047999981</v>
      </c>
      <c r="F71" s="58">
        <v>42</v>
      </c>
      <c r="G71" s="58">
        <v>216459.59999999998</v>
      </c>
      <c r="H71" s="58">
        <v>0</v>
      </c>
      <c r="I71" s="58">
        <v>0</v>
      </c>
      <c r="J71" s="58">
        <v>0</v>
      </c>
      <c r="K71" s="58">
        <v>2678457.5999999996</v>
      </c>
      <c r="L71" s="58">
        <v>0</v>
      </c>
      <c r="M71" s="58">
        <v>0</v>
      </c>
      <c r="N71" s="58">
        <v>583.47642000000008</v>
      </c>
      <c r="O71" s="58">
        <v>44.927439999999997</v>
      </c>
      <c r="P71" s="58">
        <v>2970673.1099080001</v>
      </c>
      <c r="Q71" s="58">
        <v>7169999.4639279991</v>
      </c>
      <c r="R71" s="58">
        <v>23651457.835904002</v>
      </c>
      <c r="W71" s="122">
        <v>2022</v>
      </c>
      <c r="X71" s="122">
        <v>961227.81652799982</v>
      </c>
      <c r="Y71" s="122">
        <v>64650569106.145248</v>
      </c>
      <c r="Z71" s="122">
        <v>72528.121299999999</v>
      </c>
      <c r="AA71" s="122">
        <v>8274880000</v>
      </c>
      <c r="AB71" s="122">
        <v>86583.839999999982</v>
      </c>
      <c r="AC71" s="122">
        <v>456000000</v>
      </c>
      <c r="AD71" s="122">
        <v>960.50246400000003</v>
      </c>
      <c r="AE71" s="122">
        <v>7764953.5999999996</v>
      </c>
      <c r="AF71" s="133">
        <v>9076.0096639999992</v>
      </c>
      <c r="AG71" s="133">
        <v>151338193</v>
      </c>
      <c r="AH71" s="122">
        <v>92476.605538799995</v>
      </c>
      <c r="AI71" s="122">
        <v>23754000</v>
      </c>
      <c r="AJ71" s="122">
        <v>92.425708800000024</v>
      </c>
      <c r="AK71" s="122">
        <v>11700000</v>
      </c>
      <c r="AL71" s="122">
        <v>664.57407119999971</v>
      </c>
      <c r="AM71" s="122">
        <v>5192800</v>
      </c>
      <c r="AN71" s="122">
        <v>1223609.8952747998</v>
      </c>
      <c r="AO71" s="125">
        <v>73581199052.745255</v>
      </c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BB71" s="61"/>
    </row>
    <row r="72" spans="3:55" s="50" customFormat="1" x14ac:dyDescent="0.25">
      <c r="C72" s="58">
        <v>2023</v>
      </c>
      <c r="D72" s="58">
        <v>32886249.889519997</v>
      </c>
      <c r="E72" s="58">
        <v>0</v>
      </c>
      <c r="F72" s="58">
        <v>42</v>
      </c>
      <c r="G72" s="58">
        <v>216459.59999999998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583.47642000000008</v>
      </c>
      <c r="O72" s="58">
        <v>44.927439999999997</v>
      </c>
      <c r="P72" s="58">
        <v>217130.00385999997</v>
      </c>
      <c r="Q72" s="58">
        <v>7387129.4677879987</v>
      </c>
      <c r="R72" s="58">
        <v>25499120.421731997</v>
      </c>
      <c r="W72" s="122">
        <v>2023</v>
      </c>
      <c r="X72" s="122">
        <v>961227.81652799982</v>
      </c>
      <c r="Y72" s="122">
        <v>64650569106.145248</v>
      </c>
      <c r="Z72" s="122">
        <v>72563.421300000002</v>
      </c>
      <c r="AA72" s="122">
        <v>9414880000</v>
      </c>
      <c r="AB72" s="122">
        <v>129875.75999999998</v>
      </c>
      <c r="AC72" s="122">
        <v>684000000</v>
      </c>
      <c r="AD72" s="122">
        <v>1177.9747199999999</v>
      </c>
      <c r="AE72" s="122">
        <v>9464953.5999999996</v>
      </c>
      <c r="AF72" s="133">
        <v>9076.0096639999992</v>
      </c>
      <c r="AG72" s="133">
        <v>151338193</v>
      </c>
      <c r="AH72" s="122">
        <v>96396.766858799994</v>
      </c>
      <c r="AI72" s="122">
        <v>24954000</v>
      </c>
      <c r="AJ72" s="122">
        <v>100.58091840000003</v>
      </c>
      <c r="AK72" s="122">
        <v>12780000</v>
      </c>
      <c r="AL72" s="122">
        <v>720.22582559999967</v>
      </c>
      <c r="AM72" s="122">
        <v>5627600</v>
      </c>
      <c r="AN72" s="122">
        <v>1271138.5558148001</v>
      </c>
      <c r="AO72" s="125">
        <v>74953613852.745255</v>
      </c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</row>
    <row r="73" spans="3:55" s="50" customFormat="1" x14ac:dyDescent="0.25">
      <c r="C73" s="58">
        <v>2024</v>
      </c>
      <c r="D73" s="58">
        <v>34951042.479208</v>
      </c>
      <c r="E73" s="58">
        <v>0</v>
      </c>
      <c r="F73" s="58">
        <v>42</v>
      </c>
      <c r="G73" s="58">
        <v>216459.59999999998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583.47642000000008</v>
      </c>
      <c r="O73" s="58">
        <v>44.927439999999997</v>
      </c>
      <c r="P73" s="58">
        <v>217130.00385999997</v>
      </c>
      <c r="Q73" s="58">
        <v>7604259.4716479983</v>
      </c>
      <c r="R73" s="58">
        <v>27346783.00756</v>
      </c>
      <c r="W73" s="122">
        <v>2024</v>
      </c>
      <c r="X73" s="122">
        <v>1062530.9093279997</v>
      </c>
      <c r="Y73" s="122">
        <v>75108669664.804459</v>
      </c>
      <c r="Z73" s="122">
        <v>72598.721300000005</v>
      </c>
      <c r="AA73" s="122">
        <v>10554880000</v>
      </c>
      <c r="AB73" s="122">
        <v>129875.75999999998</v>
      </c>
      <c r="AC73" s="122">
        <v>684000000</v>
      </c>
      <c r="AD73" s="122">
        <v>1395.4469759999999</v>
      </c>
      <c r="AE73" s="122">
        <v>11164953.6</v>
      </c>
      <c r="AF73" s="133">
        <v>9076.0096639999992</v>
      </c>
      <c r="AG73" s="133">
        <v>151338193</v>
      </c>
      <c r="AH73" s="122">
        <v>100316.92817879999</v>
      </c>
      <c r="AI73" s="122">
        <v>26154000</v>
      </c>
      <c r="AJ73" s="122">
        <v>108.73612800000004</v>
      </c>
      <c r="AK73" s="122">
        <v>13860000</v>
      </c>
      <c r="AL73" s="122">
        <v>775.87757999999963</v>
      </c>
      <c r="AM73" s="122">
        <v>6062400</v>
      </c>
      <c r="AN73" s="122">
        <v>1376678.3891548</v>
      </c>
      <c r="AO73" s="125">
        <v>86556129211.404465</v>
      </c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</row>
    <row r="74" spans="3:55" s="50" customFormat="1" x14ac:dyDescent="0.25">
      <c r="C74" s="58">
        <v>2025</v>
      </c>
      <c r="D74" s="58">
        <v>36711946.621359996</v>
      </c>
      <c r="E74" s="58">
        <v>101303.09279999997</v>
      </c>
      <c r="F74" s="58">
        <v>42</v>
      </c>
      <c r="G74" s="58">
        <v>216459.59999999998</v>
      </c>
      <c r="H74" s="58">
        <v>336</v>
      </c>
      <c r="I74" s="58">
        <v>672</v>
      </c>
      <c r="J74" s="58">
        <v>840</v>
      </c>
      <c r="K74" s="58">
        <v>0</v>
      </c>
      <c r="L74" s="58">
        <v>168</v>
      </c>
      <c r="M74" s="58">
        <v>0</v>
      </c>
      <c r="N74" s="58">
        <v>583.47642000000008</v>
      </c>
      <c r="O74" s="58">
        <v>44.927439999999997</v>
      </c>
      <c r="P74" s="58">
        <v>320449.09665999998</v>
      </c>
      <c r="Q74" s="58">
        <v>7924708.5683079986</v>
      </c>
      <c r="R74" s="58">
        <v>28787238.053051997</v>
      </c>
      <c r="W74" s="122">
        <v>2025</v>
      </c>
      <c r="X74" s="122">
        <v>1062530.9093279997</v>
      </c>
      <c r="Y74" s="122">
        <v>75108669664.804459</v>
      </c>
      <c r="Z74" s="122">
        <v>72634.021300000008</v>
      </c>
      <c r="AA74" s="122">
        <v>11694880000</v>
      </c>
      <c r="AB74" s="122">
        <v>173167.67999999996</v>
      </c>
      <c r="AC74" s="122">
        <v>912000000</v>
      </c>
      <c r="AD74" s="122">
        <v>1612.919232</v>
      </c>
      <c r="AE74" s="122">
        <v>12864953.6</v>
      </c>
      <c r="AF74" s="133">
        <v>9076.0096639999992</v>
      </c>
      <c r="AG74" s="133">
        <v>151338193</v>
      </c>
      <c r="AH74" s="122">
        <v>104237.08949879999</v>
      </c>
      <c r="AI74" s="122">
        <v>27354000</v>
      </c>
      <c r="AJ74" s="122">
        <v>116.89133760000004</v>
      </c>
      <c r="AK74" s="122">
        <v>14940000</v>
      </c>
      <c r="AL74" s="122">
        <v>831.52933439999958</v>
      </c>
      <c r="AM74" s="122">
        <v>6497200</v>
      </c>
      <c r="AN74" s="122">
        <v>1424207.0496947996</v>
      </c>
      <c r="AO74" s="125">
        <v>87928544011.404465</v>
      </c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</row>
    <row r="75" spans="3:55" s="50" customFormat="1" x14ac:dyDescent="0.25">
      <c r="C75" s="58">
        <v>2026</v>
      </c>
      <c r="D75" s="58">
        <v>40362973.365040004</v>
      </c>
      <c r="E75" s="58">
        <v>0</v>
      </c>
      <c r="F75" s="58">
        <v>42</v>
      </c>
      <c r="G75" s="58">
        <v>216459.59999999998</v>
      </c>
      <c r="H75" s="58">
        <v>336</v>
      </c>
      <c r="I75" s="58">
        <v>672</v>
      </c>
      <c r="J75" s="58">
        <v>840</v>
      </c>
      <c r="K75" s="58">
        <v>0</v>
      </c>
      <c r="L75" s="58">
        <v>168</v>
      </c>
      <c r="M75" s="58">
        <v>0</v>
      </c>
      <c r="N75" s="58">
        <v>583.47642000000008</v>
      </c>
      <c r="O75" s="58">
        <v>44.927439999999997</v>
      </c>
      <c r="P75" s="58">
        <v>219146.00385999997</v>
      </c>
      <c r="Q75" s="58">
        <v>8143854.5721679982</v>
      </c>
      <c r="R75" s="58">
        <v>32219118.792872004</v>
      </c>
      <c r="W75" s="122">
        <v>2026</v>
      </c>
      <c r="X75" s="122">
        <v>1062530.9093279997</v>
      </c>
      <c r="Y75" s="122">
        <v>75108669664.804459</v>
      </c>
      <c r="Z75" s="122">
        <v>72669.321300000011</v>
      </c>
      <c r="AA75" s="122">
        <v>12834880000</v>
      </c>
      <c r="AB75" s="122">
        <v>173167.67999999996</v>
      </c>
      <c r="AC75" s="122">
        <v>912000000</v>
      </c>
      <c r="AD75" s="122">
        <v>1830.391488</v>
      </c>
      <c r="AE75" s="122">
        <v>14564953.6</v>
      </c>
      <c r="AF75" s="133">
        <v>9076.0096639999992</v>
      </c>
      <c r="AG75" s="133">
        <v>151338193</v>
      </c>
      <c r="AH75" s="122">
        <v>108157.25081879999</v>
      </c>
      <c r="AI75" s="122">
        <v>28554000</v>
      </c>
      <c r="AJ75" s="122">
        <v>125.04654720000005</v>
      </c>
      <c r="AK75" s="122">
        <v>16020000</v>
      </c>
      <c r="AL75" s="122">
        <v>887.18108879999954</v>
      </c>
      <c r="AM75" s="122">
        <v>6932000</v>
      </c>
      <c r="AN75" s="122">
        <v>1428443.7902347997</v>
      </c>
      <c r="AO75" s="125">
        <v>89072958811.404465</v>
      </c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</row>
    <row r="76" spans="3:55" s="50" customFormat="1" x14ac:dyDescent="0.25">
      <c r="C76" s="58">
        <v>2027</v>
      </c>
      <c r="D76" s="58">
        <v>44014000.108720005</v>
      </c>
      <c r="E76" s="58">
        <v>0</v>
      </c>
      <c r="F76" s="58">
        <v>42</v>
      </c>
      <c r="G76" s="58">
        <v>216459.59999999998</v>
      </c>
      <c r="H76" s="58">
        <v>336</v>
      </c>
      <c r="I76" s="58">
        <v>672</v>
      </c>
      <c r="J76" s="58">
        <v>840</v>
      </c>
      <c r="K76" s="58">
        <v>0</v>
      </c>
      <c r="L76" s="58">
        <v>168</v>
      </c>
      <c r="M76" s="58">
        <v>0</v>
      </c>
      <c r="N76" s="58">
        <v>583.47642000000008</v>
      </c>
      <c r="O76" s="58">
        <v>44.927439999999997</v>
      </c>
      <c r="P76" s="58">
        <v>219146.00385999997</v>
      </c>
      <c r="Q76" s="58">
        <v>8363000.5760279978</v>
      </c>
      <c r="R76" s="58">
        <v>35650999.532692008</v>
      </c>
      <c r="W76" s="122">
        <v>2027</v>
      </c>
      <c r="X76" s="122">
        <v>1062530.9093279997</v>
      </c>
      <c r="Y76" s="122">
        <v>75108669664.804459</v>
      </c>
      <c r="Z76" s="122">
        <v>72704.621300000013</v>
      </c>
      <c r="AA76" s="122">
        <v>13974880000</v>
      </c>
      <c r="AB76" s="122">
        <v>173167.67999999996</v>
      </c>
      <c r="AC76" s="122">
        <v>912000000</v>
      </c>
      <c r="AD76" s="122">
        <v>2047.863744</v>
      </c>
      <c r="AE76" s="122">
        <v>16264953.6</v>
      </c>
      <c r="AF76" s="133">
        <v>9076.0096639999992</v>
      </c>
      <c r="AG76" s="133">
        <v>151338193</v>
      </c>
      <c r="AH76" s="122">
        <v>112077.41213879999</v>
      </c>
      <c r="AI76" s="122">
        <v>29754000</v>
      </c>
      <c r="AJ76" s="122">
        <v>133.20175680000006</v>
      </c>
      <c r="AK76" s="122">
        <v>17100000</v>
      </c>
      <c r="AL76" s="122">
        <v>942.8328431999995</v>
      </c>
      <c r="AM76" s="122">
        <v>7366800</v>
      </c>
      <c r="AN76" s="122">
        <v>1432680.5307747996</v>
      </c>
      <c r="AO76" s="125">
        <v>90217373611.404465</v>
      </c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</row>
    <row r="77" spans="3:55" s="50" customFormat="1" x14ac:dyDescent="0.25">
      <c r="C77" s="58">
        <v>2028</v>
      </c>
      <c r="D77" s="58">
        <v>47665026.85239999</v>
      </c>
      <c r="E77" s="58">
        <v>0</v>
      </c>
      <c r="F77" s="58">
        <v>42</v>
      </c>
      <c r="G77" s="58">
        <v>216459.59999999998</v>
      </c>
      <c r="H77" s="58">
        <v>336</v>
      </c>
      <c r="I77" s="58">
        <v>672</v>
      </c>
      <c r="J77" s="58">
        <v>840</v>
      </c>
      <c r="K77" s="58">
        <v>0</v>
      </c>
      <c r="L77" s="58">
        <v>168</v>
      </c>
      <c r="M77" s="58">
        <v>0</v>
      </c>
      <c r="N77" s="58">
        <v>583.47642000000008</v>
      </c>
      <c r="O77" s="58">
        <v>44.927439999999997</v>
      </c>
      <c r="P77" s="58">
        <v>219146.00385999997</v>
      </c>
      <c r="Q77" s="58">
        <v>8582146.5798879974</v>
      </c>
      <c r="R77" s="58">
        <v>39082880.272511989</v>
      </c>
      <c r="W77" s="122">
        <v>2028</v>
      </c>
      <c r="X77" s="122">
        <v>1062530.9093279997</v>
      </c>
      <c r="Y77" s="122">
        <v>75108669664.804459</v>
      </c>
      <c r="Z77" s="122">
        <v>72739.921300000016</v>
      </c>
      <c r="AA77" s="122">
        <v>15114880000</v>
      </c>
      <c r="AB77" s="122">
        <v>173167.67999999996</v>
      </c>
      <c r="AC77" s="122">
        <v>912000000</v>
      </c>
      <c r="AD77" s="122">
        <v>2265.3359999999998</v>
      </c>
      <c r="AE77" s="122">
        <v>17964953.600000001</v>
      </c>
      <c r="AF77" s="133">
        <v>9076.0096639999992</v>
      </c>
      <c r="AG77" s="133">
        <v>151338193</v>
      </c>
      <c r="AH77" s="122">
        <v>115997.57345879999</v>
      </c>
      <c r="AI77" s="122">
        <v>30954000</v>
      </c>
      <c r="AJ77" s="122">
        <v>141.35696640000006</v>
      </c>
      <c r="AK77" s="122">
        <v>18180000</v>
      </c>
      <c r="AL77" s="122">
        <v>998.48459759999946</v>
      </c>
      <c r="AM77" s="122">
        <v>7801600</v>
      </c>
      <c r="AN77" s="122">
        <v>1436917.2713147998</v>
      </c>
      <c r="AO77" s="125">
        <v>91361788411.404465</v>
      </c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</row>
    <row r="78" spans="3:55" s="50" customFormat="1" x14ac:dyDescent="0.25">
      <c r="C78" s="58">
        <v>2029</v>
      </c>
      <c r="D78" s="58">
        <v>51316053.596080005</v>
      </c>
      <c r="E78" s="58">
        <v>0</v>
      </c>
      <c r="F78" s="58">
        <v>42</v>
      </c>
      <c r="G78" s="58">
        <v>216459.59999999998</v>
      </c>
      <c r="H78" s="58">
        <v>336</v>
      </c>
      <c r="I78" s="58">
        <v>672</v>
      </c>
      <c r="J78" s="58">
        <v>840</v>
      </c>
      <c r="K78" s="58">
        <v>0</v>
      </c>
      <c r="L78" s="58">
        <v>168</v>
      </c>
      <c r="M78" s="58">
        <v>0</v>
      </c>
      <c r="N78" s="58">
        <v>583.47642000000008</v>
      </c>
      <c r="O78" s="58">
        <v>44.927439999999997</v>
      </c>
      <c r="P78" s="58">
        <v>219146.00385999997</v>
      </c>
      <c r="Q78" s="58">
        <v>8801292.5837479979</v>
      </c>
      <c r="R78" s="58">
        <v>42514761.012332007</v>
      </c>
      <c r="W78" s="122">
        <v>2029</v>
      </c>
      <c r="X78" s="122">
        <v>1062530.9093279997</v>
      </c>
      <c r="Y78" s="122">
        <v>75108669664.804459</v>
      </c>
      <c r="Z78" s="122">
        <v>72775.221300000019</v>
      </c>
      <c r="AA78" s="122">
        <v>16254880000</v>
      </c>
      <c r="AB78" s="122">
        <v>173167.67999999996</v>
      </c>
      <c r="AC78" s="122">
        <v>912000000</v>
      </c>
      <c r="AD78" s="122">
        <v>2482.8082559999998</v>
      </c>
      <c r="AE78" s="122">
        <v>19664953.600000001</v>
      </c>
      <c r="AF78" s="133">
        <v>9076.0096639999992</v>
      </c>
      <c r="AG78" s="133">
        <v>151338193</v>
      </c>
      <c r="AH78" s="122">
        <v>119917.73477879999</v>
      </c>
      <c r="AI78" s="122">
        <v>32154000</v>
      </c>
      <c r="AJ78" s="122">
        <v>149.51217600000007</v>
      </c>
      <c r="AK78" s="122">
        <v>19260000</v>
      </c>
      <c r="AL78" s="122">
        <v>1054.1363519999995</v>
      </c>
      <c r="AM78" s="122">
        <v>8236400</v>
      </c>
      <c r="AN78" s="122">
        <v>1441154.0118547999</v>
      </c>
      <c r="AO78" s="125">
        <v>92506203211.404465</v>
      </c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</row>
    <row r="79" spans="3:55" s="50" customFormat="1" x14ac:dyDescent="0.25">
      <c r="C79" s="58">
        <v>2030</v>
      </c>
      <c r="D79" s="58">
        <v>54967080.339760005</v>
      </c>
      <c r="E79" s="58">
        <v>0</v>
      </c>
      <c r="F79" s="58">
        <v>84</v>
      </c>
      <c r="G79" s="58">
        <v>432919.19999999995</v>
      </c>
      <c r="H79" s="58">
        <v>558</v>
      </c>
      <c r="I79" s="58">
        <v>1260</v>
      </c>
      <c r="J79" s="58">
        <v>1680</v>
      </c>
      <c r="K79" s="58">
        <v>0</v>
      </c>
      <c r="L79" s="58">
        <v>420</v>
      </c>
      <c r="M79" s="58">
        <v>0</v>
      </c>
      <c r="N79" s="58">
        <v>583.47642000000008</v>
      </c>
      <c r="O79" s="58">
        <v>44.927439999999997</v>
      </c>
      <c r="P79" s="58">
        <v>437549.60385999997</v>
      </c>
      <c r="Q79" s="58">
        <v>9238842.187607998</v>
      </c>
      <c r="R79" s="58">
        <v>45728238.152152009</v>
      </c>
      <c r="W79" s="122">
        <v>2030</v>
      </c>
      <c r="X79" s="122">
        <v>1062530.9093279997</v>
      </c>
      <c r="Y79" s="122">
        <v>75108669664.804459</v>
      </c>
      <c r="Z79" s="122">
        <v>72775.221300000019</v>
      </c>
      <c r="AA79" s="122">
        <v>18534880000</v>
      </c>
      <c r="AB79" s="122">
        <v>173167.67999999996</v>
      </c>
      <c r="AC79" s="122">
        <v>912000000</v>
      </c>
      <c r="AD79" s="122">
        <v>2700.2805119999998</v>
      </c>
      <c r="AE79" s="122">
        <v>21364953.600000001</v>
      </c>
      <c r="AF79" s="133">
        <v>9076.0096639999992</v>
      </c>
      <c r="AG79" s="133">
        <v>151338193</v>
      </c>
      <c r="AH79" s="122">
        <v>123837.89609879999</v>
      </c>
      <c r="AI79" s="122">
        <v>33354000</v>
      </c>
      <c r="AJ79" s="122">
        <v>157.66738560000007</v>
      </c>
      <c r="AK79" s="122">
        <v>20340000</v>
      </c>
      <c r="AL79" s="122">
        <v>1109.7881063999996</v>
      </c>
      <c r="AM79" s="122">
        <v>8671200</v>
      </c>
      <c r="AN79" s="122">
        <v>1445355.4523947998</v>
      </c>
      <c r="AO79" s="125">
        <v>94790618011.404465</v>
      </c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</row>
    <row r="80" spans="3:55" s="50" customFormat="1" ht="75" x14ac:dyDescent="0.25">
      <c r="C80" s="58" t="s">
        <v>108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>
        <v>0.16807955107859629</v>
      </c>
      <c r="W80" s="130" t="s">
        <v>109</v>
      </c>
      <c r="X80" s="130">
        <v>70688.456218470979</v>
      </c>
      <c r="Y80" s="130"/>
      <c r="Z80" s="130">
        <v>254686.6868819813</v>
      </c>
      <c r="AA80" s="130"/>
      <c r="AB80" s="130">
        <v>5266.5716835843741</v>
      </c>
      <c r="AC80" s="130"/>
      <c r="AD80" s="130">
        <v>7912.1237608665169</v>
      </c>
      <c r="AE80" s="130"/>
      <c r="AF80" s="134">
        <v>16674.529733070151</v>
      </c>
      <c r="AG80" s="134"/>
      <c r="AH80" s="130">
        <v>269.33597106163376</v>
      </c>
      <c r="AI80" s="130"/>
      <c r="AJ80" s="130">
        <v>129005.7542502943</v>
      </c>
      <c r="AK80" s="130"/>
      <c r="AL80" s="130">
        <v>7813.3834287773934</v>
      </c>
      <c r="AM80" s="130"/>
      <c r="AN80" s="130">
        <v>65582.911009431293</v>
      </c>
      <c r="AO80" s="131"/>
      <c r="AP80" s="128"/>
      <c r="AQ80" s="128"/>
      <c r="AR80" s="128"/>
      <c r="AS80" s="128"/>
      <c r="AT80" s="128"/>
      <c r="AU80" s="128"/>
      <c r="AV80" s="128"/>
      <c r="AW80" s="128"/>
      <c r="AX80" s="129"/>
      <c r="AY80" s="128"/>
    </row>
    <row r="81" spans="1:54" s="50" customFormat="1" x14ac:dyDescent="0.25"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32"/>
      <c r="AM81" s="126"/>
      <c r="AN81" s="126"/>
      <c r="AO81" s="126"/>
      <c r="AP81" s="128"/>
      <c r="AQ81" s="128"/>
      <c r="AR81" s="128"/>
      <c r="AS81" s="128"/>
      <c r="AT81" s="128"/>
      <c r="AU81" s="128"/>
      <c r="AV81" s="128"/>
      <c r="AW81" s="128"/>
      <c r="AX81" s="129"/>
      <c r="AY81" s="128"/>
      <c r="BA81" s="50" t="s">
        <v>104</v>
      </c>
      <c r="BB81">
        <v>64823.625618592952</v>
      </c>
    </row>
    <row r="82" spans="1:54" s="50" customFormat="1" x14ac:dyDescent="0.25"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32"/>
      <c r="AM82" s="126"/>
      <c r="AN82" s="126"/>
      <c r="AO82" s="126"/>
      <c r="AP82" s="128"/>
      <c r="AQ82" s="128"/>
      <c r="AR82" s="128"/>
      <c r="AS82" s="128"/>
      <c r="AT82" s="128"/>
      <c r="AU82" s="128"/>
      <c r="AV82" s="128"/>
      <c r="AW82" s="128"/>
      <c r="AX82" s="129"/>
      <c r="AY82" s="128"/>
    </row>
    <row r="83" spans="1:54" x14ac:dyDescent="0.25"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</row>
    <row r="84" spans="1:54" x14ac:dyDescent="0.25"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BA84" t="s">
        <v>79</v>
      </c>
      <c r="BB84">
        <v>45811.809172647896</v>
      </c>
    </row>
    <row r="87" spans="1:54" x14ac:dyDescent="0.25">
      <c r="A87" s="168" t="s">
        <v>4</v>
      </c>
      <c r="B87" s="169" t="s">
        <v>144</v>
      </c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65" t="s">
        <v>162</v>
      </c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</row>
    <row r="88" spans="1:54" ht="60" x14ac:dyDescent="0.25">
      <c r="A88" s="168"/>
      <c r="B88" s="107" t="s">
        <v>94</v>
      </c>
      <c r="C88" s="96" t="s">
        <v>95</v>
      </c>
      <c r="D88" s="96" t="s">
        <v>96</v>
      </c>
      <c r="E88" s="107" t="s">
        <v>97</v>
      </c>
      <c r="F88" s="107" t="s">
        <v>98</v>
      </c>
      <c r="G88" s="107" t="s">
        <v>99</v>
      </c>
      <c r="H88" s="107" t="s">
        <v>100</v>
      </c>
      <c r="I88" s="107" t="s">
        <v>101</v>
      </c>
      <c r="J88" s="96" t="s">
        <v>102</v>
      </c>
      <c r="K88" s="96" t="s">
        <v>145</v>
      </c>
      <c r="L88" s="96" t="s">
        <v>146</v>
      </c>
      <c r="M88" s="96" t="s">
        <v>103</v>
      </c>
      <c r="N88" s="96" t="s">
        <v>147</v>
      </c>
      <c r="O88" s="107" t="s">
        <v>94</v>
      </c>
      <c r="P88" s="96" t="s">
        <v>148</v>
      </c>
      <c r="Q88" s="96" t="s">
        <v>149</v>
      </c>
      <c r="R88" s="97" t="s">
        <v>95</v>
      </c>
      <c r="S88" s="97" t="s">
        <v>96</v>
      </c>
      <c r="T88" s="97" t="s">
        <v>97</v>
      </c>
      <c r="U88" s="97" t="s">
        <v>98</v>
      </c>
      <c r="V88" s="97" t="s">
        <v>99</v>
      </c>
      <c r="W88" s="97" t="s">
        <v>100</v>
      </c>
      <c r="X88" s="97" t="s">
        <v>101</v>
      </c>
      <c r="Y88" s="97" t="s">
        <v>163</v>
      </c>
      <c r="Z88" s="97" t="s">
        <v>145</v>
      </c>
      <c r="AA88" s="97" t="s">
        <v>146</v>
      </c>
      <c r="AB88" s="97" t="s">
        <v>103</v>
      </c>
      <c r="AC88" s="97" t="s">
        <v>147</v>
      </c>
      <c r="AD88" s="97" t="s">
        <v>148</v>
      </c>
      <c r="AE88" s="97" t="s">
        <v>149</v>
      </c>
      <c r="AF88" s="97" t="s">
        <v>150</v>
      </c>
      <c r="AG88" s="97" t="s">
        <v>151</v>
      </c>
    </row>
    <row r="89" spans="1:54" x14ac:dyDescent="0.25">
      <c r="A89" s="98">
        <v>2010</v>
      </c>
      <c r="B89" s="108"/>
      <c r="C89" s="99"/>
      <c r="D89" s="100" t="s">
        <v>152</v>
      </c>
      <c r="E89" s="108"/>
      <c r="F89" s="108"/>
      <c r="G89" s="108"/>
      <c r="H89" s="108"/>
      <c r="I89" s="108"/>
      <c r="J89" s="99"/>
      <c r="K89" s="99"/>
      <c r="L89" s="99" t="s">
        <v>153</v>
      </c>
      <c r="M89" s="99">
        <v>283</v>
      </c>
      <c r="N89" s="99">
        <v>0</v>
      </c>
      <c r="O89" s="108"/>
      <c r="P89" s="99">
        <f>'[1]PJU LED'!J141</f>
        <v>0</v>
      </c>
      <c r="Q89" s="99">
        <f>'[1]PJU LED'!J165</f>
        <v>0</v>
      </c>
      <c r="R89" s="101"/>
      <c r="S89" s="113">
        <v>326</v>
      </c>
      <c r="T89" s="101"/>
      <c r="U89" s="101"/>
      <c r="V89" s="101"/>
      <c r="W89" s="101"/>
      <c r="X89" s="101"/>
      <c r="Y89" s="101"/>
      <c r="Z89" s="101"/>
      <c r="AA89" s="101">
        <v>1.19</v>
      </c>
      <c r="AB89" s="101">
        <v>11094.056535599999</v>
      </c>
      <c r="AC89" s="102">
        <f>'[1]PJU solar cell'!S88</f>
        <v>0</v>
      </c>
      <c r="AD89" s="103">
        <f>'[1]PJU LED'!K141</f>
        <v>0</v>
      </c>
      <c r="AE89" s="103">
        <f>'[1]PJU LED'!K165</f>
        <v>0</v>
      </c>
      <c r="AF89" s="103">
        <f>SUM(R89:AE89)</f>
        <v>11421.246535599999</v>
      </c>
      <c r="AG89" s="101">
        <f>AF89/1000</f>
        <v>11.4212465356</v>
      </c>
    </row>
    <row r="90" spans="1:54" x14ac:dyDescent="0.25">
      <c r="A90" s="98">
        <v>2011</v>
      </c>
      <c r="B90" s="108"/>
      <c r="C90" s="99"/>
      <c r="D90" s="100" t="s">
        <v>154</v>
      </c>
      <c r="E90" s="108"/>
      <c r="F90" s="108"/>
      <c r="G90" s="108"/>
      <c r="H90" s="108"/>
      <c r="I90" s="108"/>
      <c r="J90" s="99"/>
      <c r="K90" s="99"/>
      <c r="L90" s="99" t="s">
        <v>155</v>
      </c>
      <c r="M90" s="99">
        <v>283</v>
      </c>
      <c r="N90" s="99">
        <v>30</v>
      </c>
      <c r="O90" s="108"/>
      <c r="P90" s="99">
        <f>'[1]PJU LED'!J142</f>
        <v>0</v>
      </c>
      <c r="Q90" s="99">
        <f>'[1]PJU LED'!J166</f>
        <v>0</v>
      </c>
      <c r="R90" s="101"/>
      <c r="S90" s="113">
        <v>78.48</v>
      </c>
      <c r="T90" s="101"/>
      <c r="U90" s="101"/>
      <c r="V90" s="101"/>
      <c r="W90" s="101"/>
      <c r="X90" s="101"/>
      <c r="Y90" s="101"/>
      <c r="Z90" s="101"/>
      <c r="AA90" s="101">
        <v>14.48</v>
      </c>
      <c r="AB90" s="101">
        <v>11094.056535599999</v>
      </c>
      <c r="AC90" s="102">
        <f>'[1]PJU solar cell'!S89</f>
        <v>0</v>
      </c>
      <c r="AD90" s="103">
        <f>'[1]PJU LED'!K142</f>
        <v>0</v>
      </c>
      <c r="AE90" s="103">
        <f>'[1]PJU LED'!K166</f>
        <v>0</v>
      </c>
      <c r="AF90" s="103">
        <f t="shared" ref="AF90:AF109" si="17">SUM(R90:AE90)</f>
        <v>11187.016535599998</v>
      </c>
      <c r="AG90" s="101">
        <f t="shared" ref="AG90:AG109" si="18">AF90/1000</f>
        <v>11.187016535599998</v>
      </c>
    </row>
    <row r="91" spans="1:54" x14ac:dyDescent="0.25">
      <c r="A91" s="98">
        <v>2012</v>
      </c>
      <c r="B91" s="108"/>
      <c r="C91" s="99"/>
      <c r="D91" s="100" t="s">
        <v>156</v>
      </c>
      <c r="E91" s="108"/>
      <c r="F91" s="108"/>
      <c r="G91" s="108"/>
      <c r="H91" s="108"/>
      <c r="I91" s="108"/>
      <c r="J91" s="99"/>
      <c r="K91" s="104"/>
      <c r="L91" s="99" t="s">
        <v>157</v>
      </c>
      <c r="M91" s="99">
        <v>717</v>
      </c>
      <c r="N91" s="99">
        <v>60</v>
      </c>
      <c r="O91" s="108"/>
      <c r="P91" s="99">
        <f>'[1]PJU LED'!J143</f>
        <v>0</v>
      </c>
      <c r="Q91" s="99">
        <f>'[1]PJU LED'!J167</f>
        <v>0</v>
      </c>
      <c r="R91" s="101"/>
      <c r="S91" s="113">
        <v>188</v>
      </c>
      <c r="T91" s="101"/>
      <c r="U91" s="101"/>
      <c r="V91" s="101"/>
      <c r="W91" s="101"/>
      <c r="X91" s="101"/>
      <c r="Y91" s="103"/>
      <c r="Z91" s="103"/>
      <c r="AA91" s="103">
        <v>0.14000000000000001</v>
      </c>
      <c r="AB91" s="103">
        <v>28107.556664399995</v>
      </c>
      <c r="AC91" s="102">
        <f>'[1]PJU solar cell'!S90</f>
        <v>0</v>
      </c>
      <c r="AD91" s="103">
        <f>'[1]PJU LED'!K143</f>
        <v>0</v>
      </c>
      <c r="AE91" s="103">
        <f>'[1]PJU LED'!K167</f>
        <v>0</v>
      </c>
      <c r="AF91" s="103">
        <f t="shared" si="17"/>
        <v>28295.696664399995</v>
      </c>
      <c r="AG91" s="101">
        <f t="shared" si="18"/>
        <v>28.295696664399994</v>
      </c>
    </row>
    <row r="92" spans="1:54" x14ac:dyDescent="0.25">
      <c r="A92" s="98">
        <v>2013</v>
      </c>
      <c r="B92" s="108"/>
      <c r="C92" s="99"/>
      <c r="D92" s="100">
        <v>0</v>
      </c>
      <c r="E92" s="108"/>
      <c r="F92" s="108"/>
      <c r="G92" s="108"/>
      <c r="H92" s="108"/>
      <c r="I92" s="108"/>
      <c r="J92" s="99"/>
      <c r="K92" s="104"/>
      <c r="L92" s="99">
        <v>0</v>
      </c>
      <c r="M92" s="99">
        <v>150</v>
      </c>
      <c r="N92" s="99">
        <v>60</v>
      </c>
      <c r="O92" s="108"/>
      <c r="P92" s="99">
        <f>'[1]PJU LED'!J144</f>
        <v>0</v>
      </c>
      <c r="Q92" s="99">
        <f>'[1]PJU LED'!J168</f>
        <v>0</v>
      </c>
      <c r="R92" s="101"/>
      <c r="S92" s="113">
        <v>0</v>
      </c>
      <c r="T92" s="101"/>
      <c r="U92" s="101"/>
      <c r="V92" s="101"/>
      <c r="W92" s="101"/>
      <c r="X92" s="101"/>
      <c r="Y92" s="103"/>
      <c r="Z92" s="103"/>
      <c r="AA92" s="103">
        <v>0</v>
      </c>
      <c r="AB92" s="103">
        <v>5880.2419799999998</v>
      </c>
      <c r="AC92" s="102">
        <f>'[1]PJU solar cell'!S91</f>
        <v>0</v>
      </c>
      <c r="AD92" s="103">
        <f>'[1]PJU LED'!K144</f>
        <v>0</v>
      </c>
      <c r="AE92" s="103">
        <f>'[1]PJU LED'!K168</f>
        <v>0</v>
      </c>
      <c r="AF92" s="103">
        <f t="shared" si="17"/>
        <v>5880.2419799999998</v>
      </c>
      <c r="AG92" s="101">
        <f t="shared" si="18"/>
        <v>5.8802419800000001</v>
      </c>
    </row>
    <row r="93" spans="1:54" x14ac:dyDescent="0.25">
      <c r="A93" s="98">
        <v>2014</v>
      </c>
      <c r="B93" s="108"/>
      <c r="C93" s="99"/>
      <c r="D93" s="100" t="s">
        <v>158</v>
      </c>
      <c r="E93" s="108"/>
      <c r="F93" s="108"/>
      <c r="G93" s="108"/>
      <c r="H93" s="108"/>
      <c r="I93" s="108"/>
      <c r="J93" s="99"/>
      <c r="K93" s="104"/>
      <c r="L93" s="99" t="s">
        <v>159</v>
      </c>
      <c r="M93" s="99">
        <v>74</v>
      </c>
      <c r="N93" s="99">
        <v>60</v>
      </c>
      <c r="O93" s="108"/>
      <c r="P93" s="99">
        <f>'[1]PJU LED'!J145</f>
        <v>0</v>
      </c>
      <c r="Q93" s="99">
        <f>'[1]PJU LED'!J169</f>
        <v>0</v>
      </c>
      <c r="R93" s="101"/>
      <c r="S93" s="113">
        <v>35271</v>
      </c>
      <c r="T93" s="101"/>
      <c r="U93" s="101"/>
      <c r="V93" s="101"/>
      <c r="W93" s="101"/>
      <c r="X93" s="101"/>
      <c r="Y93" s="103"/>
      <c r="Z93" s="103"/>
      <c r="AA93" s="103">
        <v>3.53</v>
      </c>
      <c r="AB93" s="103">
        <v>2900.9193768000005</v>
      </c>
      <c r="AC93" s="102">
        <f>'[1]PJU solar cell'!S92</f>
        <v>0</v>
      </c>
      <c r="AD93" s="103">
        <f>'[1]PJU LED'!K145</f>
        <v>0</v>
      </c>
      <c r="AE93" s="103">
        <f>'[1]PJU LED'!K169</f>
        <v>0</v>
      </c>
      <c r="AF93" s="103">
        <f t="shared" si="17"/>
        <v>38175.449376799996</v>
      </c>
      <c r="AG93" s="101">
        <f t="shared" si="18"/>
        <v>38.175449376799996</v>
      </c>
    </row>
    <row r="94" spans="1:54" x14ac:dyDescent="0.25">
      <c r="A94" s="98">
        <v>2015</v>
      </c>
      <c r="B94" s="108"/>
      <c r="C94" s="99"/>
      <c r="D94" s="100">
        <v>0</v>
      </c>
      <c r="E94" s="108"/>
      <c r="F94" s="108"/>
      <c r="G94" s="108"/>
      <c r="H94" s="108"/>
      <c r="I94" s="108"/>
      <c r="J94" s="99"/>
      <c r="K94" s="104"/>
      <c r="L94" s="99">
        <v>0</v>
      </c>
      <c r="M94" s="99">
        <v>80</v>
      </c>
      <c r="N94" s="99">
        <v>60</v>
      </c>
      <c r="O94" s="108"/>
      <c r="P94" s="99">
        <f>'[1]PJU LED'!J146</f>
        <v>0</v>
      </c>
      <c r="Q94" s="99">
        <f>'[1]PJU LED'!J170</f>
        <v>0</v>
      </c>
      <c r="R94" s="101"/>
      <c r="S94" s="113"/>
      <c r="T94" s="101"/>
      <c r="U94" s="101"/>
      <c r="V94" s="101"/>
      <c r="W94" s="101"/>
      <c r="X94" s="101"/>
      <c r="Y94" s="103"/>
      <c r="Z94" s="103"/>
      <c r="AA94" s="103">
        <v>0</v>
      </c>
      <c r="AB94" s="103">
        <v>3136.1290559999998</v>
      </c>
      <c r="AC94" s="102">
        <f>'[1]PJU solar cell'!S93</f>
        <v>0</v>
      </c>
      <c r="AD94" s="103">
        <f>'[1]PJU LED'!K146</f>
        <v>0</v>
      </c>
      <c r="AE94" s="103">
        <f>'[1]PJU LED'!K170</f>
        <v>0</v>
      </c>
      <c r="AF94" s="103">
        <f t="shared" si="17"/>
        <v>3136.1290559999998</v>
      </c>
      <c r="AG94" s="101">
        <f t="shared" si="18"/>
        <v>3.1361290559999997</v>
      </c>
    </row>
    <row r="95" spans="1:54" x14ac:dyDescent="0.25">
      <c r="A95" s="98">
        <v>2016</v>
      </c>
      <c r="B95" s="108"/>
      <c r="C95" s="99"/>
      <c r="D95" s="100" t="s">
        <v>158</v>
      </c>
      <c r="E95" s="108"/>
      <c r="F95" s="108"/>
      <c r="G95" s="108"/>
      <c r="H95" s="108"/>
      <c r="I95" s="108"/>
      <c r="J95" s="99"/>
      <c r="K95" s="104"/>
      <c r="L95" s="99" t="s">
        <v>159</v>
      </c>
      <c r="M95" s="99">
        <v>83</v>
      </c>
      <c r="N95" s="99">
        <v>60</v>
      </c>
      <c r="O95" s="108"/>
      <c r="P95" s="99">
        <f>'[1]PJU LED'!J147</f>
        <v>0</v>
      </c>
      <c r="Q95" s="99">
        <f>'[1]PJU LED'!J171</f>
        <v>0</v>
      </c>
      <c r="R95" s="101"/>
      <c r="S95" s="113">
        <v>35271</v>
      </c>
      <c r="T95" s="101"/>
      <c r="U95" s="101"/>
      <c r="V95" s="101"/>
      <c r="W95" s="101"/>
      <c r="X95" s="101"/>
      <c r="Y95" s="103"/>
      <c r="Z95" s="103"/>
      <c r="AA95" s="103">
        <v>3.53</v>
      </c>
      <c r="AB95" s="103">
        <v>3253.7338955999999</v>
      </c>
      <c r="AC95" s="102">
        <f>'[1]PJU solar cell'!S94</f>
        <v>0</v>
      </c>
      <c r="AD95" s="103">
        <f>'[1]PJU LED'!K147</f>
        <v>0</v>
      </c>
      <c r="AE95" s="103">
        <f>'[1]PJU LED'!K171</f>
        <v>0</v>
      </c>
      <c r="AF95" s="103">
        <f t="shared" si="17"/>
        <v>38528.263895600001</v>
      </c>
      <c r="AG95" s="101">
        <f t="shared" si="18"/>
        <v>38.528263895599999</v>
      </c>
    </row>
    <row r="96" spans="1:54" x14ac:dyDescent="0.25">
      <c r="A96" s="98">
        <v>2017</v>
      </c>
      <c r="B96" s="109"/>
      <c r="C96" s="105" t="s">
        <v>160</v>
      </c>
      <c r="D96" s="100">
        <v>0.63</v>
      </c>
      <c r="E96" s="108"/>
      <c r="F96" s="108"/>
      <c r="G96" s="108"/>
      <c r="H96" s="108"/>
      <c r="I96" s="108"/>
      <c r="J96" s="99"/>
      <c r="K96" s="104">
        <v>12</v>
      </c>
      <c r="L96" s="99" t="s">
        <v>161</v>
      </c>
      <c r="M96" s="99">
        <v>94</v>
      </c>
      <c r="N96" s="99">
        <v>60</v>
      </c>
      <c r="O96" s="111"/>
      <c r="P96" s="99">
        <f>'[1]PJU LED'!J148</f>
        <v>0</v>
      </c>
      <c r="Q96" s="99">
        <f>'[1]PJU LED'!J172</f>
        <v>0</v>
      </c>
      <c r="R96" s="112">
        <v>414303.6743999999</v>
      </c>
      <c r="S96" s="113">
        <v>2727.3909599999993</v>
      </c>
      <c r="T96" s="101"/>
      <c r="U96" s="101"/>
      <c r="V96" s="101"/>
      <c r="W96" s="103"/>
      <c r="X96" s="101"/>
      <c r="Y96" s="103"/>
      <c r="Z96" s="103">
        <v>74.209999999999994</v>
      </c>
      <c r="AA96" s="103">
        <v>9056.6696639999991</v>
      </c>
      <c r="AB96" s="103">
        <v>3684.9516407999995</v>
      </c>
      <c r="AC96" s="102">
        <f>'[1]PJU solar cell'!S95</f>
        <v>0</v>
      </c>
      <c r="AD96" s="103">
        <f>'[1]PJU LED'!K148</f>
        <v>0</v>
      </c>
      <c r="AE96" s="103">
        <f>'[1]PJU LED'!K172</f>
        <v>0</v>
      </c>
      <c r="AF96" s="103">
        <f t="shared" si="17"/>
        <v>429846.89666479989</v>
      </c>
      <c r="AG96" s="101">
        <f t="shared" si="18"/>
        <v>429.84689666479989</v>
      </c>
    </row>
    <row r="97" spans="1:34" x14ac:dyDescent="0.25">
      <c r="A97" s="98">
        <v>2018</v>
      </c>
      <c r="B97" s="109"/>
      <c r="C97" s="99"/>
      <c r="D97" s="100">
        <v>3.1E-2</v>
      </c>
      <c r="E97" s="108"/>
      <c r="F97" s="108"/>
      <c r="G97" s="108"/>
      <c r="H97" s="108"/>
      <c r="I97" s="108"/>
      <c r="J97" s="99"/>
      <c r="K97" s="104"/>
      <c r="L97" s="99"/>
      <c r="M97" s="99">
        <v>195</v>
      </c>
      <c r="N97" s="99">
        <v>60</v>
      </c>
      <c r="O97" s="111"/>
      <c r="P97" s="99">
        <f>'[1]PJU LED'!J149</f>
        <v>0</v>
      </c>
      <c r="Q97" s="99">
        <f>'[1]PJU LED'!J173</f>
        <v>0</v>
      </c>
      <c r="R97" s="101"/>
      <c r="S97" s="113">
        <v>136676.14799999999</v>
      </c>
      <c r="T97" s="101"/>
      <c r="U97" s="101"/>
      <c r="V97" s="101"/>
      <c r="W97" s="103"/>
      <c r="X97" s="101"/>
      <c r="Y97" s="103"/>
      <c r="Z97" s="103"/>
      <c r="AA97" s="103"/>
      <c r="AB97" s="103">
        <v>7644.314574</v>
      </c>
      <c r="AC97" s="102">
        <f>'[1]PJU solar cell'!S96</f>
        <v>0</v>
      </c>
      <c r="AD97" s="103">
        <f>'[1]PJU LED'!K149</f>
        <v>0</v>
      </c>
      <c r="AE97" s="103">
        <f>'[1]PJU LED'!K173</f>
        <v>0</v>
      </c>
      <c r="AF97" s="103">
        <f t="shared" si="17"/>
        <v>144320.46257399998</v>
      </c>
      <c r="AG97" s="101">
        <f t="shared" si="18"/>
        <v>144.32046257399998</v>
      </c>
    </row>
    <row r="98" spans="1:34" x14ac:dyDescent="0.25">
      <c r="A98" s="98">
        <v>2019</v>
      </c>
      <c r="B98" s="109"/>
      <c r="C98" s="99"/>
      <c r="D98" s="100">
        <v>50</v>
      </c>
      <c r="E98" s="108"/>
      <c r="F98" s="108"/>
      <c r="G98" s="108"/>
      <c r="H98" s="108"/>
      <c r="I98" s="108"/>
      <c r="J98" s="99"/>
      <c r="K98" s="104">
        <v>28.8</v>
      </c>
      <c r="L98" s="99"/>
      <c r="M98" s="99">
        <v>100</v>
      </c>
      <c r="N98" s="99">
        <v>60</v>
      </c>
      <c r="O98" s="111"/>
      <c r="P98" s="99">
        <f>'[1]PJU LED'!J150</f>
        <v>0</v>
      </c>
      <c r="Q98" s="99">
        <f>'[1]PJU LED'!J174</f>
        <v>0</v>
      </c>
      <c r="R98" s="101"/>
      <c r="S98" s="114">
        <v>216459.59999999998</v>
      </c>
      <c r="T98" s="101"/>
      <c r="U98" s="101"/>
      <c r="V98" s="101"/>
      <c r="W98" s="103"/>
      <c r="X98" s="101"/>
      <c r="Y98" s="101"/>
      <c r="Z98" s="103">
        <v>178.83333333333331</v>
      </c>
      <c r="AA98" s="103"/>
      <c r="AB98" s="103">
        <v>3920.1613200000002</v>
      </c>
      <c r="AC98" s="102">
        <f>'[1]PJU solar cell'!S97</f>
        <v>0</v>
      </c>
      <c r="AD98" s="103">
        <f>'[1]PJU LED'!K150</f>
        <v>0</v>
      </c>
      <c r="AE98" s="103">
        <f>'[1]PJU LED'!K174</f>
        <v>0</v>
      </c>
      <c r="AF98" s="103">
        <f t="shared" si="17"/>
        <v>220558.59465333333</v>
      </c>
      <c r="AG98" s="101">
        <f t="shared" si="18"/>
        <v>220.55859465333333</v>
      </c>
    </row>
    <row r="99" spans="1:34" x14ac:dyDescent="0.25">
      <c r="A99" s="98">
        <v>2020</v>
      </c>
      <c r="B99" s="109"/>
      <c r="C99" s="99"/>
      <c r="D99" s="100">
        <v>50</v>
      </c>
      <c r="E99" s="108"/>
      <c r="F99" s="108"/>
      <c r="G99" s="108"/>
      <c r="H99" s="108"/>
      <c r="I99" s="108"/>
      <c r="J99" s="99"/>
      <c r="K99" s="104">
        <v>28.8</v>
      </c>
      <c r="L99" s="99"/>
      <c r="M99" s="99">
        <v>100</v>
      </c>
      <c r="N99" s="99">
        <v>60</v>
      </c>
      <c r="O99" s="111"/>
      <c r="P99" s="99">
        <f>'[1]PJU LED'!J151</f>
        <v>0</v>
      </c>
      <c r="Q99" s="99">
        <f>'[1]PJU LED'!J175</f>
        <v>0</v>
      </c>
      <c r="R99" s="101"/>
      <c r="S99" s="114">
        <v>216459.59999999998</v>
      </c>
      <c r="T99" s="101"/>
      <c r="U99" s="101"/>
      <c r="V99" s="101"/>
      <c r="W99" s="103"/>
      <c r="X99" s="101"/>
      <c r="Y99" s="103"/>
      <c r="Z99" s="101">
        <v>178.83333333333331</v>
      </c>
      <c r="AA99" s="103"/>
      <c r="AB99" s="103">
        <v>3920.1613200000002</v>
      </c>
      <c r="AC99" s="102">
        <f>'[1]PJU solar cell'!S98</f>
        <v>0</v>
      </c>
      <c r="AD99" s="103">
        <f>'[1]PJU LED'!K151</f>
        <v>0</v>
      </c>
      <c r="AE99" s="103">
        <f>'[1]PJU LED'!K175</f>
        <v>0</v>
      </c>
      <c r="AF99" s="103">
        <f t="shared" si="17"/>
        <v>220558.59465333333</v>
      </c>
      <c r="AG99" s="101">
        <f t="shared" si="18"/>
        <v>220.55859465333333</v>
      </c>
    </row>
    <row r="100" spans="1:34" x14ac:dyDescent="0.25">
      <c r="A100" s="98">
        <v>2021</v>
      </c>
      <c r="B100" s="109"/>
      <c r="C100" s="99"/>
      <c r="D100" s="100">
        <v>50</v>
      </c>
      <c r="E100" s="108"/>
      <c r="F100" s="108"/>
      <c r="G100" s="108"/>
      <c r="H100" s="108"/>
      <c r="I100" s="108"/>
      <c r="J100" s="99">
        <f>[1]RUKD!F172</f>
        <v>0</v>
      </c>
      <c r="K100" s="104">
        <v>28.8</v>
      </c>
      <c r="L100" s="99"/>
      <c r="M100" s="99">
        <v>100</v>
      </c>
      <c r="N100" s="99">
        <v>60</v>
      </c>
      <c r="O100" s="111"/>
      <c r="P100" s="99">
        <f>'[1]PJU LED'!J152</f>
        <v>0</v>
      </c>
      <c r="Q100" s="99">
        <f>'[1]PJU LED'!J176</f>
        <v>0</v>
      </c>
      <c r="R100" s="101"/>
      <c r="S100" s="114">
        <v>216459.59999999998</v>
      </c>
      <c r="T100" s="101"/>
      <c r="U100" s="101"/>
      <c r="V100" s="101"/>
      <c r="W100" s="102"/>
      <c r="X100" s="101"/>
      <c r="Y100" s="115">
        <v>15000</v>
      </c>
      <c r="Z100" s="103">
        <v>178.83333333333331</v>
      </c>
      <c r="AA100" s="103"/>
      <c r="AB100" s="103">
        <v>3920.1613200000002</v>
      </c>
      <c r="AC100" s="102">
        <f>'[1]PJU solar cell'!S99</f>
        <v>0</v>
      </c>
      <c r="AD100" s="103">
        <f>'[1]PJU LED'!K152</f>
        <v>0</v>
      </c>
      <c r="AE100" s="103">
        <f>'[1]PJU LED'!K176</f>
        <v>0</v>
      </c>
      <c r="AF100" s="103">
        <f>SUM(R100:AE100)</f>
        <v>235558.59465333333</v>
      </c>
      <c r="AG100" s="101">
        <f t="shared" si="18"/>
        <v>235.55859465333333</v>
      </c>
      <c r="AH100">
        <f>Y100*15000</f>
        <v>225000000</v>
      </c>
    </row>
    <row r="101" spans="1:34" x14ac:dyDescent="0.25">
      <c r="A101" s="98">
        <v>2022</v>
      </c>
      <c r="B101" s="109"/>
      <c r="C101" s="99"/>
      <c r="D101" s="100">
        <v>50</v>
      </c>
      <c r="E101" s="108"/>
      <c r="F101" s="108"/>
      <c r="G101" s="108"/>
      <c r="H101" s="108"/>
      <c r="I101" s="108"/>
      <c r="J101" s="99"/>
      <c r="K101" s="104">
        <v>28.8</v>
      </c>
      <c r="L101" s="99"/>
      <c r="M101" s="99">
        <v>100</v>
      </c>
      <c r="N101" s="99">
        <v>60</v>
      </c>
      <c r="O101" s="111"/>
      <c r="P101" s="99">
        <f>'[1]PJU LED'!J153</f>
        <v>0</v>
      </c>
      <c r="Q101" s="99">
        <f>'[1]PJU LED'!J177</f>
        <v>0</v>
      </c>
      <c r="R101" s="101"/>
      <c r="S101" s="114">
        <v>216459.59999999998</v>
      </c>
      <c r="T101" s="101"/>
      <c r="U101" s="101"/>
      <c r="V101" s="101"/>
      <c r="W101" s="102"/>
      <c r="X101" s="101"/>
      <c r="Z101" s="103">
        <v>178.83333333333331</v>
      </c>
      <c r="AA101" s="103"/>
      <c r="AB101" s="103">
        <v>3920.1613200000002</v>
      </c>
      <c r="AC101" s="102">
        <f>'[1]PJU solar cell'!S100</f>
        <v>0</v>
      </c>
      <c r="AD101" s="103">
        <f>'[1]PJU LED'!K153</f>
        <v>0</v>
      </c>
      <c r="AE101" s="103">
        <f>'[1]PJU LED'!K177</f>
        <v>0</v>
      </c>
      <c r="AF101" s="103">
        <f>SUM(R101:AE101)</f>
        <v>220558.59465333333</v>
      </c>
      <c r="AG101" s="101">
        <f t="shared" si="18"/>
        <v>220.55859465333333</v>
      </c>
    </row>
    <row r="102" spans="1:34" x14ac:dyDescent="0.25">
      <c r="A102" s="98">
        <v>2023</v>
      </c>
      <c r="B102" s="109"/>
      <c r="C102" s="99"/>
      <c r="D102" s="100">
        <v>50</v>
      </c>
      <c r="E102" s="108"/>
      <c r="F102" s="108"/>
      <c r="G102" s="108"/>
      <c r="H102" s="108"/>
      <c r="I102" s="108"/>
      <c r="J102" s="99">
        <f>J100</f>
        <v>0</v>
      </c>
      <c r="K102" s="104">
        <v>28.8</v>
      </c>
      <c r="L102" s="99"/>
      <c r="M102" s="99">
        <v>100</v>
      </c>
      <c r="N102" s="99">
        <v>60</v>
      </c>
      <c r="O102" s="108"/>
      <c r="P102" s="99">
        <f>'[1]PJU LED'!J154</f>
        <v>0</v>
      </c>
      <c r="Q102" s="99">
        <f>'[1]PJU LED'!J178</f>
        <v>0</v>
      </c>
      <c r="R102" s="101"/>
      <c r="S102" s="114">
        <v>216459.59999999998</v>
      </c>
      <c r="T102" s="101"/>
      <c r="U102" s="101"/>
      <c r="V102" s="101"/>
      <c r="W102" s="101"/>
      <c r="X102" s="101"/>
      <c r="Y102" s="115">
        <f>Y100</f>
        <v>15000</v>
      </c>
      <c r="Z102" s="103">
        <v>178.83333333333331</v>
      </c>
      <c r="AA102" s="103"/>
      <c r="AB102" s="103">
        <v>3920.1613200000002</v>
      </c>
      <c r="AC102" s="102">
        <f>'[1]PJU solar cell'!S101</f>
        <v>0</v>
      </c>
      <c r="AD102" s="103">
        <f>'[1]PJU LED'!K154</f>
        <v>0</v>
      </c>
      <c r="AE102" s="103">
        <f>'[1]PJU LED'!K178</f>
        <v>0</v>
      </c>
      <c r="AF102" s="103">
        <f>SUM(R102:AE102)</f>
        <v>235558.59465333333</v>
      </c>
      <c r="AG102" s="101">
        <f t="shared" si="18"/>
        <v>235.55859465333333</v>
      </c>
    </row>
    <row r="103" spans="1:34" x14ac:dyDescent="0.25">
      <c r="A103" s="98">
        <v>2024</v>
      </c>
      <c r="B103" s="109"/>
      <c r="C103" s="99"/>
      <c r="D103" s="100">
        <v>50</v>
      </c>
      <c r="E103" s="108"/>
      <c r="F103" s="108"/>
      <c r="G103" s="108"/>
      <c r="H103" s="108"/>
      <c r="I103" s="108"/>
      <c r="J103" s="99"/>
      <c r="K103" s="104">
        <v>28.8</v>
      </c>
      <c r="L103" s="99"/>
      <c r="M103" s="99">
        <v>100</v>
      </c>
      <c r="N103" s="99">
        <v>60</v>
      </c>
      <c r="O103" s="108"/>
      <c r="P103" s="99">
        <f>'[1]PJU LED'!J155</f>
        <v>0</v>
      </c>
      <c r="Q103" s="99">
        <f>'[1]PJU LED'!J179</f>
        <v>0</v>
      </c>
      <c r="R103" s="101"/>
      <c r="S103" s="114">
        <v>216459.59999999998</v>
      </c>
      <c r="T103" s="101"/>
      <c r="U103" s="101"/>
      <c r="V103" s="101"/>
      <c r="W103" s="101"/>
      <c r="X103" s="101"/>
      <c r="Z103" s="103">
        <v>178.83333333333331</v>
      </c>
      <c r="AA103" s="103"/>
      <c r="AB103" s="103">
        <v>3920.1613200000002</v>
      </c>
      <c r="AC103" s="102">
        <f>'[1]PJU solar cell'!S102</f>
        <v>0</v>
      </c>
      <c r="AD103" s="103">
        <f>'[1]PJU LED'!K155</f>
        <v>0</v>
      </c>
      <c r="AE103" s="103">
        <f>'[1]PJU LED'!K179</f>
        <v>0</v>
      </c>
      <c r="AF103" s="103">
        <f t="shared" si="17"/>
        <v>220558.59465333333</v>
      </c>
      <c r="AG103" s="101">
        <f t="shared" si="18"/>
        <v>220.55859465333333</v>
      </c>
    </row>
    <row r="104" spans="1:34" x14ac:dyDescent="0.25">
      <c r="A104" s="98">
        <v>2025</v>
      </c>
      <c r="B104" s="109"/>
      <c r="C104" s="99"/>
      <c r="D104" s="100">
        <v>50</v>
      </c>
      <c r="E104" s="108"/>
      <c r="F104" s="108"/>
      <c r="G104" s="110"/>
      <c r="H104" s="108"/>
      <c r="I104" s="108"/>
      <c r="J104" s="99">
        <v>10</v>
      </c>
      <c r="K104" s="104">
        <v>28.8</v>
      </c>
      <c r="L104" s="99"/>
      <c r="M104" s="99">
        <v>100</v>
      </c>
      <c r="N104" s="99">
        <v>60</v>
      </c>
      <c r="O104" s="111"/>
      <c r="P104" s="99">
        <f>'[1]PJU LED'!J156</f>
        <v>0</v>
      </c>
      <c r="Q104" s="99">
        <f>'[1]PJU LED'!J180</f>
        <v>0</v>
      </c>
      <c r="R104" s="101"/>
      <c r="S104" s="114">
        <v>216459.59999999998</v>
      </c>
      <c r="T104" s="101"/>
      <c r="U104" s="101"/>
      <c r="V104" s="101"/>
      <c r="W104" s="103"/>
      <c r="X104" s="101"/>
      <c r="Y104" s="115">
        <f>Y102</f>
        <v>15000</v>
      </c>
      <c r="Z104" s="103">
        <v>178.83333333333331</v>
      </c>
      <c r="AA104" s="103"/>
      <c r="AB104" s="103">
        <v>3920.1613200000002</v>
      </c>
      <c r="AC104" s="102">
        <f>'[1]PJU solar cell'!S103</f>
        <v>0</v>
      </c>
      <c r="AD104" s="103">
        <f>'[1]PJU LED'!K156</f>
        <v>0</v>
      </c>
      <c r="AE104" s="103">
        <f>'[1]PJU LED'!K180</f>
        <v>0</v>
      </c>
      <c r="AF104" s="103">
        <f>SUM(R104:AE104)</f>
        <v>235558.59465333333</v>
      </c>
      <c r="AG104" s="101">
        <f t="shared" si="18"/>
        <v>235.55859465333333</v>
      </c>
    </row>
    <row r="105" spans="1:34" x14ac:dyDescent="0.25">
      <c r="A105" s="98">
        <v>2026</v>
      </c>
      <c r="B105" s="108"/>
      <c r="C105" s="99"/>
      <c r="D105" s="100">
        <v>50</v>
      </c>
      <c r="E105" s="108"/>
      <c r="F105" s="108"/>
      <c r="G105" s="110"/>
      <c r="H105" s="108"/>
      <c r="I105" s="108"/>
      <c r="J105" s="99"/>
      <c r="K105" s="104">
        <v>28.8</v>
      </c>
      <c r="L105" s="99"/>
      <c r="M105" s="99">
        <v>100</v>
      </c>
      <c r="N105" s="99">
        <v>60</v>
      </c>
      <c r="O105" s="108"/>
      <c r="P105" s="99">
        <f>'[1]PJU LED'!J157</f>
        <v>0</v>
      </c>
      <c r="Q105" s="99">
        <f>'[1]PJU LED'!J181</f>
        <v>0</v>
      </c>
      <c r="R105" s="101"/>
      <c r="S105" s="114">
        <v>216459.59999999998</v>
      </c>
      <c r="T105" s="101"/>
      <c r="U105" s="101"/>
      <c r="V105" s="101"/>
      <c r="W105" s="101"/>
      <c r="X105" s="101"/>
      <c r="Y105" s="103"/>
      <c r="Z105" s="103">
        <v>178.83333333333331</v>
      </c>
      <c r="AA105" s="103"/>
      <c r="AB105" s="103">
        <v>3920.1613200000002</v>
      </c>
      <c r="AC105" s="102">
        <f>'[1]PJU solar cell'!S104</f>
        <v>0</v>
      </c>
      <c r="AD105" s="103">
        <f>'[1]PJU LED'!K157</f>
        <v>0</v>
      </c>
      <c r="AE105" s="103">
        <f>'[1]PJU LED'!K181</f>
        <v>0</v>
      </c>
      <c r="AF105" s="103">
        <f>SUM(R105:AE105)</f>
        <v>220558.59465333333</v>
      </c>
      <c r="AG105" s="101">
        <f t="shared" si="18"/>
        <v>220.55859465333333</v>
      </c>
    </row>
    <row r="106" spans="1:34" x14ac:dyDescent="0.25">
      <c r="A106" s="98">
        <v>2027</v>
      </c>
      <c r="B106" s="108"/>
      <c r="C106" s="99"/>
      <c r="D106" s="100">
        <v>50</v>
      </c>
      <c r="E106" s="108"/>
      <c r="F106" s="108"/>
      <c r="G106" s="110"/>
      <c r="H106" s="108"/>
      <c r="I106" s="108"/>
      <c r="J106" s="99"/>
      <c r="K106" s="104">
        <v>28.8</v>
      </c>
      <c r="L106" s="99"/>
      <c r="M106" s="99">
        <v>100</v>
      </c>
      <c r="N106" s="99">
        <v>60</v>
      </c>
      <c r="O106" s="108"/>
      <c r="P106" s="99">
        <f>'[1]PJU LED'!J158</f>
        <v>0</v>
      </c>
      <c r="Q106" s="99">
        <f>'[1]PJU LED'!J182</f>
        <v>0</v>
      </c>
      <c r="R106" s="101"/>
      <c r="S106" s="114">
        <v>216459.59999999998</v>
      </c>
      <c r="T106" s="101"/>
      <c r="U106" s="101"/>
      <c r="V106" s="101"/>
      <c r="W106" s="101"/>
      <c r="X106" s="101"/>
      <c r="Y106" s="103"/>
      <c r="Z106" s="103">
        <v>178.83333333333331</v>
      </c>
      <c r="AA106" s="103"/>
      <c r="AB106" s="103">
        <v>3920.1613200000002</v>
      </c>
      <c r="AC106" s="102">
        <f>'[1]PJU solar cell'!S105</f>
        <v>0</v>
      </c>
      <c r="AD106" s="103">
        <f>'[1]PJU LED'!K158</f>
        <v>0</v>
      </c>
      <c r="AE106" s="103">
        <f>'[1]PJU LED'!K182</f>
        <v>0</v>
      </c>
      <c r="AF106" s="103">
        <f t="shared" si="17"/>
        <v>220558.59465333333</v>
      </c>
      <c r="AG106" s="101">
        <f t="shared" si="18"/>
        <v>220.55859465333333</v>
      </c>
    </row>
    <row r="107" spans="1:34" x14ac:dyDescent="0.25">
      <c r="A107" s="98">
        <v>2028</v>
      </c>
      <c r="B107" s="108"/>
      <c r="C107" s="99"/>
      <c r="D107" s="100">
        <v>50</v>
      </c>
      <c r="E107" s="108"/>
      <c r="F107" s="108"/>
      <c r="G107" s="110"/>
      <c r="H107" s="108"/>
      <c r="I107" s="108"/>
      <c r="J107" s="99"/>
      <c r="K107" s="104">
        <v>28.8</v>
      </c>
      <c r="L107" s="99"/>
      <c r="M107" s="99">
        <v>100</v>
      </c>
      <c r="N107" s="99">
        <v>60</v>
      </c>
      <c r="O107" s="108"/>
      <c r="P107" s="99">
        <f>'[1]PJU LED'!J159</f>
        <v>0</v>
      </c>
      <c r="Q107" s="99">
        <f>'[1]PJU LED'!J183</f>
        <v>0</v>
      </c>
      <c r="R107" s="101"/>
      <c r="S107" s="114">
        <v>216459.59999999998</v>
      </c>
      <c r="T107" s="101"/>
      <c r="U107" s="101"/>
      <c r="V107" s="101"/>
      <c r="W107" s="101"/>
      <c r="X107" s="101"/>
      <c r="Y107" s="103"/>
      <c r="Z107" s="103">
        <v>178.83333333333331</v>
      </c>
      <c r="AA107" s="103"/>
      <c r="AB107" s="103">
        <v>3920.1613200000002</v>
      </c>
      <c r="AC107" s="102">
        <f>'[1]PJU solar cell'!S106</f>
        <v>0</v>
      </c>
      <c r="AD107" s="103">
        <f>'[1]PJU LED'!K159</f>
        <v>0</v>
      </c>
      <c r="AE107" s="103">
        <f>'[1]PJU LED'!K183</f>
        <v>0</v>
      </c>
      <c r="AF107" s="103">
        <f t="shared" si="17"/>
        <v>220558.59465333333</v>
      </c>
      <c r="AG107" s="101">
        <f t="shared" si="18"/>
        <v>220.55859465333333</v>
      </c>
    </row>
    <row r="108" spans="1:34" x14ac:dyDescent="0.25">
      <c r="A108" s="98">
        <v>2029</v>
      </c>
      <c r="B108" s="108"/>
      <c r="C108" s="99"/>
      <c r="D108" s="100">
        <v>50</v>
      </c>
      <c r="E108" s="108"/>
      <c r="F108" s="108"/>
      <c r="G108" s="110"/>
      <c r="H108" s="108"/>
      <c r="I108" s="108"/>
      <c r="J108" s="99"/>
      <c r="K108" s="104">
        <v>28.8</v>
      </c>
      <c r="L108" s="99"/>
      <c r="M108" s="99">
        <v>100</v>
      </c>
      <c r="N108" s="99">
        <v>60</v>
      </c>
      <c r="O108" s="108"/>
      <c r="P108" s="99">
        <f>'[1]PJU LED'!J160</f>
        <v>0</v>
      </c>
      <c r="Q108" s="99">
        <f>'[1]PJU LED'!J184</f>
        <v>0</v>
      </c>
      <c r="R108" s="101"/>
      <c r="S108" s="114">
        <v>216459.59999999998</v>
      </c>
      <c r="T108" s="101"/>
      <c r="U108" s="101"/>
      <c r="V108" s="101"/>
      <c r="W108" s="101"/>
      <c r="X108" s="101"/>
      <c r="Y108" s="103"/>
      <c r="Z108" s="103">
        <v>178.83333333333331</v>
      </c>
      <c r="AA108" s="103"/>
      <c r="AB108" s="103">
        <v>3920.1613200000002</v>
      </c>
      <c r="AC108" s="102">
        <f>'[1]PJU solar cell'!S107</f>
        <v>0</v>
      </c>
      <c r="AD108" s="103">
        <f>'[1]PJU LED'!K160</f>
        <v>0</v>
      </c>
      <c r="AE108" s="103">
        <f>'[1]PJU LED'!K184</f>
        <v>0</v>
      </c>
      <c r="AF108" s="103">
        <f t="shared" si="17"/>
        <v>220558.59465333333</v>
      </c>
      <c r="AG108" s="101">
        <f t="shared" si="18"/>
        <v>220.55859465333333</v>
      </c>
    </row>
    <row r="109" spans="1:34" x14ac:dyDescent="0.25">
      <c r="A109" s="98">
        <v>2030</v>
      </c>
      <c r="B109" s="108"/>
      <c r="C109" s="99"/>
      <c r="D109" s="100">
        <v>100</v>
      </c>
      <c r="E109" s="108"/>
      <c r="F109" s="110"/>
      <c r="G109" s="110"/>
      <c r="H109" s="108"/>
      <c r="I109" s="108"/>
      <c r="J109" s="99"/>
      <c r="K109" s="104">
        <v>28.8</v>
      </c>
      <c r="L109" s="99"/>
      <c r="M109" s="99">
        <v>100</v>
      </c>
      <c r="N109" s="99">
        <v>60</v>
      </c>
      <c r="O109" s="108"/>
      <c r="P109" s="99">
        <f>'[1]PJU LED'!J161</f>
        <v>0</v>
      </c>
      <c r="Q109" s="99">
        <f>'[1]PJU LED'!J185</f>
        <v>0</v>
      </c>
      <c r="R109" s="101"/>
      <c r="S109" s="114">
        <v>432919.19999999995</v>
      </c>
      <c r="T109" s="101"/>
      <c r="U109" s="106"/>
      <c r="V109" s="106"/>
      <c r="W109" s="101"/>
      <c r="X109" s="101"/>
      <c r="Y109" s="103"/>
      <c r="Z109" s="103">
        <v>178.83333333333331</v>
      </c>
      <c r="AA109" s="103"/>
      <c r="AB109" s="103">
        <v>3920.1613200000002</v>
      </c>
      <c r="AC109" s="102">
        <f>'[1]PJU solar cell'!S108</f>
        <v>0</v>
      </c>
      <c r="AD109" s="103">
        <f>'[1]PJU LED'!K161</f>
        <v>0</v>
      </c>
      <c r="AE109" s="103">
        <f>'[1]PJU LED'!K185</f>
        <v>0</v>
      </c>
      <c r="AF109" s="103">
        <f t="shared" si="17"/>
        <v>437018.19465333328</v>
      </c>
      <c r="AG109" s="101">
        <f t="shared" si="18"/>
        <v>437.0181946533333</v>
      </c>
    </row>
  </sheetData>
  <mergeCells count="85">
    <mergeCell ref="C57:C58"/>
    <mergeCell ref="D57:R57"/>
    <mergeCell ref="W56:Y56"/>
    <mergeCell ref="E1:O1"/>
    <mergeCell ref="P3:P5"/>
    <mergeCell ref="Q3:Q5"/>
    <mergeCell ref="S3:S5"/>
    <mergeCell ref="P1:P2"/>
    <mergeCell ref="Q1:Q2"/>
    <mergeCell ref="R1:R2"/>
    <mergeCell ref="S1:S2"/>
    <mergeCell ref="T1:AC1"/>
    <mergeCell ref="P6:P8"/>
    <mergeCell ref="Q6:Q8"/>
    <mergeCell ref="S6:S8"/>
    <mergeCell ref="P9:P11"/>
    <mergeCell ref="A1:A2"/>
    <mergeCell ref="B1:B2"/>
    <mergeCell ref="C1:C2"/>
    <mergeCell ref="D1:D2"/>
    <mergeCell ref="A6:A8"/>
    <mergeCell ref="B6:B8"/>
    <mergeCell ref="D6:D8"/>
    <mergeCell ref="A18:A20"/>
    <mergeCell ref="B18:B20"/>
    <mergeCell ref="D18:D20"/>
    <mergeCell ref="A21:A23"/>
    <mergeCell ref="A3:A5"/>
    <mergeCell ref="B3:B5"/>
    <mergeCell ref="D3:D5"/>
    <mergeCell ref="A9:A11"/>
    <mergeCell ref="B9:B11"/>
    <mergeCell ref="D9:D11"/>
    <mergeCell ref="A12:A14"/>
    <mergeCell ref="B12:B14"/>
    <mergeCell ref="D12:D14"/>
    <mergeCell ref="A15:A17"/>
    <mergeCell ref="B15:B17"/>
    <mergeCell ref="D15:D17"/>
    <mergeCell ref="Q9:Q11"/>
    <mergeCell ref="S9:S11"/>
    <mergeCell ref="P12:P14"/>
    <mergeCell ref="Q12:Q14"/>
    <mergeCell ref="S12:S14"/>
    <mergeCell ref="S21:S23"/>
    <mergeCell ref="P24:P26"/>
    <mergeCell ref="Q24:Q26"/>
    <mergeCell ref="S24:S26"/>
    <mergeCell ref="P15:P17"/>
    <mergeCell ref="Q15:Q17"/>
    <mergeCell ref="S15:S17"/>
    <mergeCell ref="P18:P20"/>
    <mergeCell ref="Q18:Q20"/>
    <mergeCell ref="S18:S20"/>
    <mergeCell ref="B33:B35"/>
    <mergeCell ref="D33:D35"/>
    <mergeCell ref="A30:A32"/>
    <mergeCell ref="P21:P23"/>
    <mergeCell ref="Q21:Q23"/>
    <mergeCell ref="B30:B32"/>
    <mergeCell ref="D30:D32"/>
    <mergeCell ref="A24:A26"/>
    <mergeCell ref="B24:B26"/>
    <mergeCell ref="D24:D26"/>
    <mergeCell ref="A27:A29"/>
    <mergeCell ref="B27:B29"/>
    <mergeCell ref="D27:D29"/>
    <mergeCell ref="B21:B23"/>
    <mergeCell ref="D21:D23"/>
    <mergeCell ref="A87:A88"/>
    <mergeCell ref="B87:Q87"/>
    <mergeCell ref="R87:AE87"/>
    <mergeCell ref="P27:P29"/>
    <mergeCell ref="Q27:Q29"/>
    <mergeCell ref="S27:S29"/>
    <mergeCell ref="A40:A41"/>
    <mergeCell ref="B40:B41"/>
    <mergeCell ref="C40:W40"/>
    <mergeCell ref="P30:P32"/>
    <mergeCell ref="Q30:Q32"/>
    <mergeCell ref="S30:S32"/>
    <mergeCell ref="P33:P35"/>
    <mergeCell ref="Q33:Q35"/>
    <mergeCell ref="S33:S35"/>
    <mergeCell ref="A33:A3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opLeftCell="AB42" zoomScaleNormal="100" workbookViewId="0">
      <selection activeCell="AB62" sqref="AB62"/>
    </sheetView>
  </sheetViews>
  <sheetFormatPr defaultRowHeight="15" x14ac:dyDescent="0.25"/>
  <cols>
    <col min="1" max="1" width="3.140625" customWidth="1"/>
    <col min="3" max="3" width="18.42578125" customWidth="1"/>
    <col min="4" max="7" width="11.42578125" customWidth="1"/>
    <col min="8" max="8" width="10.85546875" bestFit="1" customWidth="1"/>
    <col min="9" max="10" width="9.5703125" bestFit="1" customWidth="1"/>
    <col min="11" max="11" width="12.140625" customWidth="1"/>
    <col min="12" max="14" width="9.5703125" bestFit="1" customWidth="1"/>
    <col min="15" max="15" width="10.85546875" customWidth="1"/>
    <col min="16" max="16" width="9" customWidth="1"/>
    <col min="17" max="17" width="10.28515625" customWidth="1"/>
    <col min="18" max="18" width="18.28515625" customWidth="1"/>
    <col min="19" max="19" width="10.7109375" customWidth="1"/>
    <col min="20" max="20" width="9.5703125" bestFit="1" customWidth="1"/>
    <col min="21" max="21" width="10.85546875" customWidth="1"/>
    <col min="22" max="22" width="9.5703125" bestFit="1" customWidth="1"/>
    <col min="23" max="23" width="10.85546875" customWidth="1"/>
    <col min="24" max="24" width="9.5703125" bestFit="1" customWidth="1"/>
    <col min="25" max="25" width="10.5703125" customWidth="1"/>
    <col min="26" max="26" width="9.5703125" bestFit="1" customWidth="1"/>
    <col min="27" max="27" width="11.7109375" customWidth="1"/>
    <col min="28" max="28" width="12.7109375" customWidth="1"/>
    <col min="29" max="29" width="9.5703125" bestFit="1" customWidth="1"/>
    <col min="30" max="30" width="37.7109375" customWidth="1"/>
    <col min="31" max="31" width="15.5703125" style="67" customWidth="1"/>
  </cols>
  <sheetData>
    <row r="1" spans="1:29" ht="44.25" customHeight="1" x14ac:dyDescent="0.25">
      <c r="A1" s="186" t="s">
        <v>0</v>
      </c>
      <c r="B1" s="186" t="s">
        <v>1</v>
      </c>
      <c r="C1" s="186" t="s">
        <v>19</v>
      </c>
      <c r="D1" s="186" t="s">
        <v>20</v>
      </c>
      <c r="E1" s="186" t="s">
        <v>44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5" t="s">
        <v>0</v>
      </c>
      <c r="Q1" s="185" t="s">
        <v>1</v>
      </c>
      <c r="R1" s="185" t="s">
        <v>19</v>
      </c>
      <c r="S1" s="185" t="s">
        <v>27</v>
      </c>
      <c r="T1" s="185" t="s">
        <v>52</v>
      </c>
      <c r="U1" s="185"/>
      <c r="V1" s="185"/>
      <c r="W1" s="185"/>
      <c r="X1" s="185"/>
      <c r="Y1" s="185"/>
      <c r="Z1" s="185"/>
      <c r="AA1" s="185"/>
      <c r="AB1" s="185"/>
      <c r="AC1" s="185"/>
    </row>
    <row r="2" spans="1:29" x14ac:dyDescent="0.25">
      <c r="A2" s="186"/>
      <c r="B2" s="186"/>
      <c r="C2" s="186"/>
      <c r="D2" s="186"/>
      <c r="E2" s="29">
        <v>2010</v>
      </c>
      <c r="F2" s="29">
        <v>2011</v>
      </c>
      <c r="G2" s="29">
        <v>2012</v>
      </c>
      <c r="H2" s="29">
        <v>2013</v>
      </c>
      <c r="I2" s="29">
        <v>2014</v>
      </c>
      <c r="J2" s="29">
        <v>2015</v>
      </c>
      <c r="K2" s="29">
        <v>2016</v>
      </c>
      <c r="L2" s="29">
        <v>2017</v>
      </c>
      <c r="M2" s="29">
        <v>2018</v>
      </c>
      <c r="N2" s="29">
        <v>2019</v>
      </c>
      <c r="O2" s="29">
        <v>2020</v>
      </c>
      <c r="P2" s="185"/>
      <c r="Q2" s="185"/>
      <c r="R2" s="185"/>
      <c r="S2" s="185"/>
      <c r="T2" s="1">
        <v>2021</v>
      </c>
      <c r="U2" s="1">
        <v>2022</v>
      </c>
      <c r="V2" s="1">
        <v>2023</v>
      </c>
      <c r="W2" s="1">
        <v>2024</v>
      </c>
      <c r="X2" s="1">
        <v>2025</v>
      </c>
      <c r="Y2" s="1">
        <v>2026</v>
      </c>
      <c r="Z2" s="1">
        <v>2027</v>
      </c>
      <c r="AA2" s="1">
        <v>2028</v>
      </c>
      <c r="AB2" s="1">
        <v>2029</v>
      </c>
      <c r="AC2" s="1">
        <v>2030</v>
      </c>
    </row>
    <row r="3" spans="1:29" ht="24" x14ac:dyDescent="0.25">
      <c r="A3" s="182">
        <v>1</v>
      </c>
      <c r="B3" s="184" t="s">
        <v>45</v>
      </c>
      <c r="C3" s="30" t="s">
        <v>8</v>
      </c>
      <c r="D3" s="182" t="s">
        <v>46</v>
      </c>
      <c r="E3" s="35" t="s">
        <v>7</v>
      </c>
      <c r="F3" s="35" t="s">
        <v>7</v>
      </c>
      <c r="G3" s="35" t="s">
        <v>7</v>
      </c>
      <c r="H3" s="31">
        <v>1500000</v>
      </c>
      <c r="I3" s="31" t="s">
        <v>7</v>
      </c>
      <c r="J3" s="31"/>
      <c r="K3" s="31">
        <v>6600746</v>
      </c>
      <c r="L3" s="31"/>
      <c r="M3" s="31"/>
      <c r="N3" s="31"/>
      <c r="O3" s="31"/>
      <c r="P3" s="183">
        <v>1</v>
      </c>
      <c r="Q3" s="183" t="s">
        <v>45</v>
      </c>
      <c r="R3" s="30" t="s">
        <v>8</v>
      </c>
      <c r="S3" s="182" t="s">
        <v>53</v>
      </c>
      <c r="T3" s="31" t="s">
        <v>7</v>
      </c>
      <c r="U3" s="31" t="s">
        <v>7</v>
      </c>
      <c r="V3" s="31" t="s">
        <v>7</v>
      </c>
      <c r="W3" s="31" t="s">
        <v>7</v>
      </c>
      <c r="X3" s="31" t="s">
        <v>7</v>
      </c>
      <c r="Y3" s="31" t="s">
        <v>7</v>
      </c>
      <c r="Z3" s="31" t="s">
        <v>7</v>
      </c>
      <c r="AA3" s="31" t="s">
        <v>7</v>
      </c>
      <c r="AB3" s="31" t="s">
        <v>7</v>
      </c>
      <c r="AC3" s="31" t="s">
        <v>7</v>
      </c>
    </row>
    <row r="4" spans="1:29" ht="24" x14ac:dyDescent="0.25">
      <c r="A4" s="182"/>
      <c r="B4" s="184"/>
      <c r="C4" s="30" t="s">
        <v>9</v>
      </c>
      <c r="D4" s="182"/>
      <c r="E4" s="35" t="s">
        <v>7</v>
      </c>
      <c r="F4" s="35" t="s">
        <v>7</v>
      </c>
      <c r="G4" s="35" t="s">
        <v>7</v>
      </c>
      <c r="H4" s="31">
        <v>5257</v>
      </c>
      <c r="I4" s="31" t="s">
        <v>7</v>
      </c>
      <c r="J4" s="31">
        <v>152.29</v>
      </c>
      <c r="K4" s="31">
        <v>639.6</v>
      </c>
      <c r="L4" s="31">
        <v>3752.6</v>
      </c>
      <c r="M4" s="31">
        <v>523.99</v>
      </c>
      <c r="N4" s="31">
        <v>277.39999999999998</v>
      </c>
      <c r="O4" s="31">
        <v>424.91</v>
      </c>
      <c r="P4" s="183"/>
      <c r="Q4" s="183"/>
      <c r="R4" s="30" t="s">
        <v>9</v>
      </c>
      <c r="S4" s="182"/>
      <c r="T4" s="32">
        <v>3275.17</v>
      </c>
      <c r="U4" s="32">
        <v>704.87</v>
      </c>
      <c r="V4" s="32">
        <v>3308.14</v>
      </c>
      <c r="W4" s="32">
        <v>489.17</v>
      </c>
      <c r="X4" s="32">
        <v>1033.17</v>
      </c>
      <c r="Y4" s="32">
        <v>254.15</v>
      </c>
      <c r="Z4" s="32">
        <v>56.66</v>
      </c>
      <c r="AA4" s="32">
        <v>285.8</v>
      </c>
      <c r="AB4" s="32">
        <v>248.78</v>
      </c>
      <c r="AC4" s="32">
        <v>320.60000000000002</v>
      </c>
    </row>
    <row r="5" spans="1:29" ht="48" x14ac:dyDescent="0.25">
      <c r="A5" s="182"/>
      <c r="B5" s="184"/>
      <c r="C5" s="25" t="s">
        <v>57</v>
      </c>
      <c r="D5" s="182"/>
      <c r="E5" s="31"/>
      <c r="F5" s="31"/>
      <c r="G5" s="31"/>
      <c r="H5" s="31">
        <f>H3/H4</f>
        <v>285.33384059349441</v>
      </c>
      <c r="I5" s="31"/>
      <c r="J5" s="31"/>
      <c r="K5" s="31">
        <f t="shared" ref="K5" si="0">K3/K4</f>
        <v>10320.115697310819</v>
      </c>
      <c r="L5" s="31"/>
      <c r="M5" s="31"/>
      <c r="N5" s="31"/>
      <c r="O5" s="31"/>
      <c r="P5" s="183"/>
      <c r="Q5" s="183"/>
      <c r="R5" s="25" t="s">
        <v>57</v>
      </c>
      <c r="S5" s="182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24" x14ac:dyDescent="0.25">
      <c r="A6" s="182">
        <v>2</v>
      </c>
      <c r="B6" s="184" t="s">
        <v>47</v>
      </c>
      <c r="C6" s="30" t="s">
        <v>8</v>
      </c>
      <c r="D6" s="182" t="s">
        <v>46</v>
      </c>
      <c r="E6" s="35" t="s">
        <v>7</v>
      </c>
      <c r="F6" s="35" t="s">
        <v>7</v>
      </c>
      <c r="G6" s="35" t="s">
        <v>7</v>
      </c>
      <c r="H6" s="31">
        <v>600000</v>
      </c>
      <c r="I6" s="35" t="s">
        <v>7</v>
      </c>
      <c r="J6" s="35" t="s">
        <v>7</v>
      </c>
      <c r="K6" s="35" t="s">
        <v>7</v>
      </c>
      <c r="L6" s="35" t="s">
        <v>7</v>
      </c>
      <c r="M6" s="35" t="s">
        <v>7</v>
      </c>
      <c r="N6" s="35" t="s">
        <v>7</v>
      </c>
      <c r="O6" s="31" t="s">
        <v>7</v>
      </c>
      <c r="P6" s="183">
        <v>2</v>
      </c>
      <c r="Q6" s="183" t="s">
        <v>47</v>
      </c>
      <c r="R6" s="30" t="s">
        <v>8</v>
      </c>
      <c r="S6" s="182" t="s">
        <v>53</v>
      </c>
      <c r="T6" s="31" t="s">
        <v>7</v>
      </c>
      <c r="U6" s="31" t="s">
        <v>7</v>
      </c>
      <c r="V6" s="31" t="s">
        <v>7</v>
      </c>
      <c r="W6" s="31" t="s">
        <v>7</v>
      </c>
      <c r="X6" s="31" t="s">
        <v>7</v>
      </c>
      <c r="Y6" s="31" t="s">
        <v>7</v>
      </c>
      <c r="Z6" s="31" t="s">
        <v>7</v>
      </c>
      <c r="AA6" s="31" t="s">
        <v>7</v>
      </c>
      <c r="AB6" s="31" t="s">
        <v>7</v>
      </c>
      <c r="AC6" s="31" t="s">
        <v>7</v>
      </c>
    </row>
    <row r="7" spans="1:29" ht="24" x14ac:dyDescent="0.25">
      <c r="A7" s="182"/>
      <c r="B7" s="184"/>
      <c r="C7" s="30" t="s">
        <v>9</v>
      </c>
      <c r="D7" s="182"/>
      <c r="E7" s="35" t="s">
        <v>7</v>
      </c>
      <c r="F7" s="35" t="s">
        <v>7</v>
      </c>
      <c r="G7" s="35" t="s">
        <v>7</v>
      </c>
      <c r="H7" s="31">
        <v>46</v>
      </c>
      <c r="I7" s="31"/>
      <c r="J7" s="31">
        <v>997.48</v>
      </c>
      <c r="K7" s="31">
        <v>997.48</v>
      </c>
      <c r="L7" s="31">
        <v>997.48</v>
      </c>
      <c r="M7" s="31">
        <v>997.48</v>
      </c>
      <c r="N7" s="31">
        <v>997.48</v>
      </c>
      <c r="O7" s="31">
        <v>997.48</v>
      </c>
      <c r="P7" s="183"/>
      <c r="Q7" s="183"/>
      <c r="R7" s="30" t="s">
        <v>9</v>
      </c>
      <c r="S7" s="182"/>
      <c r="T7" s="31">
        <v>997.48</v>
      </c>
      <c r="U7" s="31">
        <v>997.48</v>
      </c>
      <c r="V7" s="31">
        <v>997.48</v>
      </c>
      <c r="W7" s="31">
        <v>997.48</v>
      </c>
      <c r="X7" s="31">
        <v>997.48</v>
      </c>
      <c r="Y7" s="31">
        <v>997.48</v>
      </c>
      <c r="Z7" s="32">
        <v>1023.07</v>
      </c>
      <c r="AA7" s="32">
        <v>1023.07</v>
      </c>
      <c r="AB7" s="32">
        <v>1023.07</v>
      </c>
      <c r="AC7" s="32">
        <v>1023.07</v>
      </c>
    </row>
    <row r="8" spans="1:29" ht="48" x14ac:dyDescent="0.25">
      <c r="A8" s="182"/>
      <c r="B8" s="184"/>
      <c r="C8" s="25" t="s">
        <v>57</v>
      </c>
      <c r="D8" s="182"/>
      <c r="E8" s="31"/>
      <c r="F8" s="31"/>
      <c r="G8" s="31"/>
      <c r="H8" s="31">
        <f>H6/H7</f>
        <v>13043.478260869566</v>
      </c>
      <c r="I8" s="31"/>
      <c r="J8" s="31"/>
      <c r="K8" s="31"/>
      <c r="L8" s="31"/>
      <c r="M8" s="31"/>
      <c r="N8" s="31"/>
      <c r="O8" s="31"/>
      <c r="P8" s="183"/>
      <c r="Q8" s="183"/>
      <c r="R8" s="25" t="s">
        <v>57</v>
      </c>
      <c r="S8" s="182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4" x14ac:dyDescent="0.25">
      <c r="A9" s="182">
        <v>3</v>
      </c>
      <c r="B9" s="184" t="s">
        <v>48</v>
      </c>
      <c r="C9" s="30" t="s">
        <v>8</v>
      </c>
      <c r="D9" s="182" t="s">
        <v>46</v>
      </c>
      <c r="E9" s="35" t="s">
        <v>7</v>
      </c>
      <c r="F9" s="35" t="s">
        <v>7</v>
      </c>
      <c r="G9" s="35" t="s">
        <v>7</v>
      </c>
      <c r="H9" s="31">
        <v>275000</v>
      </c>
      <c r="I9" s="35" t="s">
        <v>7</v>
      </c>
      <c r="J9" s="35" t="s">
        <v>7</v>
      </c>
      <c r="K9" s="35" t="s">
        <v>7</v>
      </c>
      <c r="L9" s="31" t="s">
        <v>7</v>
      </c>
      <c r="M9" s="31">
        <v>275000</v>
      </c>
      <c r="N9" s="31" t="s">
        <v>7</v>
      </c>
      <c r="O9" s="31" t="s">
        <v>7</v>
      </c>
      <c r="P9" s="183">
        <v>3</v>
      </c>
      <c r="Q9" s="183" t="s">
        <v>48</v>
      </c>
      <c r="R9" s="30" t="s">
        <v>8</v>
      </c>
      <c r="S9" s="182" t="s">
        <v>53</v>
      </c>
      <c r="T9" s="32" t="s">
        <v>7</v>
      </c>
      <c r="U9" s="32">
        <v>275000</v>
      </c>
      <c r="V9" s="32" t="s">
        <v>7</v>
      </c>
      <c r="W9" s="32" t="s">
        <v>7</v>
      </c>
      <c r="X9" s="32" t="s">
        <v>7</v>
      </c>
      <c r="Y9" s="32">
        <v>275000</v>
      </c>
      <c r="Z9" s="32" t="s">
        <v>7</v>
      </c>
      <c r="AA9" s="32" t="s">
        <v>7</v>
      </c>
      <c r="AB9" s="32">
        <v>275000</v>
      </c>
      <c r="AC9" s="32" t="s">
        <v>7</v>
      </c>
    </row>
    <row r="10" spans="1:29" ht="24" x14ac:dyDescent="0.25">
      <c r="A10" s="182"/>
      <c r="B10" s="184"/>
      <c r="C10" s="30" t="s">
        <v>9</v>
      </c>
      <c r="D10" s="182"/>
      <c r="E10" s="35" t="s">
        <v>7</v>
      </c>
      <c r="F10" s="35" t="s">
        <v>7</v>
      </c>
      <c r="G10" s="35" t="s">
        <v>7</v>
      </c>
      <c r="H10" s="31">
        <v>73600</v>
      </c>
      <c r="I10" s="31" t="s">
        <v>7</v>
      </c>
      <c r="J10" s="31" t="s">
        <v>7</v>
      </c>
      <c r="K10" s="31" t="s">
        <v>7</v>
      </c>
      <c r="L10" s="31" t="s">
        <v>7</v>
      </c>
      <c r="M10" s="31">
        <v>73600</v>
      </c>
      <c r="N10" s="31" t="s">
        <v>7</v>
      </c>
      <c r="O10" s="31" t="s">
        <v>7</v>
      </c>
      <c r="P10" s="183"/>
      <c r="Q10" s="183"/>
      <c r="R10" s="30" t="s">
        <v>9</v>
      </c>
      <c r="S10" s="182"/>
      <c r="T10" s="32" t="s">
        <v>7</v>
      </c>
      <c r="U10" s="32">
        <v>73600</v>
      </c>
      <c r="V10" s="32" t="s">
        <v>7</v>
      </c>
      <c r="W10" s="32" t="s">
        <v>7</v>
      </c>
      <c r="X10" s="32" t="s">
        <v>7</v>
      </c>
      <c r="Y10" s="32">
        <v>73600</v>
      </c>
      <c r="Z10" s="32" t="s">
        <v>7</v>
      </c>
      <c r="AA10" s="32" t="s">
        <v>7</v>
      </c>
      <c r="AB10" s="32">
        <v>73600</v>
      </c>
      <c r="AC10" s="32" t="s">
        <v>7</v>
      </c>
    </row>
    <row r="11" spans="1:29" ht="48" x14ac:dyDescent="0.25">
      <c r="A11" s="182"/>
      <c r="B11" s="184"/>
      <c r="C11" s="25" t="s">
        <v>57</v>
      </c>
      <c r="D11" s="182"/>
      <c r="E11" s="31"/>
      <c r="F11" s="31"/>
      <c r="G11" s="31"/>
      <c r="H11" s="31">
        <f>H9/H10</f>
        <v>3.7364130434782608</v>
      </c>
      <c r="I11" s="31"/>
      <c r="J11" s="31"/>
      <c r="K11" s="31"/>
      <c r="L11" s="31"/>
      <c r="M11" s="31">
        <f>M9/M10</f>
        <v>3.7364130434782608</v>
      </c>
      <c r="N11" s="31"/>
      <c r="O11" s="31"/>
      <c r="P11" s="183"/>
      <c r="Q11" s="183"/>
      <c r="R11" s="25" t="s">
        <v>57</v>
      </c>
      <c r="S11" s="182"/>
      <c r="T11" s="34"/>
      <c r="U11" s="34">
        <f>U9/U10</f>
        <v>3.7364130434782608</v>
      </c>
      <c r="V11" s="34"/>
      <c r="W11" s="34"/>
      <c r="X11" s="34"/>
      <c r="Y11" s="34">
        <f>Y9/Y10</f>
        <v>3.7364130434782608</v>
      </c>
      <c r="Z11" s="34"/>
      <c r="AA11" s="34"/>
      <c r="AB11" s="34">
        <f>AB9/AB10</f>
        <v>3.7364130434782608</v>
      </c>
      <c r="AC11" s="34"/>
    </row>
    <row r="12" spans="1:29" ht="24" x14ac:dyDescent="0.25">
      <c r="A12" s="182">
        <v>4</v>
      </c>
      <c r="B12" s="184" t="s">
        <v>49</v>
      </c>
      <c r="C12" s="30" t="s">
        <v>8</v>
      </c>
      <c r="D12" s="182" t="s">
        <v>50</v>
      </c>
      <c r="E12" s="35" t="s">
        <v>7</v>
      </c>
      <c r="F12" s="35" t="s">
        <v>7</v>
      </c>
      <c r="G12" s="35" t="s">
        <v>7</v>
      </c>
      <c r="H12" s="31">
        <v>48460</v>
      </c>
      <c r="I12" s="35" t="s">
        <v>7</v>
      </c>
      <c r="J12" s="35" t="s">
        <v>7</v>
      </c>
      <c r="K12" s="35" t="s">
        <v>7</v>
      </c>
      <c r="L12" s="35" t="s">
        <v>7</v>
      </c>
      <c r="M12" s="35" t="s">
        <v>7</v>
      </c>
      <c r="N12" s="35" t="s">
        <v>7</v>
      </c>
      <c r="O12" s="31" t="s">
        <v>7</v>
      </c>
      <c r="P12" s="183">
        <v>4</v>
      </c>
      <c r="Q12" s="181" t="s">
        <v>54</v>
      </c>
      <c r="R12" s="30" t="s">
        <v>8</v>
      </c>
      <c r="S12" s="182" t="s">
        <v>53</v>
      </c>
      <c r="T12" s="31" t="s">
        <v>7</v>
      </c>
      <c r="U12" s="31" t="s">
        <v>7</v>
      </c>
      <c r="V12" s="31" t="s">
        <v>7</v>
      </c>
      <c r="W12" s="31" t="s">
        <v>7</v>
      </c>
      <c r="X12" s="31" t="s">
        <v>7</v>
      </c>
      <c r="Y12" s="31" t="s">
        <v>7</v>
      </c>
      <c r="Z12" s="31" t="s">
        <v>7</v>
      </c>
      <c r="AA12" s="31" t="s">
        <v>7</v>
      </c>
      <c r="AB12" s="31" t="s">
        <v>7</v>
      </c>
      <c r="AC12" s="31" t="s">
        <v>7</v>
      </c>
    </row>
    <row r="13" spans="1:29" ht="24" x14ac:dyDescent="0.25">
      <c r="A13" s="182"/>
      <c r="B13" s="184"/>
      <c r="C13" s="30" t="s">
        <v>9</v>
      </c>
      <c r="D13" s="182"/>
      <c r="E13" s="35" t="s">
        <v>7</v>
      </c>
      <c r="F13" s="35" t="s">
        <v>7</v>
      </c>
      <c r="G13" s="35" t="s">
        <v>7</v>
      </c>
      <c r="H13" s="35" t="s">
        <v>7</v>
      </c>
      <c r="I13" s="35" t="s">
        <v>7</v>
      </c>
      <c r="J13" s="35" t="s">
        <v>7</v>
      </c>
      <c r="K13" s="35" t="s">
        <v>7</v>
      </c>
      <c r="L13" s="35" t="s">
        <v>7</v>
      </c>
      <c r="M13" s="35" t="s">
        <v>7</v>
      </c>
      <c r="N13" s="35" t="s">
        <v>7</v>
      </c>
      <c r="O13" s="31" t="s">
        <v>7</v>
      </c>
      <c r="P13" s="183"/>
      <c r="Q13" s="181"/>
      <c r="R13" s="30" t="s">
        <v>9</v>
      </c>
      <c r="S13" s="182"/>
      <c r="T13" s="31" t="s">
        <v>7</v>
      </c>
      <c r="U13" s="31" t="s">
        <v>7</v>
      </c>
      <c r="V13" s="31" t="s">
        <v>7</v>
      </c>
      <c r="W13" s="31" t="s">
        <v>7</v>
      </c>
      <c r="X13" s="31" t="s">
        <v>7</v>
      </c>
      <c r="Y13" s="31" t="s">
        <v>7</v>
      </c>
      <c r="Z13" s="31" t="s">
        <v>7</v>
      </c>
      <c r="AA13" s="31" t="s">
        <v>7</v>
      </c>
      <c r="AB13" s="31" t="s">
        <v>7</v>
      </c>
      <c r="AC13" s="31" t="s">
        <v>7</v>
      </c>
    </row>
    <row r="14" spans="1:29" ht="48" x14ac:dyDescent="0.25">
      <c r="A14" s="182"/>
      <c r="B14" s="184"/>
      <c r="C14" s="25" t="s">
        <v>57</v>
      </c>
      <c r="D14" s="18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83"/>
      <c r="Q14" s="181"/>
      <c r="R14" s="25" t="s">
        <v>57</v>
      </c>
      <c r="S14" s="182"/>
      <c r="T14" s="31" t="s">
        <v>7</v>
      </c>
      <c r="U14" s="31" t="s">
        <v>7</v>
      </c>
      <c r="V14" s="31" t="s">
        <v>7</v>
      </c>
      <c r="W14" s="31" t="s">
        <v>7</v>
      </c>
      <c r="X14" s="31" t="s">
        <v>7</v>
      </c>
      <c r="Y14" s="31" t="s">
        <v>7</v>
      </c>
      <c r="Z14" s="31" t="s">
        <v>7</v>
      </c>
      <c r="AA14" s="31" t="s">
        <v>7</v>
      </c>
      <c r="AB14" s="31" t="s">
        <v>7</v>
      </c>
      <c r="AC14" s="31" t="s">
        <v>7</v>
      </c>
    </row>
    <row r="15" spans="1:29" ht="24" x14ac:dyDescent="0.25">
      <c r="A15" s="182">
        <v>5</v>
      </c>
      <c r="B15" s="184" t="s">
        <v>51</v>
      </c>
      <c r="C15" s="30" t="s">
        <v>8</v>
      </c>
      <c r="D15" s="182" t="s">
        <v>50</v>
      </c>
      <c r="E15" s="35" t="s">
        <v>7</v>
      </c>
      <c r="F15" s="35" t="s">
        <v>7</v>
      </c>
      <c r="G15" s="35" t="s">
        <v>7</v>
      </c>
      <c r="H15" s="35" t="s">
        <v>7</v>
      </c>
      <c r="I15" s="35" t="s">
        <v>7</v>
      </c>
      <c r="J15" s="35" t="s">
        <v>7</v>
      </c>
      <c r="K15" s="35" t="s">
        <v>7</v>
      </c>
      <c r="L15" s="35" t="s">
        <v>7</v>
      </c>
      <c r="M15" s="35" t="s">
        <v>7</v>
      </c>
      <c r="N15" s="31" t="s">
        <v>7</v>
      </c>
      <c r="O15" s="31" t="s">
        <v>7</v>
      </c>
      <c r="P15" s="183">
        <v>5</v>
      </c>
      <c r="Q15" s="181" t="s">
        <v>55</v>
      </c>
      <c r="R15" s="30" t="s">
        <v>8</v>
      </c>
      <c r="S15" s="182" t="s">
        <v>53</v>
      </c>
      <c r="T15" s="31" t="s">
        <v>7</v>
      </c>
      <c r="U15" s="31" t="s">
        <v>7</v>
      </c>
      <c r="V15" s="31" t="s">
        <v>7</v>
      </c>
      <c r="W15" s="31" t="s">
        <v>7</v>
      </c>
      <c r="X15" s="31" t="s">
        <v>7</v>
      </c>
      <c r="Y15" s="31" t="s">
        <v>7</v>
      </c>
      <c r="Z15" s="31" t="s">
        <v>7</v>
      </c>
      <c r="AA15" s="31" t="s">
        <v>7</v>
      </c>
      <c r="AB15" s="31" t="s">
        <v>7</v>
      </c>
      <c r="AC15" s="31" t="s">
        <v>7</v>
      </c>
    </row>
    <row r="16" spans="1:29" ht="24" x14ac:dyDescent="0.25">
      <c r="A16" s="182"/>
      <c r="B16" s="184"/>
      <c r="C16" s="30" t="s">
        <v>9</v>
      </c>
      <c r="D16" s="182"/>
      <c r="E16" s="35" t="s">
        <v>7</v>
      </c>
      <c r="F16" s="35" t="s">
        <v>7</v>
      </c>
      <c r="G16" s="35" t="s">
        <v>7</v>
      </c>
      <c r="H16" s="35" t="s">
        <v>7</v>
      </c>
      <c r="I16" s="35" t="s">
        <v>7</v>
      </c>
      <c r="J16" s="35" t="s">
        <v>7</v>
      </c>
      <c r="K16" s="31">
        <v>4731.1000000000004</v>
      </c>
      <c r="L16" s="31">
        <v>103.84</v>
      </c>
      <c r="M16" s="31"/>
      <c r="N16" s="31">
        <v>17.38</v>
      </c>
      <c r="O16" s="31"/>
      <c r="P16" s="183"/>
      <c r="Q16" s="181"/>
      <c r="R16" s="30" t="s">
        <v>9</v>
      </c>
      <c r="S16" s="182"/>
      <c r="T16" s="31">
        <v>17.38</v>
      </c>
      <c r="U16" s="32"/>
      <c r="V16" s="31">
        <v>17.38</v>
      </c>
      <c r="W16" s="32"/>
      <c r="X16" s="31">
        <v>17.38</v>
      </c>
      <c r="Y16" s="32"/>
      <c r="Z16" s="31">
        <v>17.38</v>
      </c>
      <c r="AA16" s="32"/>
      <c r="AB16" s="31">
        <v>17.38</v>
      </c>
      <c r="AC16" s="32"/>
    </row>
    <row r="17" spans="1:29" ht="48" x14ac:dyDescent="0.25">
      <c r="A17" s="182"/>
      <c r="B17" s="184"/>
      <c r="C17" s="25" t="s">
        <v>57</v>
      </c>
      <c r="D17" s="18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83"/>
      <c r="Q17" s="181"/>
      <c r="R17" s="25" t="s">
        <v>57</v>
      </c>
      <c r="S17" s="182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 ht="36" customHeight="1" x14ac:dyDescent="0.25">
      <c r="A18" s="182">
        <v>6</v>
      </c>
      <c r="B18" s="178" t="s">
        <v>56</v>
      </c>
      <c r="C18" s="30" t="s">
        <v>8</v>
      </c>
      <c r="D18" s="182" t="s">
        <v>46</v>
      </c>
      <c r="E18" s="31" t="s">
        <v>7</v>
      </c>
      <c r="F18" s="31">
        <v>350000</v>
      </c>
      <c r="G18" s="31">
        <v>150000</v>
      </c>
      <c r="H18" s="31">
        <v>487000</v>
      </c>
      <c r="I18" s="31">
        <v>150000</v>
      </c>
      <c r="J18" s="31">
        <v>487500</v>
      </c>
      <c r="K18" s="31">
        <v>487500</v>
      </c>
      <c r="L18" s="31">
        <v>487500</v>
      </c>
      <c r="M18" s="31">
        <v>487500</v>
      </c>
      <c r="N18" s="31">
        <v>487500</v>
      </c>
      <c r="O18" s="31">
        <v>487500</v>
      </c>
      <c r="P18" s="183">
        <v>6</v>
      </c>
      <c r="Q18" s="183" t="s">
        <v>56</v>
      </c>
      <c r="R18" s="30" t="s">
        <v>8</v>
      </c>
      <c r="S18" s="182" t="s">
        <v>53</v>
      </c>
      <c r="T18" s="32">
        <v>487500</v>
      </c>
      <c r="U18" s="32">
        <v>487500</v>
      </c>
      <c r="V18" s="32">
        <v>487500</v>
      </c>
      <c r="W18" s="32">
        <v>487500</v>
      </c>
      <c r="X18" s="32">
        <v>487500</v>
      </c>
      <c r="Y18" s="32">
        <v>487500</v>
      </c>
      <c r="Z18" s="32">
        <v>487500</v>
      </c>
      <c r="AA18" s="32">
        <v>487500</v>
      </c>
      <c r="AB18" s="32">
        <v>487500</v>
      </c>
      <c r="AC18" s="32">
        <v>487500</v>
      </c>
    </row>
    <row r="19" spans="1:29" ht="24" x14ac:dyDescent="0.25">
      <c r="A19" s="182"/>
      <c r="B19" s="179"/>
      <c r="C19" s="30" t="s">
        <v>9</v>
      </c>
      <c r="D19" s="182"/>
      <c r="E19" s="31" t="s">
        <v>7</v>
      </c>
      <c r="F19" s="31">
        <v>5</v>
      </c>
      <c r="G19" s="31">
        <v>5</v>
      </c>
      <c r="H19" s="31">
        <v>18</v>
      </c>
      <c r="I19" s="31">
        <v>5</v>
      </c>
      <c r="J19" s="31">
        <v>243</v>
      </c>
      <c r="K19" s="31">
        <v>243</v>
      </c>
      <c r="L19" s="31">
        <v>243</v>
      </c>
      <c r="M19" s="31">
        <v>243</v>
      </c>
      <c r="N19" s="31">
        <v>243</v>
      </c>
      <c r="O19" s="31">
        <v>243</v>
      </c>
      <c r="P19" s="183"/>
      <c r="Q19" s="183"/>
      <c r="R19" s="30" t="s">
        <v>9</v>
      </c>
      <c r="S19" s="182"/>
      <c r="T19" s="32">
        <v>243</v>
      </c>
      <c r="U19" s="32">
        <v>243</v>
      </c>
      <c r="V19" s="32">
        <v>243</v>
      </c>
      <c r="W19" s="32">
        <v>243</v>
      </c>
      <c r="X19" s="32">
        <v>243</v>
      </c>
      <c r="Y19" s="32">
        <v>243</v>
      </c>
      <c r="Z19" s="32">
        <v>243</v>
      </c>
      <c r="AA19" s="32">
        <v>243</v>
      </c>
      <c r="AB19" s="32">
        <v>243</v>
      </c>
      <c r="AC19" s="32">
        <v>243</v>
      </c>
    </row>
    <row r="20" spans="1:29" ht="48" x14ac:dyDescent="0.25">
      <c r="A20" s="182"/>
      <c r="B20" s="180"/>
      <c r="C20" s="25" t="s">
        <v>57</v>
      </c>
      <c r="D20" s="182"/>
      <c r="E20" s="31"/>
      <c r="F20" s="31">
        <f>F18/F19</f>
        <v>70000</v>
      </c>
      <c r="G20" s="31">
        <f t="shared" ref="G20:O20" si="1">G18/G19</f>
        <v>30000</v>
      </c>
      <c r="H20" s="31">
        <f t="shared" si="1"/>
        <v>27055.555555555555</v>
      </c>
      <c r="I20" s="31">
        <f t="shared" si="1"/>
        <v>30000</v>
      </c>
      <c r="J20" s="31">
        <f t="shared" si="1"/>
        <v>2006.1728395061727</v>
      </c>
      <c r="K20" s="31">
        <f t="shared" si="1"/>
        <v>2006.1728395061727</v>
      </c>
      <c r="L20" s="31">
        <f t="shared" si="1"/>
        <v>2006.1728395061727</v>
      </c>
      <c r="M20" s="31">
        <f t="shared" si="1"/>
        <v>2006.1728395061727</v>
      </c>
      <c r="N20" s="31">
        <f t="shared" si="1"/>
        <v>2006.1728395061727</v>
      </c>
      <c r="O20" s="31">
        <f t="shared" si="1"/>
        <v>2006.1728395061727</v>
      </c>
      <c r="P20" s="183"/>
      <c r="Q20" s="183"/>
      <c r="R20" s="25" t="s">
        <v>57</v>
      </c>
      <c r="S20" s="182"/>
      <c r="T20" s="34">
        <f>T18/T19</f>
        <v>2006.1728395061727</v>
      </c>
      <c r="U20" s="34">
        <f t="shared" ref="U20:AC20" si="2">U18/U19</f>
        <v>2006.1728395061727</v>
      </c>
      <c r="V20" s="34">
        <f t="shared" si="2"/>
        <v>2006.1728395061727</v>
      </c>
      <c r="W20" s="34">
        <f t="shared" si="2"/>
        <v>2006.1728395061727</v>
      </c>
      <c r="X20" s="34">
        <f t="shared" si="2"/>
        <v>2006.1728395061727</v>
      </c>
      <c r="Y20" s="34">
        <f t="shared" si="2"/>
        <v>2006.1728395061727</v>
      </c>
      <c r="Z20" s="34">
        <f t="shared" si="2"/>
        <v>2006.1728395061727</v>
      </c>
      <c r="AA20" s="34">
        <f t="shared" si="2"/>
        <v>2006.1728395061727</v>
      </c>
      <c r="AB20" s="34">
        <f t="shared" si="2"/>
        <v>2006.1728395061727</v>
      </c>
      <c r="AC20" s="34">
        <f t="shared" si="2"/>
        <v>2006.1728395061727</v>
      </c>
    </row>
    <row r="22" spans="1:29" x14ac:dyDescent="0.25">
      <c r="A22" t="s">
        <v>75</v>
      </c>
    </row>
    <row r="24" spans="1:29" x14ac:dyDescent="0.25">
      <c r="A24" s="137" t="s">
        <v>0</v>
      </c>
      <c r="B24" s="137" t="s">
        <v>1</v>
      </c>
      <c r="C24" s="137" t="s">
        <v>4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</row>
    <row r="25" spans="1:29" x14ac:dyDescent="0.25">
      <c r="A25" s="137"/>
      <c r="B25" s="137"/>
      <c r="C25" s="3">
        <v>2010</v>
      </c>
      <c r="D25" s="3">
        <v>2011</v>
      </c>
      <c r="E25" s="3">
        <v>2012</v>
      </c>
      <c r="F25" s="3">
        <v>2013</v>
      </c>
      <c r="G25" s="3">
        <v>2014</v>
      </c>
      <c r="H25" s="3">
        <v>2015</v>
      </c>
      <c r="I25" s="3">
        <v>2016</v>
      </c>
      <c r="J25" s="3">
        <v>2017</v>
      </c>
      <c r="K25" s="3">
        <v>2018</v>
      </c>
      <c r="L25" s="3">
        <v>2019</v>
      </c>
      <c r="M25" s="3">
        <v>2020</v>
      </c>
      <c r="N25" s="3">
        <v>2021</v>
      </c>
      <c r="O25" s="3">
        <v>2022</v>
      </c>
      <c r="P25" s="3">
        <v>2023</v>
      </c>
      <c r="Q25" s="3">
        <v>2024</v>
      </c>
      <c r="R25" s="3">
        <v>2025</v>
      </c>
      <c r="S25" s="3">
        <v>2026</v>
      </c>
      <c r="T25" s="3">
        <v>2027</v>
      </c>
      <c r="U25" s="3">
        <v>2028</v>
      </c>
      <c r="V25" s="3">
        <v>2029</v>
      </c>
      <c r="W25" s="3">
        <v>2030</v>
      </c>
    </row>
    <row r="26" spans="1:29" ht="70.5" customHeight="1" x14ac:dyDescent="0.25">
      <c r="A26" s="33">
        <v>1</v>
      </c>
      <c r="B26" s="30" t="s">
        <v>45</v>
      </c>
      <c r="C26" s="2"/>
      <c r="D26" s="2"/>
      <c r="E26" s="2"/>
      <c r="F26" s="45"/>
      <c r="G26" s="2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9" ht="53.25" customHeight="1" x14ac:dyDescent="0.25">
      <c r="A27" s="33">
        <v>2</v>
      </c>
      <c r="B27" s="30" t="s">
        <v>47</v>
      </c>
      <c r="C27" s="2"/>
      <c r="D27" s="2"/>
      <c r="E27" s="2"/>
      <c r="F27" s="45"/>
      <c r="G27" s="2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9" ht="39" customHeight="1" x14ac:dyDescent="0.25">
      <c r="A28" s="33">
        <v>3</v>
      </c>
      <c r="B28" s="30" t="s">
        <v>48</v>
      </c>
      <c r="C28" s="2"/>
      <c r="D28" s="2"/>
      <c r="E28" s="2"/>
      <c r="F28" s="45"/>
      <c r="G28" s="2"/>
      <c r="H28" s="2"/>
      <c r="I28" s="2"/>
      <c r="J28" s="2"/>
      <c r="K28" s="45"/>
      <c r="L28" s="2"/>
      <c r="M28" s="2"/>
      <c r="N28" s="2"/>
      <c r="O28" s="45"/>
      <c r="P28" s="2"/>
      <c r="Q28" s="2"/>
      <c r="R28" s="2"/>
      <c r="S28" s="45"/>
      <c r="T28" s="2"/>
      <c r="U28" s="2"/>
      <c r="V28" s="45"/>
      <c r="W28" s="2"/>
    </row>
    <row r="29" spans="1:29" ht="55.5" customHeight="1" x14ac:dyDescent="0.25">
      <c r="A29" s="33">
        <v>4</v>
      </c>
      <c r="B29" s="30" t="s">
        <v>49</v>
      </c>
      <c r="C29" s="2"/>
      <c r="D29" s="2"/>
      <c r="E29" s="2"/>
      <c r="F29" s="4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9" ht="28.5" customHeight="1" x14ac:dyDescent="0.25">
      <c r="A30" s="33">
        <v>5</v>
      </c>
      <c r="B30" s="30" t="s">
        <v>51</v>
      </c>
      <c r="C30" s="2"/>
      <c r="D30" s="2"/>
      <c r="E30" s="2"/>
      <c r="F30" s="2"/>
      <c r="G30" s="2"/>
      <c r="H30" s="2"/>
      <c r="I30" s="45"/>
      <c r="J30" s="45"/>
      <c r="K30" s="2"/>
      <c r="L30" s="45"/>
      <c r="M30" s="2"/>
      <c r="N30" s="45"/>
      <c r="O30" s="2"/>
      <c r="P30" s="45"/>
      <c r="Q30" s="2"/>
      <c r="R30" s="45"/>
      <c r="S30" s="2"/>
      <c r="T30" s="45"/>
      <c r="U30" s="2"/>
      <c r="V30" s="45"/>
      <c r="W30" s="2"/>
    </row>
    <row r="31" spans="1:29" ht="41.25" customHeight="1" x14ac:dyDescent="0.25">
      <c r="A31" s="33">
        <v>6</v>
      </c>
      <c r="B31" s="33" t="s">
        <v>56</v>
      </c>
      <c r="C31" s="2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8" spans="2:32" ht="45" customHeight="1" x14ac:dyDescent="0.25">
      <c r="B38" s="55"/>
      <c r="C38" s="187" t="s">
        <v>84</v>
      </c>
      <c r="D38" s="187"/>
      <c r="E38" s="187"/>
      <c r="F38" s="187"/>
      <c r="G38" s="187"/>
      <c r="H38" s="187"/>
      <c r="I38" s="187"/>
      <c r="J38" s="187"/>
      <c r="K38" s="187"/>
      <c r="L38" s="187"/>
      <c r="M38" s="65"/>
      <c r="N38" s="55" t="s">
        <v>4</v>
      </c>
      <c r="O38" s="187" t="s">
        <v>55</v>
      </c>
      <c r="P38" s="187"/>
      <c r="Q38" s="187" t="s">
        <v>86</v>
      </c>
      <c r="R38" s="187"/>
      <c r="S38" s="187" t="s">
        <v>45</v>
      </c>
      <c r="T38" s="187"/>
      <c r="U38" s="187" t="s">
        <v>47</v>
      </c>
      <c r="V38" s="187"/>
      <c r="W38" s="187" t="s">
        <v>48</v>
      </c>
      <c r="X38" s="187"/>
      <c r="Y38" s="187" t="s">
        <v>56</v>
      </c>
      <c r="Z38" s="187"/>
      <c r="AA38" s="187" t="s">
        <v>79</v>
      </c>
      <c r="AB38" s="187"/>
    </row>
    <row r="39" spans="2:32" ht="75" x14ac:dyDescent="0.25">
      <c r="B39" s="55" t="s">
        <v>87</v>
      </c>
      <c r="C39" s="55" t="s">
        <v>55</v>
      </c>
      <c r="D39" s="55" t="s">
        <v>86</v>
      </c>
      <c r="E39" s="55" t="s">
        <v>45</v>
      </c>
      <c r="F39" s="55" t="s">
        <v>47</v>
      </c>
      <c r="G39" s="55" t="s">
        <v>48</v>
      </c>
      <c r="H39" s="55" t="s">
        <v>56</v>
      </c>
      <c r="I39" s="55" t="s">
        <v>80</v>
      </c>
      <c r="J39" s="55" t="s">
        <v>88</v>
      </c>
      <c r="K39" s="55" t="s">
        <v>85</v>
      </c>
      <c r="L39" s="55" t="s">
        <v>89</v>
      </c>
      <c r="M39" s="65"/>
      <c r="N39" s="55"/>
      <c r="O39" s="55" t="s">
        <v>90</v>
      </c>
      <c r="P39" s="55" t="s">
        <v>91</v>
      </c>
      <c r="Q39" s="55" t="s">
        <v>90</v>
      </c>
      <c r="R39" s="55" t="s">
        <v>91</v>
      </c>
      <c r="S39" s="55" t="s">
        <v>90</v>
      </c>
      <c r="T39" s="55" t="s">
        <v>91</v>
      </c>
      <c r="U39" s="55" t="s">
        <v>90</v>
      </c>
      <c r="V39" s="55" t="s">
        <v>91</v>
      </c>
      <c r="W39" s="55" t="s">
        <v>90</v>
      </c>
      <c r="X39" s="55" t="s">
        <v>91</v>
      </c>
      <c r="Y39" s="55" t="s">
        <v>90</v>
      </c>
      <c r="Z39" s="55" t="s">
        <v>91</v>
      </c>
      <c r="AA39" s="55" t="s">
        <v>90</v>
      </c>
      <c r="AB39" s="55" t="s">
        <v>91</v>
      </c>
      <c r="AD39" s="72" t="s">
        <v>4</v>
      </c>
      <c r="AE39" s="73" t="s">
        <v>81</v>
      </c>
      <c r="AF39" s="69"/>
    </row>
    <row r="40" spans="2:32" x14ac:dyDescent="0.25">
      <c r="B40" s="55">
        <v>12105300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12105300</v>
      </c>
      <c r="L40" s="55">
        <v>0</v>
      </c>
      <c r="M40" s="65"/>
      <c r="N40" s="55">
        <v>2010</v>
      </c>
      <c r="O40" s="55">
        <v>0</v>
      </c>
      <c r="P40" s="55">
        <v>0</v>
      </c>
      <c r="Q40" s="55">
        <v>0</v>
      </c>
      <c r="R40" s="55"/>
      <c r="S40" s="55">
        <v>0</v>
      </c>
      <c r="T40" s="55"/>
      <c r="U40" s="55">
        <v>0</v>
      </c>
      <c r="V40" s="55"/>
      <c r="W40" s="55">
        <v>0</v>
      </c>
      <c r="X40" s="55"/>
      <c r="Y40" s="55">
        <v>0</v>
      </c>
      <c r="Z40" s="55"/>
      <c r="AA40" s="55">
        <v>0</v>
      </c>
      <c r="AB40" s="55">
        <v>0</v>
      </c>
      <c r="AD40" s="68" t="s">
        <v>55</v>
      </c>
      <c r="AE40" s="71">
        <v>0</v>
      </c>
      <c r="AF40" s="69"/>
    </row>
    <row r="41" spans="2:32" x14ac:dyDescent="0.25">
      <c r="B41" s="55">
        <v>12985600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5</v>
      </c>
      <c r="I41" s="55">
        <v>5</v>
      </c>
      <c r="J41" s="55">
        <v>5</v>
      </c>
      <c r="K41" s="55">
        <v>12985595</v>
      </c>
      <c r="L41" s="55">
        <v>5.0000000000000001E-3</v>
      </c>
      <c r="M41" s="65"/>
      <c r="N41" s="55">
        <v>2011</v>
      </c>
      <c r="O41" s="55">
        <v>0</v>
      </c>
      <c r="P41" s="55">
        <v>0</v>
      </c>
      <c r="Q41" s="55">
        <v>0</v>
      </c>
      <c r="R41" s="55"/>
      <c r="S41" s="55">
        <v>0</v>
      </c>
      <c r="T41" s="55"/>
      <c r="U41" s="55">
        <v>0</v>
      </c>
      <c r="V41" s="55"/>
      <c r="W41" s="55">
        <v>0</v>
      </c>
      <c r="X41" s="55"/>
      <c r="Y41" s="55">
        <v>5</v>
      </c>
      <c r="Z41" s="55">
        <v>350000</v>
      </c>
      <c r="AA41" s="55">
        <v>5</v>
      </c>
      <c r="AB41" s="55">
        <v>350000</v>
      </c>
      <c r="AD41" s="68" t="s">
        <v>86</v>
      </c>
      <c r="AE41" s="71">
        <v>52.445887445887443</v>
      </c>
      <c r="AF41" s="69"/>
    </row>
    <row r="42" spans="2:32" x14ac:dyDescent="0.25">
      <c r="B42" s="55">
        <v>13866000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5</v>
      </c>
      <c r="I42" s="55">
        <v>5</v>
      </c>
      <c r="J42" s="55">
        <v>10</v>
      </c>
      <c r="K42" s="55">
        <v>13865990</v>
      </c>
      <c r="L42" s="55">
        <v>5.0000000000000001E-3</v>
      </c>
      <c r="M42" s="65"/>
      <c r="N42" s="55">
        <v>2012</v>
      </c>
      <c r="O42" s="55">
        <v>0</v>
      </c>
      <c r="P42" s="55">
        <v>0</v>
      </c>
      <c r="Q42" s="55">
        <v>0</v>
      </c>
      <c r="R42" s="55"/>
      <c r="S42" s="55">
        <v>0</v>
      </c>
      <c r="T42" s="55"/>
      <c r="U42" s="55">
        <v>0</v>
      </c>
      <c r="V42" s="55"/>
      <c r="W42" s="55">
        <v>0</v>
      </c>
      <c r="X42" s="55"/>
      <c r="Y42" s="55">
        <v>10</v>
      </c>
      <c r="Z42" s="55">
        <v>150000</v>
      </c>
      <c r="AA42" s="55">
        <v>10</v>
      </c>
      <c r="AB42" s="55">
        <v>150000</v>
      </c>
      <c r="AD42" s="68" t="s">
        <v>45</v>
      </c>
      <c r="AE42" s="71">
        <v>4418.4783107027151</v>
      </c>
      <c r="AF42" s="69"/>
    </row>
    <row r="43" spans="2:32" x14ac:dyDescent="0.25">
      <c r="B43" s="55">
        <v>14746400</v>
      </c>
      <c r="C43" s="55">
        <v>0</v>
      </c>
      <c r="D43" s="55">
        <v>924</v>
      </c>
      <c r="E43" s="55">
        <v>5257</v>
      </c>
      <c r="F43" s="55">
        <v>46</v>
      </c>
      <c r="G43" s="55">
        <v>73600</v>
      </c>
      <c r="H43" s="55">
        <v>18</v>
      </c>
      <c r="I43" s="55">
        <v>79845</v>
      </c>
      <c r="J43" s="55">
        <v>79855</v>
      </c>
      <c r="K43" s="55">
        <v>14666545</v>
      </c>
      <c r="L43" s="55">
        <v>79.844999999999999</v>
      </c>
      <c r="M43" s="65"/>
      <c r="N43" s="55">
        <v>2013</v>
      </c>
      <c r="O43" s="55">
        <v>0</v>
      </c>
      <c r="P43" s="55">
        <v>0</v>
      </c>
      <c r="Q43" s="55">
        <v>924</v>
      </c>
      <c r="R43" s="55">
        <v>48460</v>
      </c>
      <c r="S43" s="55">
        <v>5257</v>
      </c>
      <c r="T43" s="55">
        <v>1500000</v>
      </c>
      <c r="U43" s="55">
        <v>46</v>
      </c>
      <c r="V43" s="55">
        <v>600000</v>
      </c>
      <c r="W43" s="55">
        <v>73600</v>
      </c>
      <c r="X43" s="55">
        <v>275000</v>
      </c>
      <c r="Y43" s="55">
        <v>28</v>
      </c>
      <c r="Z43" s="55">
        <v>487000</v>
      </c>
      <c r="AA43" s="55">
        <v>79855</v>
      </c>
      <c r="AB43" s="55">
        <v>2910460</v>
      </c>
      <c r="AD43" s="68" t="s">
        <v>47</v>
      </c>
      <c r="AE43" s="71">
        <v>651.39619681034662</v>
      </c>
      <c r="AF43" s="69"/>
    </row>
    <row r="44" spans="2:32" x14ac:dyDescent="0.25">
      <c r="B44" s="55">
        <v>15626800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5</v>
      </c>
      <c r="I44" s="55">
        <v>5</v>
      </c>
      <c r="J44" s="55">
        <v>79860</v>
      </c>
      <c r="K44" s="55">
        <v>15546940</v>
      </c>
      <c r="L44" s="55">
        <v>5.0000000000000001E-3</v>
      </c>
      <c r="M44" s="65"/>
      <c r="N44" s="55">
        <v>2014</v>
      </c>
      <c r="O44" s="55">
        <v>0</v>
      </c>
      <c r="P44" s="55">
        <v>0</v>
      </c>
      <c r="Q44" s="55">
        <v>924</v>
      </c>
      <c r="R44" s="55"/>
      <c r="S44" s="55">
        <v>5257</v>
      </c>
      <c r="T44" s="55"/>
      <c r="U44" s="55">
        <v>46</v>
      </c>
      <c r="V44" s="55"/>
      <c r="W44" s="55">
        <v>73600</v>
      </c>
      <c r="X44" s="55"/>
      <c r="Y44" s="55">
        <v>33</v>
      </c>
      <c r="Z44" s="55">
        <v>150000</v>
      </c>
      <c r="AA44" s="55">
        <v>79860</v>
      </c>
      <c r="AB44" s="55">
        <v>150000</v>
      </c>
      <c r="AD44" s="68" t="s">
        <v>48</v>
      </c>
      <c r="AE44" s="71">
        <v>3.7364130434782608</v>
      </c>
      <c r="AF44" s="69"/>
    </row>
    <row r="45" spans="2:32" x14ac:dyDescent="0.25">
      <c r="B45" s="55">
        <v>16507200</v>
      </c>
      <c r="C45" s="55">
        <v>0</v>
      </c>
      <c r="D45" s="55">
        <v>0</v>
      </c>
      <c r="E45" s="55">
        <v>152.28757754275495</v>
      </c>
      <c r="F45" s="55">
        <v>997.47581818181834</v>
      </c>
      <c r="G45" s="55">
        <v>0</v>
      </c>
      <c r="H45" s="55">
        <v>243</v>
      </c>
      <c r="I45" s="55">
        <v>1392.7633957245732</v>
      </c>
      <c r="J45" s="55">
        <v>81252.763395724571</v>
      </c>
      <c r="K45" s="55">
        <v>16425947.236604275</v>
      </c>
      <c r="L45" s="55">
        <v>1.3927633957245733</v>
      </c>
      <c r="M45" s="65"/>
      <c r="N45" s="55">
        <v>2015</v>
      </c>
      <c r="O45" s="55">
        <v>0</v>
      </c>
      <c r="P45" s="55">
        <v>0</v>
      </c>
      <c r="Q45" s="55">
        <v>924</v>
      </c>
      <c r="R45" s="55"/>
      <c r="S45" s="55">
        <v>5409.2875775427547</v>
      </c>
      <c r="T45" s="55">
        <v>3041205.1238712161</v>
      </c>
      <c r="U45" s="55">
        <v>1043.4758181818183</v>
      </c>
      <c r="V45" s="55">
        <v>614634.14634146343</v>
      </c>
      <c r="W45" s="55">
        <v>73600</v>
      </c>
      <c r="X45" s="55"/>
      <c r="Y45" s="55">
        <v>276</v>
      </c>
      <c r="Z45" s="55">
        <v>487500</v>
      </c>
      <c r="AA45" s="55">
        <v>81252.763395724571</v>
      </c>
      <c r="AB45" s="55">
        <v>4143339.2702126796</v>
      </c>
      <c r="AD45" s="68" t="s">
        <v>56</v>
      </c>
      <c r="AE45" s="71">
        <v>2279.2654934965572</v>
      </c>
      <c r="AF45" s="69"/>
    </row>
    <row r="46" spans="2:32" x14ac:dyDescent="0.25">
      <c r="B46" s="55">
        <v>18187600</v>
      </c>
      <c r="C46" s="55">
        <v>4731.1000000000004</v>
      </c>
      <c r="D46" s="55">
        <v>0</v>
      </c>
      <c r="E46" s="55">
        <v>639.60152331518862</v>
      </c>
      <c r="F46" s="55">
        <v>997.47581818181834</v>
      </c>
      <c r="G46" s="55">
        <v>0</v>
      </c>
      <c r="H46" s="55">
        <v>243</v>
      </c>
      <c r="I46" s="55">
        <v>6611.1773414970066</v>
      </c>
      <c r="J46" s="55">
        <v>87863.940737221579</v>
      </c>
      <c r="K46" s="55">
        <v>18099736.059262779</v>
      </c>
      <c r="L46" s="55">
        <v>6.6111773414970063</v>
      </c>
      <c r="M46" s="65"/>
      <c r="N46" s="55">
        <v>2016</v>
      </c>
      <c r="O46" s="55">
        <v>4731.1000000000004</v>
      </c>
      <c r="P46" s="55">
        <v>0</v>
      </c>
      <c r="Q46" s="55">
        <v>924</v>
      </c>
      <c r="R46" s="55"/>
      <c r="S46" s="55">
        <v>6048.889100857943</v>
      </c>
      <c r="T46" s="55">
        <v>6600746</v>
      </c>
      <c r="U46" s="55">
        <v>2040.9516363636367</v>
      </c>
      <c r="V46" s="55">
        <v>614634.14634146343</v>
      </c>
      <c r="W46" s="55">
        <v>73600</v>
      </c>
      <c r="X46" s="55"/>
      <c r="Y46" s="55">
        <v>519</v>
      </c>
      <c r="Z46" s="55">
        <v>487500</v>
      </c>
      <c r="AA46" s="55">
        <v>87863.940737221579</v>
      </c>
      <c r="AB46" s="55">
        <v>7702880.1463414636</v>
      </c>
      <c r="AD46" s="68" t="s">
        <v>79</v>
      </c>
      <c r="AE46" s="71">
        <v>273.94838132142576</v>
      </c>
      <c r="AF46" s="69"/>
    </row>
    <row r="47" spans="2:32" x14ac:dyDescent="0.25">
      <c r="B47" s="55">
        <v>19017100</v>
      </c>
      <c r="C47" s="55">
        <v>103.84</v>
      </c>
      <c r="D47" s="55">
        <v>0</v>
      </c>
      <c r="E47" s="55">
        <v>3752.6023200815744</v>
      </c>
      <c r="F47" s="55">
        <v>997.47581818181834</v>
      </c>
      <c r="G47" s="55">
        <v>0</v>
      </c>
      <c r="H47" s="55">
        <v>243</v>
      </c>
      <c r="I47" s="55">
        <v>5096.9181382633924</v>
      </c>
      <c r="J47" s="55">
        <v>92960.858875484977</v>
      </c>
      <c r="K47" s="55">
        <v>18924139.141124517</v>
      </c>
      <c r="L47" s="55">
        <v>5.0969181382633924</v>
      </c>
      <c r="M47" s="65"/>
      <c r="N47" s="55">
        <v>2017</v>
      </c>
      <c r="O47" s="55">
        <v>4834.9400000000005</v>
      </c>
      <c r="P47" s="55">
        <v>0</v>
      </c>
      <c r="Q47" s="55">
        <v>924</v>
      </c>
      <c r="R47" s="55"/>
      <c r="S47" s="55">
        <v>9801.4914209395174</v>
      </c>
      <c r="T47" s="55">
        <v>16653004.966002442</v>
      </c>
      <c r="U47" s="55">
        <v>3038.427454545455</v>
      </c>
      <c r="V47" s="55">
        <v>614634.14634146343</v>
      </c>
      <c r="W47" s="55">
        <v>73600</v>
      </c>
      <c r="X47" s="55"/>
      <c r="Y47" s="55">
        <v>762</v>
      </c>
      <c r="Z47" s="55">
        <v>487500</v>
      </c>
      <c r="AA47" s="55">
        <v>92960.858875484977</v>
      </c>
      <c r="AB47" s="55">
        <v>17755139.112343904</v>
      </c>
      <c r="AD47" s="65"/>
      <c r="AE47" s="70"/>
      <c r="AF47" s="69"/>
    </row>
    <row r="48" spans="2:32" x14ac:dyDescent="0.25">
      <c r="B48" s="55">
        <v>19846700</v>
      </c>
      <c r="C48" s="55">
        <v>0</v>
      </c>
      <c r="D48" s="55">
        <v>0</v>
      </c>
      <c r="E48" s="55">
        <v>523.98529160071575</v>
      </c>
      <c r="F48" s="55">
        <v>997.47581818181834</v>
      </c>
      <c r="G48" s="55">
        <v>73600</v>
      </c>
      <c r="H48" s="55">
        <v>243</v>
      </c>
      <c r="I48" s="55">
        <v>75364.46110978254</v>
      </c>
      <c r="J48" s="55">
        <v>168325.31998526753</v>
      </c>
      <c r="K48" s="55">
        <v>19678374.680014733</v>
      </c>
      <c r="L48" s="55">
        <v>75.364461109782539</v>
      </c>
      <c r="M48" s="65"/>
      <c r="N48" s="55">
        <v>2018</v>
      </c>
      <c r="O48" s="55">
        <v>4834.9400000000005</v>
      </c>
      <c r="P48" s="55">
        <v>0</v>
      </c>
      <c r="Q48" s="55">
        <v>924</v>
      </c>
      <c r="R48" s="55"/>
      <c r="S48" s="55">
        <v>10325.476712540232</v>
      </c>
      <c r="T48" s="55">
        <v>2950591.935822912</v>
      </c>
      <c r="U48" s="55">
        <v>4035.9032727272734</v>
      </c>
      <c r="V48" s="55">
        <v>614634.14634146343</v>
      </c>
      <c r="W48" s="55">
        <v>147200</v>
      </c>
      <c r="X48" s="55">
        <v>275000</v>
      </c>
      <c r="Y48" s="55">
        <v>1005</v>
      </c>
      <c r="Z48" s="55">
        <v>487500</v>
      </c>
      <c r="AA48" s="55">
        <v>168325.31998526753</v>
      </c>
      <c r="AB48" s="55">
        <v>4327726.0821643751</v>
      </c>
      <c r="AD48" s="69"/>
      <c r="AE48" s="70"/>
      <c r="AF48" s="69"/>
    </row>
    <row r="49" spans="2:32" x14ac:dyDescent="0.25">
      <c r="B49" s="55">
        <v>20676300</v>
      </c>
      <c r="C49" s="55">
        <v>17.38</v>
      </c>
      <c r="D49" s="55">
        <v>0</v>
      </c>
      <c r="E49" s="55">
        <v>277.40397790626128</v>
      </c>
      <c r="F49" s="55">
        <v>997.47581818181834</v>
      </c>
      <c r="G49" s="55">
        <v>0</v>
      </c>
      <c r="H49" s="55">
        <v>243</v>
      </c>
      <c r="I49" s="55">
        <v>1535.2597960880796</v>
      </c>
      <c r="J49" s="55">
        <v>169860.5797813556</v>
      </c>
      <c r="K49" s="55">
        <v>20506439.420218643</v>
      </c>
      <c r="L49" s="55">
        <v>1.5352597960880796</v>
      </c>
      <c r="M49" s="65"/>
      <c r="N49" s="55">
        <v>2019</v>
      </c>
      <c r="O49" s="55">
        <v>4852.3200000000006</v>
      </c>
      <c r="P49" s="55">
        <v>0</v>
      </c>
      <c r="Q49" s="55">
        <v>924</v>
      </c>
      <c r="R49" s="55"/>
      <c r="S49" s="55">
        <v>10602.880690446493</v>
      </c>
      <c r="T49" s="55">
        <v>2950591.935822912</v>
      </c>
      <c r="U49" s="55">
        <v>5033.3790909090912</v>
      </c>
      <c r="V49" s="55">
        <v>614634.14634146343</v>
      </c>
      <c r="W49" s="55">
        <v>147200</v>
      </c>
      <c r="X49" s="55"/>
      <c r="Y49" s="55">
        <v>1248</v>
      </c>
      <c r="Z49" s="55">
        <v>487500</v>
      </c>
      <c r="AA49" s="55">
        <v>169860.5797813556</v>
      </c>
      <c r="AB49" s="55">
        <v>4052726.0821643756</v>
      </c>
      <c r="AD49" s="65"/>
      <c r="AE49" s="70"/>
      <c r="AF49" s="69"/>
    </row>
    <row r="50" spans="2:32" x14ac:dyDescent="0.25">
      <c r="B50" s="55">
        <v>22539200</v>
      </c>
      <c r="C50" s="55">
        <v>0</v>
      </c>
      <c r="D50" s="55">
        <v>0</v>
      </c>
      <c r="E50" s="55">
        <v>424.9124423484796</v>
      </c>
      <c r="F50" s="55">
        <v>997.47581818181834</v>
      </c>
      <c r="G50" s="55">
        <v>0</v>
      </c>
      <c r="H50" s="55">
        <v>243</v>
      </c>
      <c r="I50" s="55">
        <v>1665.3882605302979</v>
      </c>
      <c r="J50" s="55">
        <v>171525.96804188591</v>
      </c>
      <c r="K50" s="55">
        <v>22367674.031958114</v>
      </c>
      <c r="L50" s="55">
        <v>1.6653882605302979</v>
      </c>
      <c r="M50" s="65"/>
      <c r="N50" s="55">
        <v>2020</v>
      </c>
      <c r="O50" s="55">
        <v>4852.3200000000006</v>
      </c>
      <c r="P50" s="55">
        <v>0</v>
      </c>
      <c r="Q50" s="55">
        <v>924</v>
      </c>
      <c r="R50" s="55"/>
      <c r="S50" s="55">
        <v>11027.793132794972</v>
      </c>
      <c r="T50" s="55">
        <v>2950591.935822912</v>
      </c>
      <c r="U50" s="55">
        <v>6030.8549090909091</v>
      </c>
      <c r="V50" s="55">
        <v>614634.14634146343</v>
      </c>
      <c r="W50" s="55">
        <v>147200</v>
      </c>
      <c r="X50" s="55"/>
      <c r="Y50" s="55">
        <v>1491</v>
      </c>
      <c r="Z50" s="55">
        <v>487500</v>
      </c>
      <c r="AA50" s="55">
        <v>171525.96804188591</v>
      </c>
      <c r="AB50" s="55">
        <v>4052726.0821643756</v>
      </c>
      <c r="AD50" s="69"/>
      <c r="AE50" s="70"/>
      <c r="AF50" s="69"/>
    </row>
    <row r="51" spans="2:32" x14ac:dyDescent="0.25">
      <c r="B51" s="55">
        <v>24176700</v>
      </c>
      <c r="C51" s="55">
        <v>17.38</v>
      </c>
      <c r="D51" s="55">
        <v>0</v>
      </c>
      <c r="E51" s="55">
        <v>3275.1686607906995</v>
      </c>
      <c r="F51" s="55">
        <v>997.47581818181834</v>
      </c>
      <c r="G51" s="55">
        <v>0</v>
      </c>
      <c r="H51" s="55">
        <v>243</v>
      </c>
      <c r="I51" s="55">
        <v>4533.0244789725184</v>
      </c>
      <c r="J51" s="55">
        <v>176058.99252085842</v>
      </c>
      <c r="K51" s="55">
        <v>24000641.007479142</v>
      </c>
      <c r="L51" s="55">
        <v>4.5330244789725187</v>
      </c>
      <c r="M51" s="65"/>
      <c r="N51" s="55">
        <v>2021</v>
      </c>
      <c r="O51" s="55">
        <v>4869.7000000000007</v>
      </c>
      <c r="P51" s="55">
        <v>0</v>
      </c>
      <c r="Q51" s="55">
        <v>924</v>
      </c>
      <c r="R51" s="55"/>
      <c r="S51" s="55">
        <v>14302.961793585671</v>
      </c>
      <c r="T51" s="55">
        <v>11642850.776831612</v>
      </c>
      <c r="U51" s="55">
        <v>7028.330727272727</v>
      </c>
      <c r="V51" s="55">
        <v>614634.14634146343</v>
      </c>
      <c r="W51" s="55">
        <v>147200</v>
      </c>
      <c r="X51" s="55"/>
      <c r="Y51" s="55">
        <v>1734</v>
      </c>
      <c r="Z51" s="55">
        <v>487500</v>
      </c>
      <c r="AA51" s="55">
        <v>176058.99252085842</v>
      </c>
      <c r="AB51" s="55">
        <v>12744984.923173076</v>
      </c>
      <c r="AD51" s="65"/>
      <c r="AE51" s="70"/>
      <c r="AF51" s="69"/>
    </row>
    <row r="52" spans="2:32" x14ac:dyDescent="0.25">
      <c r="B52" s="55">
        <v>25814100</v>
      </c>
      <c r="C52" s="55">
        <v>0</v>
      </c>
      <c r="D52" s="55">
        <v>0</v>
      </c>
      <c r="E52" s="55">
        <v>704.87300263041163</v>
      </c>
      <c r="F52" s="55">
        <v>997.47581818181834</v>
      </c>
      <c r="G52" s="55">
        <v>73600</v>
      </c>
      <c r="H52" s="55">
        <v>243</v>
      </c>
      <c r="I52" s="55">
        <v>75545.348820812229</v>
      </c>
      <c r="J52" s="55">
        <v>251604.34134167066</v>
      </c>
      <c r="K52" s="55">
        <v>25562495.658658329</v>
      </c>
      <c r="L52" s="55">
        <v>75.545348820812222</v>
      </c>
      <c r="M52" s="65"/>
      <c r="N52" s="55">
        <v>2022</v>
      </c>
      <c r="O52" s="55">
        <v>4869.7000000000007</v>
      </c>
      <c r="P52" s="55">
        <v>0</v>
      </c>
      <c r="Q52" s="55">
        <v>924</v>
      </c>
      <c r="R52" s="55"/>
      <c r="S52" s="55">
        <v>15007.834796216082</v>
      </c>
      <c r="T52" s="55">
        <v>6946067.1963278344</v>
      </c>
      <c r="U52" s="55">
        <v>8025.8065454545449</v>
      </c>
      <c r="V52" s="55">
        <v>614634.14634146343</v>
      </c>
      <c r="W52" s="55">
        <v>220800</v>
      </c>
      <c r="X52" s="55">
        <v>275000</v>
      </c>
      <c r="Y52" s="55">
        <v>1977</v>
      </c>
      <c r="Z52" s="55">
        <v>487500</v>
      </c>
      <c r="AA52" s="55">
        <v>251604.34134167066</v>
      </c>
      <c r="AB52" s="55">
        <v>8323201.3426692979</v>
      </c>
      <c r="AD52" s="69"/>
      <c r="AE52" s="70"/>
      <c r="AF52" s="69"/>
    </row>
    <row r="53" spans="2:32" x14ac:dyDescent="0.25">
      <c r="B53" s="55">
        <v>27451600</v>
      </c>
      <c r="C53" s="55">
        <v>17.38</v>
      </c>
      <c r="D53" s="55">
        <v>0</v>
      </c>
      <c r="E53" s="55">
        <v>3308.1415305101987</v>
      </c>
      <c r="F53" s="55">
        <v>997.47581818181834</v>
      </c>
      <c r="G53" s="55">
        <v>0</v>
      </c>
      <c r="H53" s="55">
        <v>243</v>
      </c>
      <c r="I53" s="55">
        <v>4565.9973486920171</v>
      </c>
      <c r="J53" s="55">
        <v>256170.33869036267</v>
      </c>
      <c r="K53" s="55">
        <v>27195429.661309637</v>
      </c>
      <c r="L53" s="55">
        <v>4.5659973486920169</v>
      </c>
      <c r="M53" s="65"/>
      <c r="N53" s="55">
        <v>2023</v>
      </c>
      <c r="O53" s="55">
        <v>4887.0800000000008</v>
      </c>
      <c r="P53" s="55">
        <v>0</v>
      </c>
      <c r="Q53" s="55">
        <v>924</v>
      </c>
      <c r="R53" s="55"/>
      <c r="S53" s="55">
        <v>18315.976326726282</v>
      </c>
      <c r="T53" s="55">
        <v>15183372.322344005</v>
      </c>
      <c r="U53" s="55">
        <v>9023.2823636363628</v>
      </c>
      <c r="V53" s="55">
        <v>614634.14634146343</v>
      </c>
      <c r="W53" s="55">
        <v>220800</v>
      </c>
      <c r="X53" s="55"/>
      <c r="Y53" s="55">
        <v>2220</v>
      </c>
      <c r="Z53" s="55">
        <v>487500</v>
      </c>
      <c r="AA53" s="55">
        <v>256170.33869036267</v>
      </c>
      <c r="AB53" s="55">
        <v>16285506.468685469</v>
      </c>
      <c r="AD53" s="65"/>
      <c r="AE53" s="70"/>
      <c r="AF53" s="69"/>
    </row>
    <row r="54" spans="2:32" x14ac:dyDescent="0.25">
      <c r="B54" s="55">
        <v>29089100</v>
      </c>
      <c r="C54" s="55">
        <v>0</v>
      </c>
      <c r="D54" s="55">
        <v>0</v>
      </c>
      <c r="E54" s="55">
        <v>489.17069656100182</v>
      </c>
      <c r="F54" s="55">
        <v>997.47581818181834</v>
      </c>
      <c r="G54" s="55">
        <v>0</v>
      </c>
      <c r="H54" s="55">
        <v>243</v>
      </c>
      <c r="I54" s="55">
        <v>1729.6465147428203</v>
      </c>
      <c r="J54" s="55">
        <v>257899.98520510548</v>
      </c>
      <c r="K54" s="55">
        <v>28831200.014794894</v>
      </c>
      <c r="L54" s="55">
        <v>1.7296465147428202</v>
      </c>
      <c r="M54" s="65"/>
      <c r="N54" s="55">
        <v>2024</v>
      </c>
      <c r="O54" s="55">
        <v>4887.0800000000008</v>
      </c>
      <c r="P54" s="55">
        <v>0</v>
      </c>
      <c r="Q54" s="55">
        <v>924</v>
      </c>
      <c r="R54" s="55"/>
      <c r="S54" s="55">
        <v>18805.147023287285</v>
      </c>
      <c r="T54" s="55">
        <v>3683048.5392133719</v>
      </c>
      <c r="U54" s="55">
        <v>10020.758181818181</v>
      </c>
      <c r="V54" s="55">
        <v>614634.14634146343</v>
      </c>
      <c r="W54" s="55">
        <v>220800</v>
      </c>
      <c r="X54" s="55"/>
      <c r="Y54" s="55">
        <v>2463</v>
      </c>
      <c r="Z54" s="55">
        <v>487500</v>
      </c>
      <c r="AA54" s="55">
        <v>257899.98520510548</v>
      </c>
      <c r="AB54" s="55">
        <v>4785182.685554835</v>
      </c>
      <c r="AD54" s="69"/>
      <c r="AE54" s="70"/>
      <c r="AF54" s="69"/>
    </row>
    <row r="55" spans="2:32" x14ac:dyDescent="0.25">
      <c r="B55" s="55">
        <v>30726600</v>
      </c>
      <c r="C55" s="55">
        <v>17.38</v>
      </c>
      <c r="D55" s="55">
        <v>0</v>
      </c>
      <c r="E55" s="55">
        <v>1033.1719857144901</v>
      </c>
      <c r="F55" s="55">
        <v>997.47581818181834</v>
      </c>
      <c r="G55" s="55">
        <v>0</v>
      </c>
      <c r="H55" s="55">
        <v>243</v>
      </c>
      <c r="I55" s="55">
        <v>2291.0278038963088</v>
      </c>
      <c r="J55" s="55">
        <v>260191.01300900179</v>
      </c>
      <c r="K55" s="55">
        <v>30466408.986990999</v>
      </c>
      <c r="L55" s="55">
        <v>2.2910278038963088</v>
      </c>
      <c r="M55" s="65"/>
      <c r="N55" s="55">
        <v>2025</v>
      </c>
      <c r="O55" s="55">
        <v>4904.4600000000009</v>
      </c>
      <c r="P55" s="55">
        <v>0</v>
      </c>
      <c r="Q55" s="55">
        <v>924</v>
      </c>
      <c r="R55" s="55"/>
      <c r="S55" s="55">
        <v>19838.319009001774</v>
      </c>
      <c r="T55" s="55">
        <v>6787494.1172433011</v>
      </c>
      <c r="U55" s="55">
        <v>11018.233999999999</v>
      </c>
      <c r="V55" s="55">
        <v>614634.14634146343</v>
      </c>
      <c r="W55" s="55">
        <v>220800</v>
      </c>
      <c r="X55" s="55"/>
      <c r="Y55" s="55">
        <v>2706</v>
      </c>
      <c r="Z55" s="55">
        <v>487500</v>
      </c>
      <c r="AA55" s="55">
        <v>260191.01300900179</v>
      </c>
      <c r="AB55" s="55">
        <v>7889628.2635847647</v>
      </c>
      <c r="AD55" s="69"/>
      <c r="AE55" s="70"/>
      <c r="AF55" s="69"/>
    </row>
    <row r="56" spans="2:32" x14ac:dyDescent="0.25">
      <c r="B56" s="55">
        <v>32962700</v>
      </c>
      <c r="C56" s="55">
        <v>0</v>
      </c>
      <c r="D56" s="55">
        <v>0</v>
      </c>
      <c r="E56" s="55">
        <v>254.15386843363152</v>
      </c>
      <c r="F56" s="55">
        <v>997.47581818181834</v>
      </c>
      <c r="G56" s="55">
        <v>73600</v>
      </c>
      <c r="H56" s="55">
        <v>243</v>
      </c>
      <c r="I56" s="55">
        <v>75094.629686615444</v>
      </c>
      <c r="J56" s="55">
        <v>335285.64269561722</v>
      </c>
      <c r="K56" s="55">
        <v>32627414.357304383</v>
      </c>
      <c r="L56" s="55">
        <v>75.094629686615448</v>
      </c>
      <c r="M56" s="65"/>
      <c r="N56" s="55">
        <v>2026</v>
      </c>
      <c r="O56" s="55">
        <v>4904.4600000000009</v>
      </c>
      <c r="P56" s="55">
        <v>0</v>
      </c>
      <c r="Q56" s="55">
        <v>924</v>
      </c>
      <c r="R56" s="55"/>
      <c r="S56" s="55">
        <v>20092.472877435404</v>
      </c>
      <c r="T56" s="55">
        <v>2027470.0825808109</v>
      </c>
      <c r="U56" s="55">
        <v>12015.709818181816</v>
      </c>
      <c r="V56" s="55">
        <v>614634.14634146343</v>
      </c>
      <c r="W56" s="55">
        <v>294400</v>
      </c>
      <c r="X56" s="55">
        <v>275000</v>
      </c>
      <c r="Y56" s="55">
        <v>2949</v>
      </c>
      <c r="Z56" s="55">
        <v>487500</v>
      </c>
      <c r="AA56" s="55">
        <v>335285.64269561722</v>
      </c>
      <c r="AB56" s="55">
        <v>3404604.2289222744</v>
      </c>
    </row>
    <row r="57" spans="2:32" x14ac:dyDescent="0.25">
      <c r="B57" s="55">
        <v>35198800</v>
      </c>
      <c r="C57" s="55">
        <v>17.38</v>
      </c>
      <c r="D57" s="55">
        <v>0</v>
      </c>
      <c r="E57" s="55">
        <v>56.661529743112695</v>
      </c>
      <c r="F57" s="55">
        <v>1023.0698545454545</v>
      </c>
      <c r="G57" s="55">
        <v>0</v>
      </c>
      <c r="H57" s="55">
        <v>243</v>
      </c>
      <c r="I57" s="55">
        <v>1340.1113842885673</v>
      </c>
      <c r="J57" s="55">
        <v>336625.7540799058</v>
      </c>
      <c r="K57" s="55">
        <v>34862174.245920092</v>
      </c>
      <c r="L57" s="55">
        <v>1.3401113842885672</v>
      </c>
      <c r="M57" s="65"/>
      <c r="N57" s="55">
        <v>2027</v>
      </c>
      <c r="O57" s="55">
        <v>4921.8400000000011</v>
      </c>
      <c r="P57" s="55">
        <v>0</v>
      </c>
      <c r="Q57" s="55">
        <v>924</v>
      </c>
      <c r="R57" s="55"/>
      <c r="S57" s="55">
        <v>20149.134407178517</v>
      </c>
      <c r="T57" s="55">
        <v>3683048.5392133729</v>
      </c>
      <c r="U57" s="55">
        <v>13038.779672727271</v>
      </c>
      <c r="V57" s="55">
        <v>629268.29268292687</v>
      </c>
      <c r="W57" s="55">
        <v>294400</v>
      </c>
      <c r="X57" s="55"/>
      <c r="Y57" s="55">
        <v>3192</v>
      </c>
      <c r="Z57" s="55">
        <v>487500</v>
      </c>
      <c r="AA57" s="55">
        <v>336625.7540799058</v>
      </c>
      <c r="AB57" s="55">
        <v>4799816.8318962995</v>
      </c>
    </row>
    <row r="58" spans="2:32" x14ac:dyDescent="0.25">
      <c r="B58" s="55">
        <v>37434900</v>
      </c>
      <c r="C58" s="55">
        <v>0</v>
      </c>
      <c r="D58" s="55">
        <v>0</v>
      </c>
      <c r="E58" s="55">
        <v>285.79934770518798</v>
      </c>
      <c r="F58" s="55">
        <v>1023.0698545454545</v>
      </c>
      <c r="G58" s="55">
        <v>0</v>
      </c>
      <c r="H58" s="55">
        <v>243</v>
      </c>
      <c r="I58" s="55">
        <v>1551.8692022506425</v>
      </c>
      <c r="J58" s="55">
        <v>338177.62328215642</v>
      </c>
      <c r="K58" s="55">
        <v>37096722.376717843</v>
      </c>
      <c r="L58" s="55">
        <v>1.5518692022506424</v>
      </c>
      <c r="M58" s="65"/>
      <c r="N58" s="55">
        <v>2028</v>
      </c>
      <c r="O58" s="55">
        <v>4921.8400000000011</v>
      </c>
      <c r="P58" s="55">
        <v>0</v>
      </c>
      <c r="Q58" s="55">
        <v>924</v>
      </c>
      <c r="R58" s="55"/>
      <c r="S58" s="55">
        <v>20434.933754883707</v>
      </c>
      <c r="T58" s="55">
        <v>1984590.6275222383</v>
      </c>
      <c r="U58" s="55">
        <v>14061.849527272725</v>
      </c>
      <c r="V58" s="55">
        <v>629268.29268292687</v>
      </c>
      <c r="W58" s="55">
        <v>294400</v>
      </c>
      <c r="X58" s="55"/>
      <c r="Y58" s="55">
        <v>3435</v>
      </c>
      <c r="Z58" s="55">
        <v>487500</v>
      </c>
      <c r="AA58" s="55">
        <v>338177.62328215642</v>
      </c>
      <c r="AB58" s="55">
        <v>3101358.9202051652</v>
      </c>
    </row>
    <row r="59" spans="2:32" x14ac:dyDescent="0.25">
      <c r="B59" s="55">
        <v>39671000</v>
      </c>
      <c r="C59" s="55">
        <v>17.38</v>
      </c>
      <c r="D59" s="55">
        <v>0</v>
      </c>
      <c r="E59" s="55">
        <v>248.7787068107335</v>
      </c>
      <c r="F59" s="55">
        <v>1023.0698545454545</v>
      </c>
      <c r="G59" s="55">
        <v>73600</v>
      </c>
      <c r="H59" s="55">
        <v>243</v>
      </c>
      <c r="I59" s="55">
        <v>75132.228561356183</v>
      </c>
      <c r="J59" s="55">
        <v>413309.85184351262</v>
      </c>
      <c r="K59" s="55">
        <v>39257690.148156486</v>
      </c>
      <c r="L59" s="55">
        <v>75.132228561356186</v>
      </c>
      <c r="M59" s="65"/>
      <c r="N59" s="55">
        <v>2029</v>
      </c>
      <c r="O59" s="55">
        <v>4939.2200000000012</v>
      </c>
      <c r="P59" s="55">
        <v>0</v>
      </c>
      <c r="Q59" s="55">
        <v>924</v>
      </c>
      <c r="R59" s="55"/>
      <c r="S59" s="55">
        <v>20683.712461694438</v>
      </c>
      <c r="T59" s="55">
        <v>1984590.6275222383</v>
      </c>
      <c r="U59" s="55">
        <v>15084.919381818179</v>
      </c>
      <c r="V59" s="55">
        <v>629268.29268292687</v>
      </c>
      <c r="W59" s="55">
        <v>368000</v>
      </c>
      <c r="X59" s="55">
        <v>275000</v>
      </c>
      <c r="Y59" s="55">
        <v>3678</v>
      </c>
      <c r="Z59" s="55">
        <v>487500</v>
      </c>
      <c r="AA59" s="55">
        <v>413309.85184351262</v>
      </c>
      <c r="AB59" s="55">
        <v>3376358.9202051652</v>
      </c>
    </row>
    <row r="60" spans="2:32" x14ac:dyDescent="0.25">
      <c r="B60" s="55">
        <v>41907200</v>
      </c>
      <c r="C60" s="55">
        <v>0</v>
      </c>
      <c r="D60" s="55">
        <v>0</v>
      </c>
      <c r="E60" s="55">
        <v>320.59724094740608</v>
      </c>
      <c r="F60" s="55">
        <v>1023.0698545454545</v>
      </c>
      <c r="G60" s="55">
        <v>0</v>
      </c>
      <c r="H60" s="55">
        <v>243</v>
      </c>
      <c r="I60" s="55">
        <v>1586.6670954928607</v>
      </c>
      <c r="J60" s="55">
        <v>414896.5189390055</v>
      </c>
      <c r="K60" s="55">
        <v>41492303.481060997</v>
      </c>
      <c r="L60" s="55">
        <v>1.5866670954928606</v>
      </c>
      <c r="M60" s="65"/>
      <c r="N60" s="55">
        <v>2030</v>
      </c>
      <c r="O60" s="55">
        <v>4939.2200000000012</v>
      </c>
      <c r="P60" s="55">
        <v>0</v>
      </c>
      <c r="Q60" s="55">
        <v>924</v>
      </c>
      <c r="R60" s="55"/>
      <c r="S60" s="55">
        <v>21004.309702641844</v>
      </c>
      <c r="T60" s="55">
        <v>2237822.1262643747</v>
      </c>
      <c r="U60" s="55">
        <v>16107.989236363634</v>
      </c>
      <c r="V60" s="55">
        <v>629268.29268292687</v>
      </c>
      <c r="W60" s="55">
        <v>368000</v>
      </c>
      <c r="X60" s="55"/>
      <c r="Y60" s="55">
        <v>3921</v>
      </c>
      <c r="Z60" s="55">
        <v>487500</v>
      </c>
      <c r="AA60" s="55">
        <v>414896.5189390055</v>
      </c>
      <c r="AB60" s="55">
        <v>3354590.4189473018</v>
      </c>
    </row>
    <row r="61" spans="2:32" x14ac:dyDescent="0.25">
      <c r="B61" s="55"/>
      <c r="C61" s="55"/>
      <c r="D61" s="55"/>
      <c r="E61" s="55"/>
      <c r="F61" s="55"/>
      <c r="G61" s="55"/>
      <c r="H61" s="55"/>
      <c r="I61" s="55"/>
      <c r="J61" s="55">
        <v>9.9003636353420296E-3</v>
      </c>
      <c r="K61" s="55"/>
      <c r="L61" s="55"/>
      <c r="M61" s="65"/>
      <c r="N61" s="55" t="s">
        <v>80</v>
      </c>
      <c r="O61" s="55"/>
      <c r="P61" s="55">
        <v>0</v>
      </c>
      <c r="Q61" s="55"/>
      <c r="R61" s="55">
        <v>48460</v>
      </c>
      <c r="S61" s="55"/>
      <c r="T61" s="55">
        <v>92807086.852405578</v>
      </c>
      <c r="U61" s="55"/>
      <c r="V61" s="55">
        <v>10492682.926829271</v>
      </c>
      <c r="W61" s="55"/>
      <c r="X61" s="55">
        <v>1375000</v>
      </c>
      <c r="Y61" s="55"/>
      <c r="Z61" s="55">
        <v>8937000</v>
      </c>
      <c r="AA61" s="55"/>
      <c r="AB61" s="55">
        <v>113660229.77923483</v>
      </c>
    </row>
    <row r="62" spans="2:32" s="49" customFormat="1" ht="90" x14ac:dyDescent="0.25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66"/>
      <c r="N62" s="56" t="s">
        <v>81</v>
      </c>
      <c r="O62" s="56"/>
      <c r="P62" s="56">
        <v>0</v>
      </c>
      <c r="Q62" s="56"/>
      <c r="R62" s="56">
        <v>52.445887445887443</v>
      </c>
      <c r="S62" s="56"/>
      <c r="T62" s="56">
        <v>4418.4783107027151</v>
      </c>
      <c r="U62" s="56"/>
      <c r="V62" s="56">
        <v>651.39619681034662</v>
      </c>
      <c r="W62" s="56"/>
      <c r="X62" s="56">
        <v>3.7364130434782608</v>
      </c>
      <c r="Y62" s="56"/>
      <c r="Z62" s="56">
        <v>2279.2654934965572</v>
      </c>
      <c r="AA62" s="56"/>
      <c r="AB62" s="56">
        <v>273.94838132142576</v>
      </c>
      <c r="AE62" s="67"/>
    </row>
  </sheetData>
  <mergeCells count="57">
    <mergeCell ref="U38:V38"/>
    <mergeCell ref="W38:X38"/>
    <mergeCell ref="Y38:Z38"/>
    <mergeCell ref="AA38:AB38"/>
    <mergeCell ref="C38:L38"/>
    <mergeCell ref="O38:P38"/>
    <mergeCell ref="Q38:R38"/>
    <mergeCell ref="S38:T38"/>
    <mergeCell ref="E1:O1"/>
    <mergeCell ref="D15:D17"/>
    <mergeCell ref="A6:A8"/>
    <mergeCell ref="B6:B8"/>
    <mergeCell ref="D6:D8"/>
    <mergeCell ref="A9:A11"/>
    <mergeCell ref="B9:B11"/>
    <mergeCell ref="D9:D11"/>
    <mergeCell ref="A3:A5"/>
    <mergeCell ref="B3:B5"/>
    <mergeCell ref="D3:D5"/>
    <mergeCell ref="A1:A2"/>
    <mergeCell ref="B1:B2"/>
    <mergeCell ref="C1:C2"/>
    <mergeCell ref="D1:D2"/>
    <mergeCell ref="P9:P11"/>
    <mergeCell ref="Q9:Q11"/>
    <mergeCell ref="S9:S11"/>
    <mergeCell ref="P12:P14"/>
    <mergeCell ref="A12:A14"/>
    <mergeCell ref="B12:B14"/>
    <mergeCell ref="D12:D14"/>
    <mergeCell ref="T1:AC1"/>
    <mergeCell ref="P3:P5"/>
    <mergeCell ref="Q3:Q5"/>
    <mergeCell ref="S3:S5"/>
    <mergeCell ref="P6:P8"/>
    <mergeCell ref="Q6:Q8"/>
    <mergeCell ref="S6:S8"/>
    <mergeCell ref="P1:P2"/>
    <mergeCell ref="Q1:Q2"/>
    <mergeCell ref="R1:R2"/>
    <mergeCell ref="S1:S2"/>
    <mergeCell ref="B18:B20"/>
    <mergeCell ref="A24:A25"/>
    <mergeCell ref="B24:B25"/>
    <mergeCell ref="C24:W24"/>
    <mergeCell ref="Q12:Q14"/>
    <mergeCell ref="S12:S14"/>
    <mergeCell ref="P15:P17"/>
    <mergeCell ref="Q15:Q17"/>
    <mergeCell ref="S15:S17"/>
    <mergeCell ref="P18:P20"/>
    <mergeCell ref="Q18:Q20"/>
    <mergeCell ref="S18:S20"/>
    <mergeCell ref="A18:A20"/>
    <mergeCell ref="D18:D20"/>
    <mergeCell ref="A15:A17"/>
    <mergeCell ref="B15:B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opLeftCell="E47" zoomScale="85" zoomScaleNormal="85" workbookViewId="0">
      <selection activeCell="K55" sqref="K55"/>
    </sheetView>
  </sheetViews>
  <sheetFormatPr defaultRowHeight="15" x14ac:dyDescent="0.25"/>
  <cols>
    <col min="1" max="1" width="12.5703125" customWidth="1"/>
    <col min="2" max="2" width="11.85546875" customWidth="1"/>
    <col min="3" max="3" width="17" customWidth="1"/>
    <col min="4" max="4" width="10" customWidth="1"/>
    <col min="5" max="5" width="15.42578125" bestFit="1" customWidth="1"/>
    <col min="6" max="6" width="13.5703125" customWidth="1"/>
    <col min="7" max="7" width="17.7109375" customWidth="1"/>
    <col min="8" max="8" width="10.140625" bestFit="1" customWidth="1"/>
    <col min="9" max="9" width="15" customWidth="1"/>
    <col min="10" max="10" width="12.5703125" customWidth="1"/>
    <col min="11" max="11" width="16" customWidth="1"/>
    <col min="12" max="12" width="10.85546875" customWidth="1"/>
    <col min="13" max="15" width="9.85546875" bestFit="1" customWidth="1"/>
    <col min="16" max="16" width="9.28515625" bestFit="1" customWidth="1"/>
    <col min="17" max="17" width="14.42578125" customWidth="1"/>
    <col min="18" max="18" width="16.85546875" customWidth="1"/>
    <col min="20" max="20" width="10" bestFit="1" customWidth="1"/>
    <col min="21" max="29" width="9.85546875" bestFit="1" customWidth="1"/>
    <col min="31" max="31" width="18.42578125" customWidth="1"/>
  </cols>
  <sheetData>
    <row r="1" spans="1:29" ht="47.25" customHeight="1" x14ac:dyDescent="0.25">
      <c r="A1" s="173" t="s">
        <v>0</v>
      </c>
      <c r="B1" s="173" t="s">
        <v>1</v>
      </c>
      <c r="C1" s="173" t="s">
        <v>26</v>
      </c>
      <c r="D1" s="173" t="s">
        <v>3</v>
      </c>
      <c r="E1" s="173" t="s">
        <v>4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 t="s">
        <v>0</v>
      </c>
      <c r="Q1" s="173" t="s">
        <v>1</v>
      </c>
      <c r="R1" s="173" t="s">
        <v>26</v>
      </c>
      <c r="S1" s="173" t="s">
        <v>3</v>
      </c>
      <c r="T1" s="173" t="s">
        <v>4</v>
      </c>
      <c r="U1" s="173"/>
      <c r="V1" s="173"/>
      <c r="W1" s="173"/>
      <c r="X1" s="173"/>
      <c r="Y1" s="173"/>
      <c r="Z1" s="173"/>
      <c r="AA1" s="173"/>
      <c r="AB1" s="173"/>
      <c r="AC1" s="173"/>
    </row>
    <row r="2" spans="1:29" x14ac:dyDescent="0.25">
      <c r="A2" s="173"/>
      <c r="B2" s="173"/>
      <c r="C2" s="173"/>
      <c r="D2" s="173"/>
      <c r="E2" s="21">
        <v>2010</v>
      </c>
      <c r="F2" s="21">
        <v>2011</v>
      </c>
      <c r="G2" s="21">
        <v>2012</v>
      </c>
      <c r="H2" s="21">
        <v>2013</v>
      </c>
      <c r="I2" s="21">
        <v>2014</v>
      </c>
      <c r="J2" s="21">
        <v>2015</v>
      </c>
      <c r="K2" s="21">
        <v>2016</v>
      </c>
      <c r="L2" s="21">
        <v>2017</v>
      </c>
      <c r="M2" s="21">
        <v>2018</v>
      </c>
      <c r="N2" s="21">
        <v>2019</v>
      </c>
      <c r="O2" s="21">
        <v>2020</v>
      </c>
      <c r="P2" s="173"/>
      <c r="Q2" s="173"/>
      <c r="R2" s="173"/>
      <c r="S2" s="173"/>
      <c r="T2" s="21">
        <v>2021</v>
      </c>
      <c r="U2" s="21">
        <v>2022</v>
      </c>
      <c r="V2" s="21">
        <v>2023</v>
      </c>
      <c r="W2" s="21">
        <v>2024</v>
      </c>
      <c r="X2" s="21">
        <v>2025</v>
      </c>
      <c r="Y2" s="21">
        <v>2026</v>
      </c>
      <c r="Z2" s="21">
        <v>2027</v>
      </c>
      <c r="AA2" s="21">
        <v>2028</v>
      </c>
      <c r="AB2" s="21">
        <v>2029</v>
      </c>
      <c r="AC2" s="21">
        <v>2030</v>
      </c>
    </row>
    <row r="3" spans="1:29" ht="51" customHeight="1" x14ac:dyDescent="0.25">
      <c r="A3" s="171">
        <v>1</v>
      </c>
      <c r="B3" s="172" t="s">
        <v>58</v>
      </c>
      <c r="C3" s="5" t="s">
        <v>60</v>
      </c>
      <c r="D3" s="172" t="s">
        <v>59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171">
        <v>1</v>
      </c>
      <c r="Q3" s="172" t="s">
        <v>58</v>
      </c>
      <c r="R3" s="5" t="s">
        <v>60</v>
      </c>
      <c r="S3" s="172" t="s">
        <v>59</v>
      </c>
      <c r="T3" s="7">
        <v>35000</v>
      </c>
      <c r="U3" s="6"/>
      <c r="V3" s="6"/>
      <c r="W3" s="6"/>
      <c r="X3" s="6"/>
      <c r="Y3" s="6"/>
      <c r="Z3" s="6"/>
      <c r="AA3" s="6"/>
      <c r="AB3" s="6"/>
      <c r="AC3" s="6"/>
    </row>
    <row r="4" spans="1:29" ht="21" x14ac:dyDescent="0.25">
      <c r="A4" s="171"/>
      <c r="B4" s="172"/>
      <c r="C4" s="5" t="s">
        <v>61</v>
      </c>
      <c r="D4" s="172"/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7</v>
      </c>
      <c r="O4" s="6" t="s">
        <v>7</v>
      </c>
      <c r="P4" s="171"/>
      <c r="Q4" s="172"/>
      <c r="R4" s="5" t="s">
        <v>61</v>
      </c>
      <c r="S4" s="172"/>
      <c r="T4" s="7">
        <v>2340</v>
      </c>
      <c r="U4" s="7">
        <v>2340</v>
      </c>
      <c r="V4" s="7">
        <v>2340</v>
      </c>
      <c r="W4" s="7">
        <v>2340</v>
      </c>
      <c r="X4" s="7">
        <v>2340</v>
      </c>
      <c r="Y4" s="7">
        <v>2340</v>
      </c>
      <c r="Z4" s="7">
        <v>2340</v>
      </c>
      <c r="AA4" s="7">
        <v>2340</v>
      </c>
      <c r="AB4" s="7">
        <v>2340</v>
      </c>
      <c r="AC4" s="7">
        <v>2340</v>
      </c>
    </row>
    <row r="5" spans="1:29" ht="31.5" x14ac:dyDescent="0.25">
      <c r="A5" s="171"/>
      <c r="B5" s="172"/>
      <c r="C5" s="24" t="s">
        <v>57</v>
      </c>
      <c r="D5" s="172"/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7</v>
      </c>
      <c r="O5" s="6" t="s">
        <v>7</v>
      </c>
      <c r="P5" s="171"/>
      <c r="Q5" s="172"/>
      <c r="R5" s="24" t="s">
        <v>57</v>
      </c>
      <c r="S5" s="172"/>
      <c r="T5" s="37">
        <f>T3/T4</f>
        <v>14.957264957264957</v>
      </c>
      <c r="U5" s="13"/>
      <c r="V5" s="13"/>
      <c r="W5" s="13"/>
      <c r="X5" s="13"/>
      <c r="Y5" s="13"/>
      <c r="Z5" s="13"/>
      <c r="AA5" s="13"/>
      <c r="AB5" s="13"/>
      <c r="AC5" s="13"/>
    </row>
    <row r="6" spans="1:29" ht="21" x14ac:dyDescent="0.25">
      <c r="A6" s="171">
        <v>2</v>
      </c>
      <c r="B6" s="172" t="s">
        <v>62</v>
      </c>
      <c r="C6" s="5" t="s">
        <v>60</v>
      </c>
      <c r="D6" s="172" t="s">
        <v>59</v>
      </c>
      <c r="E6" s="6" t="s">
        <v>7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90">
        <v>2250000</v>
      </c>
      <c r="M6" s="6" t="s">
        <v>7</v>
      </c>
      <c r="N6" s="6" t="s">
        <v>7</v>
      </c>
      <c r="O6" s="6" t="s">
        <v>7</v>
      </c>
      <c r="P6" s="171">
        <v>2</v>
      </c>
      <c r="Q6" s="172" t="s">
        <v>62</v>
      </c>
      <c r="R6" s="5" t="s">
        <v>60</v>
      </c>
      <c r="S6" s="172" t="s">
        <v>59</v>
      </c>
      <c r="T6" s="6" t="s">
        <v>73</v>
      </c>
      <c r="U6" s="6" t="s">
        <v>7</v>
      </c>
      <c r="V6" s="6" t="s">
        <v>66</v>
      </c>
      <c r="W6" s="6" t="s">
        <v>66</v>
      </c>
      <c r="X6" s="6" t="s">
        <v>66</v>
      </c>
      <c r="Y6" s="6" t="s">
        <v>66</v>
      </c>
      <c r="Z6" s="6" t="s">
        <v>66</v>
      </c>
      <c r="AA6" s="6" t="s">
        <v>66</v>
      </c>
      <c r="AB6" s="6" t="s">
        <v>66</v>
      </c>
      <c r="AC6" s="6" t="s">
        <v>66</v>
      </c>
    </row>
    <row r="7" spans="1:29" ht="21" x14ac:dyDescent="0.25">
      <c r="A7" s="171"/>
      <c r="B7" s="172"/>
      <c r="C7" s="5" t="s">
        <v>63</v>
      </c>
      <c r="D7" s="172"/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>
        <v>0</v>
      </c>
      <c r="M7" s="6">
        <v>21.66</v>
      </c>
      <c r="N7" s="6">
        <v>38.130000000000003</v>
      </c>
      <c r="O7" s="6">
        <v>50.87</v>
      </c>
      <c r="P7" s="171"/>
      <c r="Q7" s="172"/>
      <c r="R7" s="5" t="s">
        <v>63</v>
      </c>
      <c r="S7" s="172"/>
      <c r="T7" s="6">
        <v>80.72</v>
      </c>
      <c r="U7" s="6">
        <v>103.79</v>
      </c>
      <c r="V7" s="6">
        <v>121.91</v>
      </c>
      <c r="W7" s="6">
        <v>136.35</v>
      </c>
      <c r="X7" s="6">
        <v>160.07</v>
      </c>
      <c r="Y7" s="6">
        <v>202.87</v>
      </c>
      <c r="Z7" s="6">
        <v>236.21</v>
      </c>
      <c r="AA7" s="6">
        <v>262.58999999999997</v>
      </c>
      <c r="AB7" s="6">
        <v>283.8</v>
      </c>
      <c r="AC7" s="6">
        <v>301.08999999999997</v>
      </c>
    </row>
    <row r="8" spans="1:29" ht="31.5" x14ac:dyDescent="0.25">
      <c r="A8" s="171"/>
      <c r="B8" s="172"/>
      <c r="C8" s="24" t="s">
        <v>57</v>
      </c>
      <c r="D8" s="172"/>
      <c r="E8" s="6"/>
      <c r="F8" s="6"/>
      <c r="G8" s="6"/>
      <c r="H8" s="6"/>
      <c r="I8" s="6"/>
      <c r="J8" s="6"/>
      <c r="K8" s="6"/>
      <c r="L8" s="36"/>
      <c r="M8" s="6"/>
      <c r="N8" s="6"/>
      <c r="O8" s="6"/>
      <c r="P8" s="171"/>
      <c r="Q8" s="172"/>
      <c r="R8" s="24" t="s">
        <v>57</v>
      </c>
      <c r="S8" s="172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" x14ac:dyDescent="0.25">
      <c r="A9" s="171">
        <v>3</v>
      </c>
      <c r="B9" s="172" t="s">
        <v>64</v>
      </c>
      <c r="C9" s="5" t="s">
        <v>67</v>
      </c>
      <c r="D9" s="172" t="s">
        <v>65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66</v>
      </c>
      <c r="M9" s="6" t="s">
        <v>66</v>
      </c>
      <c r="N9" s="6" t="s">
        <v>66</v>
      </c>
      <c r="O9" s="6" t="s">
        <v>68</v>
      </c>
      <c r="P9" s="171">
        <v>3</v>
      </c>
      <c r="Q9" s="172" t="s">
        <v>64</v>
      </c>
      <c r="R9" s="5" t="s">
        <v>60</v>
      </c>
      <c r="S9" s="172" t="s">
        <v>65</v>
      </c>
      <c r="T9" s="6" t="s">
        <v>66</v>
      </c>
      <c r="U9" s="6" t="s">
        <v>7</v>
      </c>
      <c r="V9" s="6" t="s">
        <v>66</v>
      </c>
      <c r="W9" s="6" t="s">
        <v>7</v>
      </c>
      <c r="X9" s="6" t="s">
        <v>66</v>
      </c>
      <c r="Y9" s="6" t="s">
        <v>7</v>
      </c>
      <c r="Z9" s="6" t="s">
        <v>7</v>
      </c>
      <c r="AA9" s="6" t="s">
        <v>7</v>
      </c>
      <c r="AB9" s="6" t="s">
        <v>7</v>
      </c>
      <c r="AC9" s="6" t="s">
        <v>7</v>
      </c>
    </row>
    <row r="10" spans="1:29" ht="21" x14ac:dyDescent="0.25">
      <c r="A10" s="171"/>
      <c r="B10" s="172"/>
      <c r="C10" s="5" t="s">
        <v>63</v>
      </c>
      <c r="D10" s="172"/>
      <c r="E10" s="6" t="s">
        <v>7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66</v>
      </c>
      <c r="N10" s="6" t="s">
        <v>66</v>
      </c>
      <c r="O10" s="6" t="s">
        <v>69</v>
      </c>
      <c r="P10" s="171"/>
      <c r="Q10" s="172"/>
      <c r="R10" s="5" t="s">
        <v>63</v>
      </c>
      <c r="S10" s="172"/>
      <c r="T10" s="9">
        <v>74677.100000000006</v>
      </c>
      <c r="U10" s="9">
        <v>74677.100000000006</v>
      </c>
      <c r="V10" s="9">
        <v>74677.100000000006</v>
      </c>
      <c r="W10" s="9">
        <v>74677.100000000006</v>
      </c>
      <c r="X10" s="9">
        <v>157651.6</v>
      </c>
      <c r="Y10" s="9">
        <v>157651.6</v>
      </c>
      <c r="Z10" s="9">
        <v>157651.6</v>
      </c>
      <c r="AA10" s="9">
        <v>157651.6</v>
      </c>
      <c r="AB10" s="9">
        <v>157651.6</v>
      </c>
      <c r="AC10" s="9">
        <v>157651.6</v>
      </c>
    </row>
    <row r="11" spans="1:29" ht="31.5" x14ac:dyDescent="0.25">
      <c r="A11" s="171"/>
      <c r="B11" s="172"/>
      <c r="C11" s="24" t="s">
        <v>57</v>
      </c>
      <c r="D11" s="17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1"/>
      <c r="Q11" s="172"/>
      <c r="R11" s="24" t="s">
        <v>57</v>
      </c>
      <c r="S11" s="172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21" x14ac:dyDescent="0.25">
      <c r="A12" s="171">
        <v>4</v>
      </c>
      <c r="B12" s="172" t="s">
        <v>70</v>
      </c>
      <c r="C12" s="5" t="s">
        <v>60</v>
      </c>
      <c r="D12" s="172" t="s">
        <v>59</v>
      </c>
      <c r="E12" s="7">
        <v>2750000</v>
      </c>
      <c r="F12" s="7">
        <v>3850000</v>
      </c>
      <c r="G12" s="7">
        <v>2750000</v>
      </c>
      <c r="H12" s="7">
        <v>3300000</v>
      </c>
      <c r="I12" s="7">
        <v>3850000</v>
      </c>
      <c r="J12" s="7">
        <v>6050000</v>
      </c>
      <c r="K12" s="7">
        <v>13200000</v>
      </c>
      <c r="L12" s="7">
        <v>13200000</v>
      </c>
      <c r="M12" s="7">
        <v>13200000</v>
      </c>
      <c r="N12" s="7">
        <v>15000000</v>
      </c>
      <c r="O12" s="7">
        <v>2142960</v>
      </c>
      <c r="P12" s="171">
        <v>4</v>
      </c>
      <c r="Q12" s="172" t="s">
        <v>70</v>
      </c>
      <c r="R12" s="5" t="s">
        <v>60</v>
      </c>
      <c r="S12" s="172" t="s">
        <v>59</v>
      </c>
      <c r="T12" s="7">
        <v>2401965</v>
      </c>
      <c r="U12" s="7">
        <v>1993980</v>
      </c>
      <c r="V12" s="7">
        <v>2130000</v>
      </c>
      <c r="W12" s="7">
        <v>1200000</v>
      </c>
      <c r="X12" s="7">
        <v>650995</v>
      </c>
      <c r="Y12" s="7">
        <v>650995</v>
      </c>
      <c r="Z12" s="7">
        <v>650995</v>
      </c>
      <c r="AA12" s="7">
        <v>650995</v>
      </c>
      <c r="AB12" s="7">
        <v>650995</v>
      </c>
      <c r="AC12" s="7">
        <v>650995</v>
      </c>
    </row>
    <row r="13" spans="1:29" ht="21" x14ac:dyDescent="0.25">
      <c r="A13" s="171"/>
      <c r="B13" s="172"/>
      <c r="C13" s="5" t="s">
        <v>71</v>
      </c>
      <c r="D13" s="172"/>
      <c r="E13" s="6">
        <v>-119.2</v>
      </c>
      <c r="F13" s="6">
        <v>49.7</v>
      </c>
      <c r="G13" s="6">
        <v>348.9</v>
      </c>
      <c r="H13" s="6">
        <v>431.7</v>
      </c>
      <c r="I13" s="6">
        <v>535.9</v>
      </c>
      <c r="J13" s="6">
        <v>585.79999999999995</v>
      </c>
      <c r="K13" s="6">
        <v>563.6</v>
      </c>
      <c r="L13" s="10">
        <v>1350.9</v>
      </c>
      <c r="M13" s="10">
        <v>1956.4</v>
      </c>
      <c r="N13" s="10">
        <v>2399.8000000000002</v>
      </c>
      <c r="O13" s="10">
        <v>2628.8</v>
      </c>
      <c r="P13" s="171"/>
      <c r="Q13" s="172"/>
      <c r="R13" s="5" t="s">
        <v>71</v>
      </c>
      <c r="S13" s="172"/>
      <c r="T13" s="10">
        <v>3225.8</v>
      </c>
      <c r="U13" s="10">
        <v>3884.8</v>
      </c>
      <c r="V13" s="10">
        <v>4563.6000000000004</v>
      </c>
      <c r="W13" s="7">
        <v>5300</v>
      </c>
      <c r="X13" s="10">
        <v>5980.6</v>
      </c>
      <c r="Y13" s="7">
        <v>6621</v>
      </c>
      <c r="Z13" s="10">
        <v>7232.3</v>
      </c>
      <c r="AA13" s="10">
        <v>7822.2</v>
      </c>
      <c r="AB13" s="10">
        <v>8396.4</v>
      </c>
      <c r="AC13" s="7">
        <v>8959</v>
      </c>
    </row>
    <row r="14" spans="1:29" ht="31.5" x14ac:dyDescent="0.25">
      <c r="A14" s="171"/>
      <c r="B14" s="172"/>
      <c r="C14" s="5" t="s">
        <v>72</v>
      </c>
      <c r="D14" s="172"/>
      <c r="E14" s="6">
        <v>0</v>
      </c>
      <c r="F14" s="6">
        <v>21.5</v>
      </c>
      <c r="G14" s="6">
        <v>70.599999999999994</v>
      </c>
      <c r="H14" s="6">
        <v>135.4</v>
      </c>
      <c r="I14" s="6">
        <v>218.4</v>
      </c>
      <c r="J14" s="6">
        <v>192.8</v>
      </c>
      <c r="K14" s="6">
        <v>347</v>
      </c>
      <c r="L14" s="6">
        <v>586.5</v>
      </c>
      <c r="M14" s="6">
        <v>901.3</v>
      </c>
      <c r="N14" s="10">
        <v>1282.8</v>
      </c>
      <c r="O14" s="10">
        <v>1727.8</v>
      </c>
      <c r="P14" s="171"/>
      <c r="Q14" s="172"/>
      <c r="R14" s="5" t="s">
        <v>72</v>
      </c>
      <c r="S14" s="172"/>
      <c r="T14" s="7">
        <v>2265</v>
      </c>
      <c r="U14" s="10">
        <v>2762.5</v>
      </c>
      <c r="V14" s="10">
        <v>3222.1</v>
      </c>
      <c r="W14" s="10">
        <v>3648.8</v>
      </c>
      <c r="X14" s="7">
        <v>4040</v>
      </c>
      <c r="Y14" s="10">
        <v>4400.1000000000004</v>
      </c>
      <c r="Z14" s="10">
        <v>4733.1000000000004</v>
      </c>
      <c r="AA14" s="10">
        <v>5042.3999999999996</v>
      </c>
      <c r="AB14" s="7">
        <v>5331</v>
      </c>
      <c r="AC14" s="10">
        <v>5601.3</v>
      </c>
    </row>
    <row r="15" spans="1:29" ht="31.5" x14ac:dyDescent="0.25">
      <c r="A15" s="171"/>
      <c r="B15" s="172"/>
      <c r="C15" s="5" t="s">
        <v>74</v>
      </c>
      <c r="D15" s="172"/>
      <c r="E15" s="6">
        <f>SUM(E13:E14)</f>
        <v>-119.2</v>
      </c>
      <c r="F15" s="6">
        <f t="shared" ref="F15:O15" si="0">SUM(F13:F14)</f>
        <v>71.2</v>
      </c>
      <c r="G15" s="6">
        <f t="shared" si="0"/>
        <v>419.5</v>
      </c>
      <c r="H15" s="6">
        <f t="shared" si="0"/>
        <v>567.1</v>
      </c>
      <c r="I15" s="6">
        <f t="shared" si="0"/>
        <v>754.3</v>
      </c>
      <c r="J15" s="6">
        <f t="shared" si="0"/>
        <v>778.59999999999991</v>
      </c>
      <c r="K15" s="6">
        <f t="shared" si="0"/>
        <v>910.6</v>
      </c>
      <c r="L15" s="6">
        <f t="shared" si="0"/>
        <v>1937.4</v>
      </c>
      <c r="M15" s="6">
        <f t="shared" si="0"/>
        <v>2857.7</v>
      </c>
      <c r="N15" s="6">
        <f t="shared" si="0"/>
        <v>3682.6000000000004</v>
      </c>
      <c r="O15" s="6">
        <f t="shared" si="0"/>
        <v>4356.6000000000004</v>
      </c>
      <c r="P15" s="171"/>
      <c r="Q15" s="172"/>
      <c r="R15" s="5" t="s">
        <v>74</v>
      </c>
      <c r="S15" s="172"/>
      <c r="T15" s="10">
        <f>SUM(T13:T14)</f>
        <v>5490.8</v>
      </c>
      <c r="U15" s="10">
        <f t="shared" ref="U15:AC15" si="1">SUM(U13:U14)</f>
        <v>6647.3</v>
      </c>
      <c r="V15" s="10">
        <f t="shared" si="1"/>
        <v>7785.7000000000007</v>
      </c>
      <c r="W15" s="10">
        <f t="shared" si="1"/>
        <v>8948.7999999999993</v>
      </c>
      <c r="X15" s="10">
        <f t="shared" si="1"/>
        <v>10020.6</v>
      </c>
      <c r="Y15" s="10">
        <f t="shared" si="1"/>
        <v>11021.1</v>
      </c>
      <c r="Z15" s="10">
        <f t="shared" si="1"/>
        <v>11965.400000000001</v>
      </c>
      <c r="AA15" s="10">
        <f t="shared" si="1"/>
        <v>12864.599999999999</v>
      </c>
      <c r="AB15" s="10">
        <f t="shared" si="1"/>
        <v>13727.4</v>
      </c>
      <c r="AC15" s="10">
        <f t="shared" si="1"/>
        <v>14560.3</v>
      </c>
    </row>
    <row r="16" spans="1:29" ht="31.5" x14ac:dyDescent="0.25">
      <c r="A16" s="171"/>
      <c r="B16" s="172"/>
      <c r="C16" s="24" t="s">
        <v>57</v>
      </c>
      <c r="D16" s="172"/>
      <c r="E16" s="38">
        <f>E12/E15</f>
        <v>-23070.469798657719</v>
      </c>
      <c r="F16" s="38">
        <f t="shared" ref="F16:N16" si="2">F12/F15</f>
        <v>54073.033707865165</v>
      </c>
      <c r="G16" s="38">
        <f t="shared" si="2"/>
        <v>6555.4231227651962</v>
      </c>
      <c r="H16" s="38">
        <f t="shared" si="2"/>
        <v>5819.0795274202083</v>
      </c>
      <c r="I16" s="38">
        <f t="shared" si="2"/>
        <v>5104.0699986742675</v>
      </c>
      <c r="J16" s="38">
        <f t="shared" si="2"/>
        <v>7770.3570511173912</v>
      </c>
      <c r="K16" s="38">
        <f t="shared" si="2"/>
        <v>14495.936745003295</v>
      </c>
      <c r="L16" s="38">
        <f t="shared" si="2"/>
        <v>6813.2548776711055</v>
      </c>
      <c r="M16" s="38">
        <f t="shared" si="2"/>
        <v>4619.0992756412506</v>
      </c>
      <c r="N16" s="38">
        <f t="shared" si="2"/>
        <v>4073.2091457122683</v>
      </c>
      <c r="O16" s="38">
        <f>O12/O15</f>
        <v>491.88816967359861</v>
      </c>
      <c r="P16" s="171"/>
      <c r="Q16" s="172"/>
      <c r="R16" s="24" t="s">
        <v>57</v>
      </c>
      <c r="S16" s="172"/>
      <c r="T16" s="38">
        <f>T12/T15</f>
        <v>437.45264806585561</v>
      </c>
      <c r="U16" s="38">
        <f t="shared" ref="U16:AC16" si="3">U12/U15</f>
        <v>299.96840822589621</v>
      </c>
      <c r="V16" s="38">
        <f t="shared" si="3"/>
        <v>273.57848363024516</v>
      </c>
      <c r="W16" s="38">
        <f t="shared" si="3"/>
        <v>134.09619166815665</v>
      </c>
      <c r="X16" s="38">
        <f t="shared" si="3"/>
        <v>64.965670718320254</v>
      </c>
      <c r="Y16" s="38">
        <f t="shared" si="3"/>
        <v>59.068060356951662</v>
      </c>
      <c r="Z16" s="38">
        <f t="shared" si="3"/>
        <v>54.406455279388901</v>
      </c>
      <c r="AA16" s="38">
        <f t="shared" si="3"/>
        <v>50.603594359715814</v>
      </c>
      <c r="AB16" s="38">
        <f t="shared" si="3"/>
        <v>47.423037137404023</v>
      </c>
      <c r="AC16" s="38">
        <f t="shared" si="3"/>
        <v>44.710273826775548</v>
      </c>
    </row>
    <row r="17" spans="1:23" x14ac:dyDescent="0.25">
      <c r="F17" t="s">
        <v>137</v>
      </c>
      <c r="G17">
        <f>500*30%*365/1000</f>
        <v>54.75</v>
      </c>
    </row>
    <row r="18" spans="1:23" x14ac:dyDescent="0.25">
      <c r="F18" t="s">
        <v>138</v>
      </c>
      <c r="G18" s="89">
        <v>500000</v>
      </c>
    </row>
    <row r="19" spans="1:23" x14ac:dyDescent="0.25">
      <c r="A19" t="s">
        <v>76</v>
      </c>
      <c r="F19" t="s">
        <v>139</v>
      </c>
      <c r="G19" s="89">
        <f>G18/G17</f>
        <v>9132.4200913242003</v>
      </c>
    </row>
    <row r="21" spans="1:23" x14ac:dyDescent="0.25">
      <c r="A21" s="137" t="s">
        <v>0</v>
      </c>
      <c r="B21" s="137" t="s">
        <v>1</v>
      </c>
      <c r="C21" s="137" t="s">
        <v>4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</row>
    <row r="22" spans="1:23" x14ac:dyDescent="0.25">
      <c r="A22" s="137"/>
      <c r="B22" s="137"/>
      <c r="C22" s="3">
        <v>2010</v>
      </c>
      <c r="D22" s="3">
        <v>2011</v>
      </c>
      <c r="E22" s="3">
        <v>2012</v>
      </c>
      <c r="F22" s="3">
        <v>2013</v>
      </c>
      <c r="G22" s="3">
        <v>2014</v>
      </c>
      <c r="H22" s="3">
        <v>2015</v>
      </c>
      <c r="I22" s="3">
        <v>2016</v>
      </c>
      <c r="J22" s="3">
        <v>2017</v>
      </c>
      <c r="K22" s="3">
        <v>2018</v>
      </c>
      <c r="L22" s="3">
        <v>2019</v>
      </c>
      <c r="M22" s="3">
        <v>2020</v>
      </c>
      <c r="N22" s="3">
        <v>2021</v>
      </c>
      <c r="O22" s="3">
        <v>2022</v>
      </c>
      <c r="P22" s="3">
        <v>2023</v>
      </c>
      <c r="Q22" s="3">
        <v>2024</v>
      </c>
      <c r="R22" s="3">
        <v>2025</v>
      </c>
      <c r="S22" s="3">
        <v>2026</v>
      </c>
      <c r="T22" s="3">
        <v>2027</v>
      </c>
      <c r="U22" s="3">
        <v>2028</v>
      </c>
      <c r="V22" s="3">
        <v>2029</v>
      </c>
      <c r="W22" s="3">
        <v>2030</v>
      </c>
    </row>
    <row r="23" spans="1:23" ht="102.75" customHeight="1" x14ac:dyDescent="0.25">
      <c r="A23" s="4">
        <v>1</v>
      </c>
      <c r="B23" s="5" t="s">
        <v>58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5"/>
      <c r="O23" s="2"/>
      <c r="P23" s="2"/>
      <c r="Q23" s="2"/>
      <c r="R23" s="2"/>
      <c r="S23" s="2"/>
      <c r="T23" s="2"/>
      <c r="U23" s="2"/>
      <c r="V23" s="2"/>
      <c r="W23" s="2"/>
    </row>
    <row r="24" spans="1:23" ht="41.25" customHeight="1" x14ac:dyDescent="0.25">
      <c r="A24" s="4">
        <v>2</v>
      </c>
      <c r="B24" s="5" t="s">
        <v>62</v>
      </c>
      <c r="C24" s="2"/>
      <c r="D24" s="2"/>
      <c r="E24" s="2"/>
      <c r="F24" s="2"/>
      <c r="G24" s="2"/>
      <c r="H24" s="2"/>
      <c r="I24" s="2"/>
      <c r="J24" s="4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6.75" customHeight="1" x14ac:dyDescent="0.25">
      <c r="A25" s="4">
        <v>3</v>
      </c>
      <c r="B25" s="5" t="s">
        <v>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5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62.25" customHeight="1" x14ac:dyDescent="0.25">
      <c r="A26" s="4">
        <v>4</v>
      </c>
      <c r="B26" s="5" t="s">
        <v>70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8" spans="1:23" ht="45" x14ac:dyDescent="0.25">
      <c r="Q28" s="75" t="s">
        <v>111</v>
      </c>
      <c r="R28" s="77" t="s">
        <v>81</v>
      </c>
    </row>
    <row r="29" spans="1:23" ht="36.75" x14ac:dyDescent="0.25">
      <c r="Q29" s="76" t="s">
        <v>135</v>
      </c>
      <c r="R29" s="51">
        <f>C55</f>
        <v>14.957264957264957</v>
      </c>
    </row>
    <row r="30" spans="1:23" ht="36.75" x14ac:dyDescent="0.25">
      <c r="A30" t="s">
        <v>168</v>
      </c>
      <c r="Q30" s="76" t="s">
        <v>62</v>
      </c>
      <c r="R30" s="51">
        <f>E55</f>
        <v>69.590390958816414</v>
      </c>
    </row>
    <row r="31" spans="1:23" ht="47.25" customHeight="1" x14ac:dyDescent="0.25">
      <c r="A31" s="116" t="s">
        <v>4</v>
      </c>
      <c r="B31" s="188" t="s">
        <v>58</v>
      </c>
      <c r="C31" s="189"/>
      <c r="D31" s="188" t="s">
        <v>62</v>
      </c>
      <c r="E31" s="189"/>
      <c r="F31" s="188" t="s">
        <v>64</v>
      </c>
      <c r="G31" s="189"/>
      <c r="H31" s="188" t="s">
        <v>70</v>
      </c>
      <c r="I31" s="189"/>
      <c r="J31" s="190" t="s">
        <v>79</v>
      </c>
      <c r="K31" s="191"/>
      <c r="Q31" s="76" t="s">
        <v>64</v>
      </c>
      <c r="R31" s="51">
        <f>G55</f>
        <v>4815.8920709937374</v>
      </c>
    </row>
    <row r="32" spans="1:23" ht="47.25" customHeight="1" x14ac:dyDescent="0.25">
      <c r="A32" s="116"/>
      <c r="B32" s="117" t="s">
        <v>77</v>
      </c>
      <c r="C32" s="117" t="s">
        <v>78</v>
      </c>
      <c r="D32" s="117" t="s">
        <v>77</v>
      </c>
      <c r="E32" s="117" t="s">
        <v>78</v>
      </c>
      <c r="F32" s="117" t="s">
        <v>77</v>
      </c>
      <c r="G32" s="117" t="s">
        <v>78</v>
      </c>
      <c r="H32" s="117" t="s">
        <v>77</v>
      </c>
      <c r="I32" s="117" t="s">
        <v>78</v>
      </c>
      <c r="J32" s="117" t="s">
        <v>77</v>
      </c>
      <c r="K32" s="117" t="s">
        <v>78</v>
      </c>
      <c r="Q32" s="76" t="s">
        <v>134</v>
      </c>
      <c r="R32" s="51">
        <f>I55</f>
        <v>6244.737380702516</v>
      </c>
    </row>
    <row r="33" spans="1:18" x14ac:dyDescent="0.25">
      <c r="A33" s="118">
        <v>2010</v>
      </c>
      <c r="B33" s="119">
        <v>0</v>
      </c>
      <c r="C33" s="119">
        <v>0</v>
      </c>
      <c r="D33" s="119">
        <v>0</v>
      </c>
      <c r="E33" s="119">
        <v>0</v>
      </c>
      <c r="F33" s="136">
        <v>0</v>
      </c>
      <c r="G33" s="119">
        <v>0</v>
      </c>
      <c r="H33" s="119">
        <v>49.7</v>
      </c>
      <c r="I33" s="119">
        <v>2750000</v>
      </c>
      <c r="J33" s="119">
        <f>B33+D33+F33+H33</f>
        <v>49.7</v>
      </c>
      <c r="K33" s="119">
        <f>C33+E33+G33+I33</f>
        <v>2750000</v>
      </c>
      <c r="Q33" s="2" t="s">
        <v>132</v>
      </c>
      <c r="R33" s="51">
        <f>SUM(R29:R32)</f>
        <v>11145.177107612335</v>
      </c>
    </row>
    <row r="34" spans="1:18" x14ac:dyDescent="0.25">
      <c r="A34" s="118">
        <v>2011</v>
      </c>
      <c r="B34" s="119">
        <v>0</v>
      </c>
      <c r="C34" s="119">
        <v>0</v>
      </c>
      <c r="D34" s="119">
        <v>0</v>
      </c>
      <c r="E34" s="119">
        <v>0</v>
      </c>
      <c r="F34" s="136">
        <v>0</v>
      </c>
      <c r="G34" s="119">
        <v>0</v>
      </c>
      <c r="H34" s="119">
        <v>71.209999999999994</v>
      </c>
      <c r="I34" s="119">
        <v>3850000</v>
      </c>
      <c r="J34" s="119">
        <f t="shared" ref="J34:J52" si="4">B34+D34+F34+H34</f>
        <v>71.209999999999994</v>
      </c>
      <c r="K34" s="119">
        <f t="shared" ref="K34:K53" si="5">C34+E34+G34+I34</f>
        <v>3850000</v>
      </c>
    </row>
    <row r="35" spans="1:18" x14ac:dyDescent="0.25">
      <c r="A35" s="118">
        <v>2012</v>
      </c>
      <c r="B35" s="119">
        <v>0</v>
      </c>
      <c r="C35" s="119">
        <v>0</v>
      </c>
      <c r="D35" s="119">
        <v>0</v>
      </c>
      <c r="E35" s="119">
        <v>0</v>
      </c>
      <c r="F35" s="136">
        <v>0</v>
      </c>
      <c r="G35" s="119">
        <v>0</v>
      </c>
      <c r="H35" s="119">
        <v>419.48</v>
      </c>
      <c r="I35" s="119">
        <v>2750000</v>
      </c>
      <c r="J35" s="119">
        <f t="shared" si="4"/>
        <v>419.48</v>
      </c>
      <c r="K35" s="119">
        <f t="shared" si="5"/>
        <v>2750000</v>
      </c>
    </row>
    <row r="36" spans="1:18" x14ac:dyDescent="0.25">
      <c r="A36" s="118">
        <v>2013</v>
      </c>
      <c r="B36" s="119">
        <v>0</v>
      </c>
      <c r="C36" s="119">
        <v>0</v>
      </c>
      <c r="D36" s="119">
        <v>0</v>
      </c>
      <c r="E36" s="119">
        <v>0</v>
      </c>
      <c r="F36" s="136">
        <v>0</v>
      </c>
      <c r="G36" s="119">
        <v>0</v>
      </c>
      <c r="H36" s="119">
        <v>567.14</v>
      </c>
      <c r="I36" s="119">
        <v>3300000</v>
      </c>
      <c r="J36" s="119">
        <f t="shared" si="4"/>
        <v>567.14</v>
      </c>
      <c r="K36" s="119">
        <f t="shared" si="5"/>
        <v>3300000</v>
      </c>
    </row>
    <row r="37" spans="1:18" x14ac:dyDescent="0.25">
      <c r="A37" s="118">
        <v>2014</v>
      </c>
      <c r="B37" s="119">
        <v>0</v>
      </c>
      <c r="C37" s="119">
        <v>0</v>
      </c>
      <c r="D37" s="119">
        <v>0</v>
      </c>
      <c r="E37" s="119">
        <v>0</v>
      </c>
      <c r="F37" s="136">
        <v>0</v>
      </c>
      <c r="G37" s="119">
        <v>0</v>
      </c>
      <c r="H37" s="119">
        <v>754.39</v>
      </c>
      <c r="I37" s="119">
        <v>3850000</v>
      </c>
      <c r="J37" s="119">
        <f t="shared" si="4"/>
        <v>754.39</v>
      </c>
      <c r="K37" s="119">
        <f t="shared" si="5"/>
        <v>3850000</v>
      </c>
    </row>
    <row r="38" spans="1:18" x14ac:dyDescent="0.25">
      <c r="A38" s="118">
        <v>2015</v>
      </c>
      <c r="B38" s="119">
        <v>0</v>
      </c>
      <c r="C38" s="119">
        <v>0</v>
      </c>
      <c r="D38" s="119">
        <v>0</v>
      </c>
      <c r="E38" s="119">
        <v>0</v>
      </c>
      <c r="F38" s="136">
        <v>0</v>
      </c>
      <c r="G38" s="119">
        <v>0</v>
      </c>
      <c r="H38" s="119">
        <v>778.58</v>
      </c>
      <c r="I38" s="119">
        <v>6050000</v>
      </c>
      <c r="J38" s="119">
        <f t="shared" si="4"/>
        <v>778.58</v>
      </c>
      <c r="K38" s="119">
        <f t="shared" si="5"/>
        <v>6050000</v>
      </c>
    </row>
    <row r="39" spans="1:18" x14ac:dyDescent="0.25">
      <c r="A39" s="118">
        <v>2016</v>
      </c>
      <c r="B39" s="119">
        <v>0</v>
      </c>
      <c r="C39" s="119">
        <v>0</v>
      </c>
      <c r="D39" s="119">
        <v>0</v>
      </c>
      <c r="E39" s="119">
        <v>0</v>
      </c>
      <c r="F39" s="136">
        <v>0</v>
      </c>
      <c r="G39" s="119">
        <v>0</v>
      </c>
      <c r="H39" s="119">
        <v>910.69</v>
      </c>
      <c r="I39" s="119">
        <v>13200000</v>
      </c>
      <c r="J39" s="119">
        <f t="shared" si="4"/>
        <v>910.69</v>
      </c>
      <c r="K39" s="119">
        <f t="shared" si="5"/>
        <v>13200000</v>
      </c>
    </row>
    <row r="40" spans="1:18" x14ac:dyDescent="0.25">
      <c r="A40" s="118">
        <v>2017</v>
      </c>
      <c r="B40" s="119">
        <v>0</v>
      </c>
      <c r="C40" s="119">
        <v>0</v>
      </c>
      <c r="D40" s="119">
        <v>0</v>
      </c>
      <c r="E40" s="119">
        <v>2250000</v>
      </c>
      <c r="F40" s="136">
        <v>0</v>
      </c>
      <c r="G40" s="119">
        <v>0</v>
      </c>
      <c r="H40" s="119">
        <v>1937.4</v>
      </c>
      <c r="I40" s="119">
        <v>13200000</v>
      </c>
      <c r="J40" s="119">
        <f t="shared" si="4"/>
        <v>1937.4</v>
      </c>
      <c r="K40" s="119">
        <f t="shared" si="5"/>
        <v>15450000</v>
      </c>
    </row>
    <row r="41" spans="1:18" x14ac:dyDescent="0.25">
      <c r="A41" s="118">
        <v>2018</v>
      </c>
      <c r="B41" s="119">
        <v>0</v>
      </c>
      <c r="C41" s="119">
        <v>0</v>
      </c>
      <c r="D41" s="119">
        <v>73020.070000000007</v>
      </c>
      <c r="E41" s="119">
        <v>0</v>
      </c>
      <c r="F41" s="136">
        <v>0</v>
      </c>
      <c r="G41" s="119">
        <v>0</v>
      </c>
      <c r="H41" s="119">
        <v>2857.66</v>
      </c>
      <c r="I41" s="119">
        <v>13200000</v>
      </c>
      <c r="J41" s="119">
        <f t="shared" si="4"/>
        <v>75877.73000000001</v>
      </c>
      <c r="K41" s="119">
        <f t="shared" si="5"/>
        <v>13200000</v>
      </c>
    </row>
    <row r="42" spans="1:18" x14ac:dyDescent="0.25">
      <c r="A42" s="118">
        <v>2019</v>
      </c>
      <c r="B42" s="119">
        <v>0</v>
      </c>
      <c r="C42" s="119">
        <v>0</v>
      </c>
      <c r="D42" s="119">
        <v>88613.58</v>
      </c>
      <c r="E42" s="119">
        <v>0</v>
      </c>
      <c r="F42" s="136">
        <v>0</v>
      </c>
      <c r="G42" s="119">
        <v>0</v>
      </c>
      <c r="H42" s="119">
        <v>3682.56</v>
      </c>
      <c r="I42" s="119">
        <v>15000000</v>
      </c>
      <c r="J42" s="119">
        <f t="shared" si="4"/>
        <v>92296.14</v>
      </c>
      <c r="K42" s="119">
        <f t="shared" si="5"/>
        <v>15000000</v>
      </c>
    </row>
    <row r="43" spans="1:18" x14ac:dyDescent="0.25">
      <c r="A43" s="118">
        <v>2020</v>
      </c>
      <c r="B43" s="119">
        <v>0</v>
      </c>
      <c r="C43" s="119">
        <v>0</v>
      </c>
      <c r="D43" s="119">
        <v>91729.63</v>
      </c>
      <c r="E43" s="119">
        <v>0</v>
      </c>
      <c r="F43" s="136">
        <v>806627.92917476688</v>
      </c>
      <c r="G43" s="119">
        <v>4300000000</v>
      </c>
      <c r="H43" s="119">
        <v>4356.58</v>
      </c>
      <c r="I43" s="119">
        <v>2142960</v>
      </c>
      <c r="J43" s="119">
        <f t="shared" si="4"/>
        <v>902714.13917476684</v>
      </c>
      <c r="K43" s="119">
        <f>C43+E43+G43+I43</f>
        <v>4302142960</v>
      </c>
    </row>
    <row r="44" spans="1:18" x14ac:dyDescent="0.25">
      <c r="A44" s="118">
        <v>2021</v>
      </c>
      <c r="B44" s="119">
        <v>2340</v>
      </c>
      <c r="C44" s="119">
        <v>35000</v>
      </c>
      <c r="D44" s="119">
        <v>94396.22</v>
      </c>
      <c r="E44" s="119">
        <v>0</v>
      </c>
      <c r="F44" s="136">
        <v>1713251.6367693958</v>
      </c>
      <c r="G44" s="119">
        <v>3950000000</v>
      </c>
      <c r="H44" s="119">
        <v>5490.85</v>
      </c>
      <c r="I44" s="119">
        <v>2401965</v>
      </c>
      <c r="J44" s="119">
        <f t="shared" si="4"/>
        <v>1815478.7067693959</v>
      </c>
      <c r="K44" s="119">
        <f>C44+E44+G44+I44</f>
        <v>3952436965</v>
      </c>
    </row>
    <row r="45" spans="1:18" x14ac:dyDescent="0.25">
      <c r="A45" s="118">
        <v>2022</v>
      </c>
      <c r="B45" s="119">
        <v>2340</v>
      </c>
      <c r="C45" s="119">
        <v>0</v>
      </c>
      <c r="D45" s="119">
        <v>96697.81</v>
      </c>
      <c r="E45" s="119">
        <v>0</v>
      </c>
      <c r="F45" s="136">
        <v>1713251.6367693958</v>
      </c>
      <c r="G45" s="119">
        <v>0</v>
      </c>
      <c r="H45" s="119">
        <v>6647.35</v>
      </c>
      <c r="I45" s="119">
        <v>1993980</v>
      </c>
      <c r="J45" s="119">
        <f t="shared" si="4"/>
        <v>1818936.7967693959</v>
      </c>
      <c r="K45" s="119">
        <f>C45+E45+G45+I45</f>
        <v>1993980</v>
      </c>
    </row>
    <row r="46" spans="1:18" x14ac:dyDescent="0.25">
      <c r="A46" s="118">
        <v>2023</v>
      </c>
      <c r="B46" s="119">
        <v>2340</v>
      </c>
      <c r="C46" s="119">
        <v>0</v>
      </c>
      <c r="D46" s="119">
        <v>98700.03</v>
      </c>
      <c r="E46" s="119">
        <v>0</v>
      </c>
      <c r="F46" s="136">
        <v>2240841.5122112008</v>
      </c>
      <c r="G46" s="119">
        <v>2600000000</v>
      </c>
      <c r="H46" s="119">
        <v>7785.63</v>
      </c>
      <c r="I46" s="119">
        <v>2130000</v>
      </c>
      <c r="J46" s="119">
        <f t="shared" si="4"/>
        <v>2349667.1722112005</v>
      </c>
      <c r="K46" s="119">
        <f>C46+E46+G46+I46</f>
        <v>2602130000</v>
      </c>
    </row>
    <row r="47" spans="1:18" x14ac:dyDescent="0.25">
      <c r="A47" s="118">
        <v>2024</v>
      </c>
      <c r="B47" s="119">
        <v>2340</v>
      </c>
      <c r="C47" s="119">
        <v>0</v>
      </c>
      <c r="D47" s="119">
        <v>100454.57</v>
      </c>
      <c r="E47" s="119">
        <v>0</v>
      </c>
      <c r="F47" s="136">
        <v>2240841.5122112008</v>
      </c>
      <c r="G47" s="119">
        <v>0</v>
      </c>
      <c r="H47" s="119">
        <v>8948.85</v>
      </c>
      <c r="I47" s="119">
        <v>1200000</v>
      </c>
      <c r="J47" s="119">
        <f t="shared" si="4"/>
        <v>2352584.9322112007</v>
      </c>
      <c r="K47" s="119">
        <f t="shared" si="5"/>
        <v>1200000</v>
      </c>
    </row>
    <row r="48" spans="1:18" x14ac:dyDescent="0.25">
      <c r="A48" s="118">
        <v>2025</v>
      </c>
      <c r="B48" s="119">
        <v>2340</v>
      </c>
      <c r="C48" s="119">
        <v>0</v>
      </c>
      <c r="D48" s="119">
        <v>80345.37</v>
      </c>
      <c r="E48" s="119">
        <v>0</v>
      </c>
      <c r="F48" s="136">
        <v>3332715.8838690827</v>
      </c>
      <c r="G48" s="119">
        <f>G46*2</f>
        <v>5200000000</v>
      </c>
      <c r="H48" s="119">
        <v>10020.56</v>
      </c>
      <c r="I48" s="119">
        <v>650995</v>
      </c>
      <c r="J48" s="119">
        <f t="shared" si="4"/>
        <v>3425421.8138690828</v>
      </c>
      <c r="K48" s="119">
        <f t="shared" si="5"/>
        <v>5200650995</v>
      </c>
    </row>
    <row r="49" spans="1:11" x14ac:dyDescent="0.25">
      <c r="A49" s="118">
        <v>2026</v>
      </c>
      <c r="B49" s="119">
        <v>2340</v>
      </c>
      <c r="C49" s="119">
        <v>0</v>
      </c>
      <c r="D49" s="119">
        <v>65242.61</v>
      </c>
      <c r="E49" s="119">
        <v>0</v>
      </c>
      <c r="F49" s="136">
        <v>3332715.8838690827</v>
      </c>
      <c r="G49" s="119">
        <v>0</v>
      </c>
      <c r="H49" s="119">
        <v>11021.07</v>
      </c>
      <c r="I49" s="119">
        <v>650995</v>
      </c>
      <c r="J49" s="119">
        <f t="shared" si="4"/>
        <v>3411319.5638690824</v>
      </c>
      <c r="K49" s="119">
        <f t="shared" si="5"/>
        <v>650995</v>
      </c>
    </row>
    <row r="50" spans="1:11" x14ac:dyDescent="0.25">
      <c r="A50" s="118">
        <v>2027</v>
      </c>
      <c r="B50" s="119">
        <v>2340</v>
      </c>
      <c r="C50" s="119">
        <v>0</v>
      </c>
      <c r="D50" s="119">
        <v>53735.4</v>
      </c>
      <c r="E50" s="119">
        <v>0</v>
      </c>
      <c r="F50" s="136">
        <v>3332715.8838690827</v>
      </c>
      <c r="G50" s="119">
        <v>0</v>
      </c>
      <c r="H50" s="119">
        <v>11965.35</v>
      </c>
      <c r="I50" s="119">
        <v>650995</v>
      </c>
      <c r="J50" s="119">
        <f t="shared" si="4"/>
        <v>3400756.6338690827</v>
      </c>
      <c r="K50" s="119">
        <f t="shared" si="5"/>
        <v>650995</v>
      </c>
    </row>
    <row r="51" spans="1:11" x14ac:dyDescent="0.25">
      <c r="A51" s="118">
        <v>2028</v>
      </c>
      <c r="B51" s="119">
        <v>2340</v>
      </c>
      <c r="C51" s="119">
        <v>0</v>
      </c>
      <c r="D51" s="119">
        <v>44841.02</v>
      </c>
      <c r="E51" s="119">
        <v>0</v>
      </c>
      <c r="F51" s="136">
        <v>3332715.8838690827</v>
      </c>
      <c r="G51" s="119">
        <v>0</v>
      </c>
      <c r="H51" s="119">
        <v>12864.61</v>
      </c>
      <c r="I51" s="119">
        <v>650995</v>
      </c>
      <c r="J51" s="119">
        <f t="shared" si="4"/>
        <v>3392761.5138690826</v>
      </c>
      <c r="K51" s="119">
        <f t="shared" si="5"/>
        <v>650995</v>
      </c>
    </row>
    <row r="52" spans="1:11" x14ac:dyDescent="0.25">
      <c r="A52" s="118">
        <v>2029</v>
      </c>
      <c r="B52" s="119">
        <v>2340</v>
      </c>
      <c r="C52" s="119">
        <v>0</v>
      </c>
      <c r="D52" s="119">
        <v>37869.51</v>
      </c>
      <c r="E52" s="119">
        <v>0</v>
      </c>
      <c r="F52" s="136">
        <v>3332715.8838690827</v>
      </c>
      <c r="G52" s="119">
        <v>0</v>
      </c>
      <c r="H52" s="119">
        <v>13727.38</v>
      </c>
      <c r="I52" s="119">
        <v>650995</v>
      </c>
      <c r="J52" s="119">
        <f t="shared" si="4"/>
        <v>3386652.7738690823</v>
      </c>
      <c r="K52" s="119">
        <f t="shared" si="5"/>
        <v>650995</v>
      </c>
    </row>
    <row r="53" spans="1:11" x14ac:dyDescent="0.25">
      <c r="A53" s="118">
        <v>2030</v>
      </c>
      <c r="B53" s="119">
        <v>2340</v>
      </c>
      <c r="C53" s="119">
        <v>0</v>
      </c>
      <c r="D53" s="119">
        <v>32332.05</v>
      </c>
      <c r="E53" s="119">
        <v>0</v>
      </c>
      <c r="F53" s="136">
        <v>3332715.8838690827</v>
      </c>
      <c r="G53" s="119">
        <v>0</v>
      </c>
      <c r="H53" s="119">
        <v>14560.24</v>
      </c>
      <c r="I53" s="119">
        <v>650995</v>
      </c>
      <c r="J53" s="119">
        <f>B53+D53+F53+H53</f>
        <v>3381948.1738690827</v>
      </c>
      <c r="K53" s="119">
        <f t="shared" si="5"/>
        <v>650995</v>
      </c>
    </row>
    <row r="54" spans="1:11" x14ac:dyDescent="0.25">
      <c r="A54" s="120" t="s">
        <v>80</v>
      </c>
      <c r="B54" s="121"/>
      <c r="C54" s="121">
        <f>SUM(C33:C53)</f>
        <v>35000</v>
      </c>
      <c r="D54" s="121"/>
      <c r="E54" s="121">
        <f>SUM(E33:E53)</f>
        <v>2250000</v>
      </c>
      <c r="F54" s="121"/>
      <c r="G54" s="121">
        <f>SUM(G33:G53)</f>
        <v>16050000000</v>
      </c>
      <c r="H54" s="121"/>
      <c r="I54" s="121">
        <f>SUM(I33:I53)</f>
        <v>90924875</v>
      </c>
      <c r="J54" s="121"/>
      <c r="K54" s="121">
        <f>SUM(K33:K53)</f>
        <v>16143209875</v>
      </c>
    </row>
    <row r="55" spans="1:11" ht="75" x14ac:dyDescent="0.25">
      <c r="A55" s="120" t="s">
        <v>81</v>
      </c>
      <c r="B55" s="121"/>
      <c r="C55" s="121">
        <f>C54/B53</f>
        <v>14.957264957264957</v>
      </c>
      <c r="D55" s="121"/>
      <c r="E55" s="121">
        <f>E54/D53</f>
        <v>69.590390958816414</v>
      </c>
      <c r="F55" s="121"/>
      <c r="G55" s="121">
        <f>G54/F53</f>
        <v>4815.8920709937374</v>
      </c>
      <c r="H55" s="121"/>
      <c r="I55" s="121">
        <f>I54/H53</f>
        <v>6244.737380702516</v>
      </c>
      <c r="J55" s="121"/>
      <c r="K55" s="121">
        <f>K54/J53</f>
        <v>4773.3463214285539</v>
      </c>
    </row>
  </sheetData>
  <mergeCells count="42">
    <mergeCell ref="D31:E31"/>
    <mergeCell ref="F31:G31"/>
    <mergeCell ref="H31:I31"/>
    <mergeCell ref="J31:K31"/>
    <mergeCell ref="B31:C31"/>
    <mergeCell ref="A3:A5"/>
    <mergeCell ref="B3:B5"/>
    <mergeCell ref="D3:D5"/>
    <mergeCell ref="A1:A2"/>
    <mergeCell ref="B1:B2"/>
    <mergeCell ref="C1:C2"/>
    <mergeCell ref="D1:D2"/>
    <mergeCell ref="E1:O1"/>
    <mergeCell ref="P6:P8"/>
    <mergeCell ref="Q6:Q8"/>
    <mergeCell ref="S6:S8"/>
    <mergeCell ref="A12:A16"/>
    <mergeCell ref="B12:B16"/>
    <mergeCell ref="D12:D16"/>
    <mergeCell ref="P9:P11"/>
    <mergeCell ref="Q9:Q11"/>
    <mergeCell ref="A6:A8"/>
    <mergeCell ref="B6:B8"/>
    <mergeCell ref="D6:D8"/>
    <mergeCell ref="A9:A11"/>
    <mergeCell ref="B9:B11"/>
    <mergeCell ref="D9:D11"/>
    <mergeCell ref="S1:S2"/>
    <mergeCell ref="T1:AC1"/>
    <mergeCell ref="P3:P5"/>
    <mergeCell ref="Q3:Q5"/>
    <mergeCell ref="S3:S5"/>
    <mergeCell ref="P1:P2"/>
    <mergeCell ref="Q1:Q2"/>
    <mergeCell ref="R1:R2"/>
    <mergeCell ref="S9:S11"/>
    <mergeCell ref="P12:P16"/>
    <mergeCell ref="Q12:Q16"/>
    <mergeCell ref="S12:S16"/>
    <mergeCell ref="A21:A22"/>
    <mergeCell ref="B21:B22"/>
    <mergeCell ref="C21:W21"/>
  </mergeCells>
  <pageMargins left="0.7" right="0.7" top="0.75" bottom="0.75" header="0.3" footer="0.3"/>
  <pageSetup paperSize="9" orientation="portrait" horizontalDpi="0" verticalDpi="0" r:id="rId1"/>
  <ignoredErrors>
    <ignoredError sqref="E15:O15 T15:AC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zoomScale="85" zoomScaleNormal="85" workbookViewId="0">
      <selection activeCell="G33" sqref="G33"/>
    </sheetView>
  </sheetViews>
  <sheetFormatPr defaultRowHeight="15" x14ac:dyDescent="0.25"/>
  <cols>
    <col min="1" max="1" width="13" style="84" customWidth="1"/>
    <col min="2" max="2" width="22.28515625" style="85" customWidth="1"/>
    <col min="3" max="3" width="14.85546875" style="86" customWidth="1"/>
    <col min="4" max="4" width="10.140625" style="87" hidden="1" customWidth="1"/>
    <col min="5" max="5" width="13.28515625" style="49" customWidth="1"/>
  </cols>
  <sheetData>
    <row r="4" spans="1:5" ht="75" customHeight="1" x14ac:dyDescent="0.25">
      <c r="A4" s="78" t="s">
        <v>136</v>
      </c>
      <c r="B4" s="79" t="str">
        <f>hutan!AE49</f>
        <v>Aksi Mitigasi</v>
      </c>
      <c r="C4" s="79" t="s">
        <v>81</v>
      </c>
      <c r="D4" s="80"/>
      <c r="E4" s="79" t="s">
        <v>167</v>
      </c>
    </row>
    <row r="5" spans="1:5" ht="30" x14ac:dyDescent="0.25">
      <c r="A5" s="193" t="s">
        <v>123</v>
      </c>
      <c r="B5" s="81" t="str">
        <f>hutan!AE50</f>
        <v>Rehabilitasi Hutan Konservasi</v>
      </c>
      <c r="C5" s="82">
        <f>hutan!AF50</f>
        <v>22.347035265989245</v>
      </c>
      <c r="D5" s="80" t="e">
        <f>C5/#REF!</f>
        <v>#REF!</v>
      </c>
      <c r="E5" s="192">
        <f>hutan!T72</f>
        <v>116.80919679920106</v>
      </c>
    </row>
    <row r="6" spans="1:5" x14ac:dyDescent="0.25">
      <c r="A6" s="193"/>
      <c r="B6" s="81" t="str">
        <f>hutan!AE51</f>
        <v>Rehabilitasi Lahan</v>
      </c>
      <c r="C6" s="82">
        <f>hutan!AF51</f>
        <v>218.22844199610017</v>
      </c>
      <c r="D6" s="80" t="e">
        <f>C6/#REF!</f>
        <v>#REF!</v>
      </c>
      <c r="E6" s="192"/>
    </row>
    <row r="7" spans="1:5" ht="30" x14ac:dyDescent="0.25">
      <c r="A7" s="193"/>
      <c r="B7" s="81" t="str">
        <f>hutan!AE52</f>
        <v>Rahabilitasi Lahan (Tata Kelola Hutan Rakyat)</v>
      </c>
      <c r="C7" s="82">
        <f>hutan!AF52</f>
        <v>33.611451672986028</v>
      </c>
      <c r="D7" s="80" t="e">
        <f>C7/#REF!</f>
        <v>#REF!</v>
      </c>
      <c r="E7" s="192"/>
    </row>
    <row r="8" spans="1:5" ht="30" x14ac:dyDescent="0.25">
      <c r="A8" s="193"/>
      <c r="B8" s="81" t="str">
        <f>hutan!AE53</f>
        <v>Rehabilitasi Hutan Mangrove</v>
      </c>
      <c r="C8" s="82">
        <f>hutan!AF53</f>
        <v>7.8450303743684717</v>
      </c>
      <c r="D8" s="80" t="e">
        <f>C8/#REF!</f>
        <v>#REF!</v>
      </c>
      <c r="E8" s="192"/>
    </row>
    <row r="9" spans="1:5" ht="30.75" customHeight="1" x14ac:dyDescent="0.25">
      <c r="A9" s="193"/>
      <c r="B9" s="81" t="str">
        <f>hutan!AE54</f>
        <v>Pengendalian Reboisasi Hutan Lindung</v>
      </c>
      <c r="C9" s="82">
        <f>hutan!AF54</f>
        <v>35.025468491913536</v>
      </c>
      <c r="D9" s="80" t="e">
        <f>C9/#REF!</f>
        <v>#REF!</v>
      </c>
      <c r="E9" s="192"/>
    </row>
    <row r="10" spans="1:5" ht="30" hidden="1" x14ac:dyDescent="0.25">
      <c r="A10" s="78"/>
      <c r="B10" s="81" t="str">
        <f>hutan!AE55</f>
        <v>Penghijauan Lingkungan</v>
      </c>
      <c r="C10" s="82">
        <f>hutan!AF55</f>
        <v>0</v>
      </c>
      <c r="D10" s="80" t="e">
        <f>C10/#REF!</f>
        <v>#REF!</v>
      </c>
      <c r="E10" s="82"/>
    </row>
    <row r="11" spans="1:5" ht="45" hidden="1" x14ac:dyDescent="0.25">
      <c r="A11" s="78"/>
      <c r="B11" s="81" t="str">
        <f>hutan!AE56</f>
        <v>Pengendalian Izin dan Penegakan Hukum Pemanfaatan Ruang</v>
      </c>
      <c r="C11" s="82">
        <f>hutan!AF56</f>
        <v>0</v>
      </c>
      <c r="D11" s="80" t="e">
        <f>C11/#REF!</f>
        <v>#REF!</v>
      </c>
      <c r="E11" s="82"/>
    </row>
    <row r="12" spans="1:5" hidden="1" x14ac:dyDescent="0.25">
      <c r="A12" s="78"/>
      <c r="B12" s="81" t="str">
        <f>hutan!AE57</f>
        <v>Perlindungan Hutan</v>
      </c>
      <c r="C12" s="82">
        <f>hutan!AF57</f>
        <v>0</v>
      </c>
      <c r="D12" s="80" t="e">
        <f>C12/#REF!</f>
        <v>#REF!</v>
      </c>
      <c r="E12" s="82"/>
    </row>
    <row r="13" spans="1:5" x14ac:dyDescent="0.25">
      <c r="A13" s="193" t="s">
        <v>124</v>
      </c>
      <c r="B13" s="81" t="str">
        <f>pertanian!U28</f>
        <v>PTT</v>
      </c>
      <c r="C13" s="82">
        <f>pertanian!V28</f>
        <v>725.08804640563505</v>
      </c>
      <c r="D13" s="80" t="e">
        <f>C13/#REF!</f>
        <v>#REF!</v>
      </c>
      <c r="E13" s="192">
        <f>pertanian!S49</f>
        <v>762.20993824747495</v>
      </c>
    </row>
    <row r="14" spans="1:5" x14ac:dyDescent="0.25">
      <c r="A14" s="193"/>
      <c r="B14" s="81" t="str">
        <f>pertanian!U29</f>
        <v>SRI</v>
      </c>
      <c r="C14" s="82">
        <f>pertanian!V29</f>
        <v>1350.1639484794584</v>
      </c>
      <c r="D14" s="80" t="e">
        <f>C14/#REF!</f>
        <v>#REF!</v>
      </c>
      <c r="E14" s="192"/>
    </row>
    <row r="15" spans="1:5" x14ac:dyDescent="0.25">
      <c r="A15" s="193"/>
      <c r="B15" s="81" t="str">
        <f>pertanian!U30</f>
        <v>UPPO</v>
      </c>
      <c r="C15" s="82">
        <f>pertanian!V30</f>
        <v>5876.6621812498424</v>
      </c>
      <c r="D15" s="80" t="e">
        <f>C15/#REF!</f>
        <v>#REF!</v>
      </c>
      <c r="E15" s="192"/>
    </row>
    <row r="16" spans="1:5" x14ac:dyDescent="0.25">
      <c r="A16" s="193" t="s">
        <v>130</v>
      </c>
      <c r="B16" s="82" t="str">
        <f>energi!X57</f>
        <v>PLTM off grid</v>
      </c>
      <c r="C16" s="86">
        <f>energi!X80</f>
        <v>70688.456218470979</v>
      </c>
      <c r="D16" s="80"/>
      <c r="E16" s="192">
        <f>energi!AN80</f>
        <v>65582.911009431293</v>
      </c>
    </row>
    <row r="17" spans="1:5" x14ac:dyDescent="0.25">
      <c r="A17" s="193"/>
      <c r="B17" s="79" t="str">
        <f>energi!Z57</f>
        <v>PLTMH off grid</v>
      </c>
      <c r="C17" s="82">
        <f>energi!Z80</f>
        <v>254686.6868819813</v>
      </c>
      <c r="D17" s="80"/>
      <c r="E17" s="192"/>
    </row>
    <row r="18" spans="1:5" x14ac:dyDescent="0.25">
      <c r="A18" s="193"/>
      <c r="B18" s="79" t="str">
        <f>energi!AB57</f>
        <v xml:space="preserve">PLTSa off grid </v>
      </c>
      <c r="C18" s="82">
        <f>energi!AB80</f>
        <v>5266.5716835843741</v>
      </c>
      <c r="D18" s="80"/>
      <c r="E18" s="192"/>
    </row>
    <row r="19" spans="1:5" x14ac:dyDescent="0.25">
      <c r="A19" s="193"/>
      <c r="B19" s="79" t="str">
        <f>energi!AD57</f>
        <v>PLT Hybrif rooftop</v>
      </c>
      <c r="C19" s="82">
        <f>energi!AD80</f>
        <v>7912.1237608665169</v>
      </c>
      <c r="D19" s="80"/>
      <c r="E19" s="192"/>
    </row>
    <row r="20" spans="1:5" x14ac:dyDescent="0.25">
      <c r="A20" s="193"/>
      <c r="B20" s="79" t="str">
        <f>energi!AF57</f>
        <v xml:space="preserve">PLTSurya  </v>
      </c>
      <c r="C20" s="82">
        <f>energi!AF80</f>
        <v>16674.529733070151</v>
      </c>
      <c r="D20" s="80"/>
      <c r="E20" s="192"/>
    </row>
    <row r="21" spans="1:5" x14ac:dyDescent="0.25">
      <c r="A21" s="193"/>
      <c r="B21" s="79" t="str">
        <f>energi!AH57</f>
        <v>Biogas</v>
      </c>
      <c r="C21" s="82">
        <f>energi!AH80</f>
        <v>269.33597106163376</v>
      </c>
      <c r="D21" s="80"/>
      <c r="E21" s="192"/>
    </row>
    <row r="22" spans="1:5" x14ac:dyDescent="0.25">
      <c r="A22" s="193"/>
      <c r="B22" s="79" t="str">
        <f>energi!AJ57</f>
        <v>PJU solar cel</v>
      </c>
      <c r="C22" s="82">
        <f>energi!AJ80</f>
        <v>129005.7542502943</v>
      </c>
      <c r="D22" s="80"/>
      <c r="E22" s="192"/>
    </row>
    <row r="23" spans="1:5" x14ac:dyDescent="0.25">
      <c r="A23" s="193"/>
      <c r="B23" s="79" t="str">
        <f>energi!AL57</f>
        <v>PJU LED TOTAL</v>
      </c>
      <c r="C23" s="82">
        <f>energi!AL80</f>
        <v>7813.3834287773934</v>
      </c>
      <c r="D23" s="80"/>
      <c r="E23" s="192"/>
    </row>
    <row r="24" spans="1:5" x14ac:dyDescent="0.25">
      <c r="A24" s="193" t="s">
        <v>131</v>
      </c>
      <c r="B24" s="81" t="str">
        <f>transportasi!AD40</f>
        <v>Car Free Day</v>
      </c>
      <c r="C24" s="83">
        <f>transportasi!AE40</f>
        <v>0</v>
      </c>
      <c r="D24" s="80" t="e">
        <f>C24/#REF!</f>
        <v>#REF!</v>
      </c>
      <c r="E24" s="192">
        <f>transportasi!AB62</f>
        <v>273.94838132142576</v>
      </c>
    </row>
    <row r="25" spans="1:5" ht="30" x14ac:dyDescent="0.25">
      <c r="A25" s="193"/>
      <c r="B25" s="81" t="str">
        <f>transportasi!AD41</f>
        <v>Pembangunan ITS/ ATS  **)</v>
      </c>
      <c r="C25" s="83">
        <f>transportasi!AE41</f>
        <v>52.445887445887443</v>
      </c>
      <c r="D25" s="80" t="e">
        <f>C25/#REF!</f>
        <v>#REF!</v>
      </c>
      <c r="E25" s="192"/>
    </row>
    <row r="26" spans="1:5" ht="30" x14ac:dyDescent="0.25">
      <c r="A26" s="193"/>
      <c r="B26" s="81" t="str">
        <f>transportasi!AD42</f>
        <v>Reformasi sistem transit - BRT System</v>
      </c>
      <c r="C26" s="83">
        <f>transportasi!AE42</f>
        <v>4418.4783107027151</v>
      </c>
      <c r="D26" s="80" t="e">
        <f>C26/#REF!</f>
        <v>#REF!</v>
      </c>
      <c r="E26" s="192"/>
    </row>
    <row r="27" spans="1:5" ht="30" x14ac:dyDescent="0.25">
      <c r="A27" s="193"/>
      <c r="B27" s="81" t="str">
        <f>transportasi!AD43</f>
        <v>Peremajaan armada transportasi umum</v>
      </c>
      <c r="C27" s="83">
        <f>transportasi!AE43</f>
        <v>651.39619681034662</v>
      </c>
      <c r="D27" s="80" t="e">
        <f>C27/#REF!</f>
        <v>#REF!</v>
      </c>
      <c r="E27" s="192"/>
    </row>
    <row r="28" spans="1:5" ht="30" x14ac:dyDescent="0.25">
      <c r="A28" s="193"/>
      <c r="B28" s="81" t="str">
        <f>transportasi!AD44</f>
        <v>Penerapan manajemen parkir</v>
      </c>
      <c r="C28" s="83">
        <f>transportasi!AE44</f>
        <v>3.7364130434782608</v>
      </c>
      <c r="D28" s="80" t="e">
        <f>C28/#REF!</f>
        <v>#REF!</v>
      </c>
      <c r="E28" s="192"/>
    </row>
    <row r="29" spans="1:5" ht="30" x14ac:dyDescent="0.25">
      <c r="A29" s="193"/>
      <c r="B29" s="81" t="str">
        <f>transportasi!AD45</f>
        <v>Pelatihan Eco Smart Driving</v>
      </c>
      <c r="C29" s="83">
        <f>transportasi!AE45</f>
        <v>2279.2654934965572</v>
      </c>
      <c r="D29" s="80" t="e">
        <f>C29/#REF!</f>
        <v>#REF!</v>
      </c>
      <c r="E29" s="192"/>
    </row>
    <row r="30" spans="1:5" ht="45" x14ac:dyDescent="0.25">
      <c r="A30" s="193" t="s">
        <v>133</v>
      </c>
      <c r="B30" s="81" t="str">
        <f>limbah!Q29</f>
        <v>IPAL semi aerobik (Re-desain IPAL Bojongsoang)</v>
      </c>
      <c r="C30" s="83">
        <f>limbah!R29</f>
        <v>14.957264957264957</v>
      </c>
      <c r="D30" s="80"/>
      <c r="E30" s="192">
        <f>limbah!K55</f>
        <v>4773.3463214285539</v>
      </c>
    </row>
    <row r="31" spans="1:5" ht="30" x14ac:dyDescent="0.25">
      <c r="A31" s="193"/>
      <c r="B31" s="81" t="str">
        <f>limbah!Q30</f>
        <v>Rencana Komposting di TPA</v>
      </c>
      <c r="C31" s="83">
        <f>limbah!R30</f>
        <v>69.590390958816414</v>
      </c>
      <c r="D31" s="80"/>
      <c r="E31" s="192"/>
    </row>
    <row r="32" spans="1:5" x14ac:dyDescent="0.25">
      <c r="A32" s="193"/>
      <c r="B32" s="81" t="str">
        <f>limbah!Q31</f>
        <v>Pengolahan Thermal</v>
      </c>
      <c r="C32" s="83">
        <f>limbah!R31</f>
        <v>4815.8920709937374</v>
      </c>
      <c r="D32" s="80"/>
      <c r="E32" s="192"/>
    </row>
    <row r="33" spans="1:5" ht="30" x14ac:dyDescent="0.25">
      <c r="A33" s="193"/>
      <c r="B33" s="81" t="str">
        <f>limbah!Q32</f>
        <v>Pengelolaan sampah di TPS Terpadu 3R</v>
      </c>
      <c r="C33" s="83">
        <f>limbah!R32</f>
        <v>6244.737380702516</v>
      </c>
      <c r="D33" s="80"/>
      <c r="E33" s="192"/>
    </row>
  </sheetData>
  <mergeCells count="10">
    <mergeCell ref="A5:A9"/>
    <mergeCell ref="A13:A15"/>
    <mergeCell ref="A16:A23"/>
    <mergeCell ref="A24:A29"/>
    <mergeCell ref="A30:A33"/>
    <mergeCell ref="E5:E9"/>
    <mergeCell ref="E13:E15"/>
    <mergeCell ref="E16:E23"/>
    <mergeCell ref="E24:E29"/>
    <mergeCell ref="E30:E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pertanian</vt:lpstr>
      <vt:lpstr>hutan</vt:lpstr>
      <vt:lpstr>energi</vt:lpstr>
      <vt:lpstr>transportasi</vt:lpstr>
      <vt:lpstr>limbah</vt:lpstr>
      <vt:lpstr>Rekapitulasi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dcterms:created xsi:type="dcterms:W3CDTF">2018-10-24T02:10:26Z</dcterms:created>
  <dcterms:modified xsi:type="dcterms:W3CDTF">2018-12-04T12:03:25Z</dcterms:modified>
</cp:coreProperties>
</file>