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4775" windowHeight="8010"/>
  </bookViews>
  <sheets>
    <sheet name="penngantian" sheetId="1" r:id="rId1"/>
    <sheet name="pemasangan baru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1" i="1"/>
  <c r="E39"/>
  <c r="D39"/>
  <c r="D41"/>
  <c r="I32"/>
  <c r="I21"/>
  <c r="H41"/>
  <c r="H39"/>
  <c r="F22"/>
  <c r="F23"/>
  <c r="F24"/>
  <c r="F25"/>
  <c r="F26"/>
  <c r="F27"/>
  <c r="F28"/>
  <c r="F29"/>
  <c r="F30"/>
  <c r="F31"/>
  <c r="F21"/>
  <c r="F39" s="1"/>
  <c r="G39" s="1"/>
  <c r="N44"/>
  <c r="D27" i="2"/>
  <c r="G34" i="1"/>
  <c r="G33"/>
  <c r="G32"/>
  <c r="G31"/>
  <c r="H31" s="1"/>
  <c r="K31" s="1"/>
  <c r="L31" s="1"/>
  <c r="G30"/>
  <c r="H30" s="1"/>
  <c r="K30" s="1"/>
  <c r="L30" s="1"/>
  <c r="G29"/>
  <c r="H29" s="1"/>
  <c r="K29" s="1"/>
  <c r="L29" s="1"/>
  <c r="G28"/>
  <c r="H28" s="1"/>
  <c r="K28" s="1"/>
  <c r="L28" s="1"/>
  <c r="G27"/>
  <c r="H27" s="1"/>
  <c r="K27" s="1"/>
  <c r="L27" s="1"/>
  <c r="G26"/>
  <c r="H26" s="1"/>
  <c r="K26" s="1"/>
  <c r="L26" s="1"/>
  <c r="G25"/>
  <c r="H25" s="1"/>
  <c r="K25" s="1"/>
  <c r="L25" s="1"/>
  <c r="G24"/>
  <c r="H24" s="1"/>
  <c r="K24" s="1"/>
  <c r="L24" s="1"/>
  <c r="G23"/>
  <c r="H23" s="1"/>
  <c r="K23" s="1"/>
  <c r="L23" s="1"/>
  <c r="G22"/>
  <c r="H22" s="1"/>
  <c r="K22" s="1"/>
  <c r="L22" s="1"/>
  <c r="O21"/>
  <c r="G21"/>
  <c r="H21" s="1"/>
  <c r="K21" s="1"/>
  <c r="L21" s="1"/>
  <c r="K16"/>
  <c r="L16" s="1"/>
  <c r="L15"/>
  <c r="L14"/>
  <c r="T13"/>
  <c r="S13"/>
  <c r="R13"/>
  <c r="Q13"/>
  <c r="P13"/>
  <c r="O13"/>
  <c r="L13"/>
  <c r="U12"/>
  <c r="E34" s="1"/>
  <c r="H34" s="1"/>
  <c r="K34" s="1"/>
  <c r="L34" s="1"/>
  <c r="L12"/>
  <c r="U11"/>
  <c r="E33" s="1"/>
  <c r="H33" s="1"/>
  <c r="K33" s="1"/>
  <c r="L33" s="1"/>
  <c r="L11"/>
  <c r="U10"/>
  <c r="E32" s="1"/>
  <c r="F32" s="1"/>
  <c r="L10"/>
  <c r="L9"/>
  <c r="L8"/>
  <c r="L7"/>
  <c r="L6"/>
  <c r="L5"/>
  <c r="J22" i="2"/>
  <c r="F34" i="1" l="1"/>
  <c r="M21"/>
  <c r="F33"/>
  <c r="F41" s="1"/>
  <c r="G41" s="1"/>
  <c r="O32"/>
  <c r="H32"/>
  <c r="K32" s="1"/>
  <c r="L32" s="1"/>
  <c r="M32" s="1"/>
  <c r="U13"/>
  <c r="N21" l="1"/>
  <c r="G43" s="1"/>
  <c r="I6" i="2"/>
  <c r="I7"/>
  <c r="I8"/>
  <c r="I9"/>
  <c r="I10"/>
  <c r="I11"/>
  <c r="I12"/>
  <c r="I13"/>
  <c r="I14"/>
  <c r="D25" s="1"/>
  <c r="I15"/>
  <c r="D26" s="1"/>
  <c r="I16"/>
  <c r="I17"/>
  <c r="I18"/>
  <c r="I5"/>
  <c r="D22" s="1"/>
  <c r="D24" l="1"/>
  <c r="D23"/>
  <c r="E26"/>
  <c r="F26" s="1"/>
  <c r="H26" s="1"/>
  <c r="I26" s="1"/>
  <c r="E25"/>
  <c r="F25" s="1"/>
  <c r="H25" s="1"/>
  <c r="I25" s="1"/>
  <c r="E24"/>
  <c r="E23"/>
  <c r="E22"/>
  <c r="F22" s="1"/>
  <c r="H22" s="1"/>
  <c r="I22" s="1"/>
  <c r="F24" l="1"/>
  <c r="H24" s="1"/>
  <c r="I24" s="1"/>
  <c r="F23"/>
  <c r="H23" s="1"/>
  <c r="I23" s="1"/>
</calcChain>
</file>

<file path=xl/sharedStrings.xml><?xml version="1.0" encoding="utf-8"?>
<sst xmlns="http://schemas.openxmlformats.org/spreadsheetml/2006/main" count="131" uniqueCount="67">
  <si>
    <t>Lampu Konvensional yang diganti</t>
  </si>
  <si>
    <t>Lampu LED pengganti</t>
  </si>
  <si>
    <t>No</t>
  </si>
  <si>
    <t>jumlah</t>
  </si>
  <si>
    <t>Daya</t>
  </si>
  <si>
    <t>Jenis Investasi</t>
  </si>
  <si>
    <t>Jumlah Kebutuhan</t>
  </si>
  <si>
    <t>Bojonegara</t>
  </si>
  <si>
    <t>Cibeunying</t>
  </si>
  <si>
    <t>Gedebage</t>
  </si>
  <si>
    <t>Karees</t>
  </si>
  <si>
    <t>Tegalega</t>
  </si>
  <si>
    <t>Ujung Berung</t>
  </si>
  <si>
    <t>Penggantian Lampu</t>
  </si>
  <si>
    <t>- LED 125W</t>
  </si>
  <si>
    <t>1786</t>
  </si>
  <si>
    <t>- LED 90W</t>
  </si>
  <si>
    <t>58</t>
  </si>
  <si>
    <t>- LED 70W</t>
  </si>
  <si>
    <t>daya (watt)</t>
  </si>
  <si>
    <t xml:space="preserve">Jenis lampu </t>
  </si>
  <si>
    <t xml:space="preserve">LED </t>
  </si>
  <si>
    <t>DATA</t>
  </si>
  <si>
    <t>DAYA TERPAKAI  (KWH)</t>
  </si>
  <si>
    <t>selisih  Gg CO2eq/tahun</t>
  </si>
  <si>
    <t>Keterangan</t>
  </si>
  <si>
    <t>Tipe</t>
  </si>
  <si>
    <t>Jumlah</t>
  </si>
  <si>
    <t>Kareueus</t>
  </si>
  <si>
    <t>Lampu</t>
  </si>
  <si>
    <t>SON 250W</t>
  </si>
  <si>
    <t>SON 150W</t>
  </si>
  <si>
    <t>SON 70W</t>
  </si>
  <si>
    <t>HPL-N 250W</t>
  </si>
  <si>
    <t>HPL-N 125W</t>
  </si>
  <si>
    <t>-</t>
  </si>
  <si>
    <t>HPL-N 80W</t>
  </si>
  <si>
    <t>Tipe 6</t>
  </si>
  <si>
    <t>Tipe 7</t>
  </si>
  <si>
    <t>Tipe 8</t>
  </si>
  <si>
    <t>Kosong</t>
  </si>
  <si>
    <t>HPIT 250W</t>
  </si>
  <si>
    <t>Lampu Eksisting diganti Lampu LED</t>
  </si>
  <si>
    <t>472</t>
  </si>
  <si>
    <t>Penggantian Tiang</t>
  </si>
  <si>
    <t>Penggantian Kabel</t>
  </si>
  <si>
    <t>Pembangunan PJU baru</t>
  </si>
  <si>
    <t>604</t>
  </si>
  <si>
    <t>262</t>
  </si>
  <si>
    <t>1192</t>
  </si>
  <si>
    <t>- LED 50W</t>
  </si>
  <si>
    <t>3757</t>
  </si>
  <si>
    <t>- LED 10W</t>
  </si>
  <si>
    <t>2384</t>
  </si>
  <si>
    <t>Pembangunan Tiang Baru</t>
  </si>
  <si>
    <t>Pemasangan Kabel Baru</t>
  </si>
  <si>
    <t>Total PJU terpasang</t>
  </si>
  <si>
    <t>jam operasional*) (jam)</t>
  </si>
  <si>
    <t>Faktor emisi gas rumah kaca**) kg CO2eq/kwh</t>
  </si>
  <si>
    <t>EMISI GAS RUMAH KACA</t>
  </si>
  <si>
    <t>(kg CO2eq/tahun)</t>
  </si>
  <si>
    <t>Gg CO2eq/tahun</t>
  </si>
  <si>
    <t>keterangan :</t>
  </si>
  <si>
    <t>*) jam perasiona; : 12 jam dalam sehari selama 365 hari (1 tahun)</t>
  </si>
  <si>
    <t xml:space="preserve"> **) Faktor emisi ketenagalistrikan yang dipakai adalah Faktor emisi pembangkit Jawa Madura Bali sebesar 0,857 kg CO2eq/kwh</t>
  </si>
  <si>
    <t xml:space="preserve">biaya : </t>
  </si>
  <si>
    <t>daya x watt</t>
  </si>
</sst>
</file>

<file path=xl/styles.xml><?xml version="1.0" encoding="utf-8"?>
<styleSheet xmlns="http://schemas.openxmlformats.org/spreadsheetml/2006/main">
  <numFmts count="2">
    <numFmt numFmtId="42" formatCode="_(&quot;Rp&quot;* #,##0_);_(&quot;Rp&quot;* \(#,##0\);_(&quot;Rp&quot;* &quot;-&quot;_);_(@_)"/>
    <numFmt numFmtId="164" formatCode="#,##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2" fillId="0" borderId="0" xfId="0" applyFont="1"/>
    <xf numFmtId="3" fontId="0" fillId="2" borderId="9" xfId="0" applyNumberFormat="1" applyFill="1" applyBorder="1" applyAlignment="1">
      <alignment vertical="center"/>
    </xf>
    <xf numFmtId="4" fontId="0" fillId="2" borderId="9" xfId="0" applyNumberFormat="1" applyFill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2" fillId="3" borderId="10" xfId="0" applyFont="1" applyFill="1" applyBorder="1" applyAlignment="1">
      <alignment wrapText="1"/>
    </xf>
    <xf numFmtId="0" fontId="2" fillId="3" borderId="9" xfId="0" applyFont="1" applyFill="1" applyBorder="1"/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2" fillId="3" borderId="9" xfId="0" applyFont="1" applyFill="1" applyBorder="1" applyAlignment="1">
      <alignment wrapText="1"/>
    </xf>
    <xf numFmtId="0" fontId="0" fillId="0" borderId="9" xfId="0" applyFill="1" applyBorder="1" applyAlignment="1">
      <alignment horizontal="center" vertical="center" wrapText="1"/>
    </xf>
    <xf numFmtId="0" fontId="4" fillId="0" borderId="9" xfId="0" applyFont="1" applyFill="1" applyBorder="1" applyAlignment="1">
      <alignment vertical="center"/>
    </xf>
    <xf numFmtId="3" fontId="0" fillId="0" borderId="9" xfId="0" applyNumberFormat="1" applyFill="1" applyBorder="1" applyAlignment="1">
      <alignment vertical="center"/>
    </xf>
    <xf numFmtId="4" fontId="0" fillId="0" borderId="9" xfId="0" applyNumberFormat="1" applyFill="1" applyBorder="1" applyAlignment="1">
      <alignment vertical="center"/>
    </xf>
    <xf numFmtId="2" fontId="0" fillId="0" borderId="9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vertical="center" wrapText="1"/>
    </xf>
    <xf numFmtId="0" fontId="0" fillId="0" borderId="9" xfId="0" applyFill="1" applyBorder="1"/>
    <xf numFmtId="0" fontId="6" fillId="2" borderId="5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3" fontId="0" fillId="5" borderId="9" xfId="0" applyNumberFormat="1" applyFill="1" applyBorder="1" applyAlignment="1">
      <alignment vertical="center"/>
    </xf>
    <xf numFmtId="4" fontId="0" fillId="5" borderId="9" xfId="0" applyNumberFormat="1" applyFill="1" applyBorder="1" applyAlignment="1">
      <alignment vertical="center"/>
    </xf>
    <xf numFmtId="2" fontId="0" fillId="5" borderId="9" xfId="0" applyNumberFormat="1" applyFill="1" applyBorder="1" applyAlignment="1">
      <alignment vertical="center"/>
    </xf>
    <xf numFmtId="3" fontId="0" fillId="0" borderId="0" xfId="0" applyNumberFormat="1"/>
    <xf numFmtId="0" fontId="7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42" fontId="0" fillId="0" borderId="0" xfId="0" applyNumberFormat="1"/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4" fontId="0" fillId="4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 wrapText="1"/>
    </xf>
    <xf numFmtId="2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2" fontId="0" fillId="5" borderId="9" xfId="0" applyNumberForma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 wrapText="1"/>
    </xf>
    <xf numFmtId="2" fontId="0" fillId="0" borderId="12" xfId="0" applyNumberForma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right" vertical="center"/>
    </xf>
    <xf numFmtId="3" fontId="0" fillId="5" borderId="14" xfId="0" applyNumberFormat="1" applyFill="1" applyBorder="1" applyAlignment="1">
      <alignment vertical="center"/>
    </xf>
    <xf numFmtId="3" fontId="0" fillId="5" borderId="14" xfId="0" applyNumberFormat="1" applyFill="1" applyBorder="1" applyAlignment="1">
      <alignment vertical="center" wrapText="1"/>
    </xf>
    <xf numFmtId="0" fontId="0" fillId="2" borderId="9" xfId="0" applyFill="1" applyBorder="1"/>
    <xf numFmtId="0" fontId="0" fillId="5" borderId="9" xfId="0" applyFill="1" applyBorder="1"/>
    <xf numFmtId="4" fontId="0" fillId="2" borderId="1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12" xfId="0" applyNumberFormat="1" applyFill="1" applyBorder="1" applyAlignment="1">
      <alignment horizontal="center" vertical="center"/>
    </xf>
    <xf numFmtId="4" fontId="0" fillId="5" borderId="10" xfId="0" applyNumberFormat="1" applyFill="1" applyBorder="1" applyAlignment="1">
      <alignment horizontal="center" vertical="center"/>
    </xf>
    <xf numFmtId="4" fontId="0" fillId="5" borderId="11" xfId="0" applyNumberFormat="1" applyFill="1" applyBorder="1" applyAlignment="1">
      <alignment horizontal="center" vertical="center"/>
    </xf>
    <xf numFmtId="4" fontId="0" fillId="5" borderId="12" xfId="0" applyNumberFormat="1" applyFill="1" applyBorder="1" applyAlignment="1">
      <alignment horizontal="center" vertical="center"/>
    </xf>
    <xf numFmtId="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50"/>
  <sheetViews>
    <sheetView tabSelected="1" topLeftCell="A17" zoomScale="85" zoomScaleNormal="85" workbookViewId="0">
      <selection activeCell="E41" sqref="E41"/>
    </sheetView>
  </sheetViews>
  <sheetFormatPr defaultRowHeight="15"/>
  <cols>
    <col min="2" max="2" width="14.140625" customWidth="1"/>
    <col min="3" max="3" width="14.5703125" customWidth="1"/>
    <col min="4" max="4" width="12.140625" customWidth="1"/>
    <col min="5" max="6" width="13.28515625" customWidth="1"/>
    <col min="7" max="7" width="14.28515625" customWidth="1"/>
    <col min="8" max="9" width="15.42578125" customWidth="1"/>
    <col min="10" max="10" width="16.28515625" customWidth="1"/>
    <col min="11" max="11" width="16.85546875" customWidth="1"/>
    <col min="12" max="12" width="16.140625" customWidth="1"/>
    <col min="14" max="14" width="23.5703125" customWidth="1"/>
    <col min="18" max="18" width="14.7109375" customWidth="1"/>
  </cols>
  <sheetData>
    <row r="2" spans="1:21" ht="15.75" thickBot="1"/>
    <row r="3" spans="1:21" ht="15.75" thickBot="1">
      <c r="A3" s="50" t="s">
        <v>25</v>
      </c>
      <c r="B3" s="50" t="s">
        <v>26</v>
      </c>
      <c r="C3" s="16"/>
      <c r="D3" s="52" t="s">
        <v>27</v>
      </c>
      <c r="E3" s="53"/>
      <c r="F3" s="53"/>
      <c r="G3" s="53"/>
      <c r="H3" s="53"/>
      <c r="I3" s="53"/>
      <c r="J3" s="53"/>
      <c r="K3" s="54"/>
    </row>
    <row r="4" spans="1:21" ht="15.75" thickBot="1">
      <c r="A4" s="51"/>
      <c r="B4" s="51"/>
      <c r="C4" s="8" t="s">
        <v>4</v>
      </c>
      <c r="D4" s="8" t="s">
        <v>9</v>
      </c>
      <c r="E4" s="8" t="s">
        <v>12</v>
      </c>
      <c r="F4" s="8"/>
      <c r="G4" s="8" t="s">
        <v>28</v>
      </c>
      <c r="H4" s="8" t="s">
        <v>11</v>
      </c>
      <c r="I4" s="8"/>
      <c r="J4" s="8" t="s">
        <v>7</v>
      </c>
      <c r="K4" s="9" t="s">
        <v>8</v>
      </c>
    </row>
    <row r="5" spans="1:21" ht="15.75" thickBot="1">
      <c r="A5" s="50" t="s">
        <v>29</v>
      </c>
      <c r="B5" s="10" t="s">
        <v>30</v>
      </c>
      <c r="C5" s="11">
        <v>250</v>
      </c>
      <c r="D5" s="11">
        <v>1466</v>
      </c>
      <c r="E5" s="11">
        <v>1738</v>
      </c>
      <c r="F5" s="11"/>
      <c r="G5" s="11">
        <v>1068</v>
      </c>
      <c r="H5" s="11">
        <v>1855</v>
      </c>
      <c r="I5" s="11"/>
      <c r="J5" s="11">
        <v>1688</v>
      </c>
      <c r="K5" s="12">
        <v>271</v>
      </c>
      <c r="L5">
        <f>SUM(D5:K5)</f>
        <v>8086</v>
      </c>
    </row>
    <row r="6" spans="1:21" ht="15.75" thickBot="1">
      <c r="A6" s="55"/>
      <c r="B6" s="10" t="s">
        <v>31</v>
      </c>
      <c r="C6" s="11">
        <v>150</v>
      </c>
      <c r="D6" s="11">
        <v>13</v>
      </c>
      <c r="E6" s="11">
        <v>74</v>
      </c>
      <c r="F6" s="11"/>
      <c r="G6" s="11">
        <v>581</v>
      </c>
      <c r="H6" s="11">
        <v>798</v>
      </c>
      <c r="I6" s="11"/>
      <c r="J6" s="11">
        <v>58</v>
      </c>
      <c r="K6">
        <v>1643</v>
      </c>
      <c r="L6">
        <f t="shared" ref="L6:L16" si="0">SUM(D6:K6)</f>
        <v>3167</v>
      </c>
      <c r="M6" t="s">
        <v>22</v>
      </c>
    </row>
    <row r="7" spans="1:21" ht="15.75" thickBot="1">
      <c r="A7" s="55"/>
      <c r="B7" s="10" t="s">
        <v>32</v>
      </c>
      <c r="C7" s="11">
        <v>70</v>
      </c>
      <c r="D7" s="11">
        <v>127</v>
      </c>
      <c r="E7" s="11">
        <v>83</v>
      </c>
      <c r="F7" s="11"/>
      <c r="G7" s="11">
        <v>126</v>
      </c>
      <c r="H7" s="11">
        <v>233</v>
      </c>
      <c r="I7" s="11"/>
      <c r="J7" s="11">
        <v>8</v>
      </c>
      <c r="K7" s="12">
        <v>1005</v>
      </c>
      <c r="L7">
        <f t="shared" si="0"/>
        <v>1582</v>
      </c>
      <c r="M7" s="59" t="s">
        <v>2</v>
      </c>
      <c r="N7" s="59" t="s">
        <v>5</v>
      </c>
      <c r="O7" s="56" t="s">
        <v>6</v>
      </c>
      <c r="P7" s="57"/>
      <c r="Q7" s="57"/>
      <c r="R7" s="57"/>
      <c r="S7" s="57"/>
      <c r="T7" s="58"/>
    </row>
    <row r="8" spans="1:21" ht="44.25" customHeight="1" thickBot="1">
      <c r="A8" s="55"/>
      <c r="B8" s="10" t="s">
        <v>33</v>
      </c>
      <c r="C8" s="11">
        <v>250</v>
      </c>
      <c r="D8" s="11">
        <v>178</v>
      </c>
      <c r="E8" s="11">
        <v>114</v>
      </c>
      <c r="F8" s="11"/>
      <c r="G8" s="11">
        <v>51</v>
      </c>
      <c r="H8" s="11">
        <v>13</v>
      </c>
      <c r="I8" s="11"/>
      <c r="J8" s="11">
        <v>98</v>
      </c>
      <c r="K8" s="12">
        <v>321</v>
      </c>
      <c r="L8">
        <f t="shared" si="0"/>
        <v>775</v>
      </c>
      <c r="M8" s="61"/>
      <c r="N8" s="61"/>
      <c r="O8" s="1" t="s">
        <v>7</v>
      </c>
      <c r="P8" s="1" t="s">
        <v>8</v>
      </c>
      <c r="Q8" s="1" t="s">
        <v>9</v>
      </c>
      <c r="R8" s="1" t="s">
        <v>10</v>
      </c>
      <c r="S8" s="1" t="s">
        <v>11</v>
      </c>
      <c r="T8" s="1" t="s">
        <v>12</v>
      </c>
    </row>
    <row r="9" spans="1:21" ht="15.75" thickBot="1">
      <c r="A9" s="55"/>
      <c r="B9" s="10" t="s">
        <v>34</v>
      </c>
      <c r="C9" s="11">
        <v>125</v>
      </c>
      <c r="D9" s="11">
        <v>0</v>
      </c>
      <c r="E9" s="11">
        <v>186</v>
      </c>
      <c r="F9" s="11"/>
      <c r="G9" s="11">
        <v>262</v>
      </c>
      <c r="H9" s="11">
        <v>288</v>
      </c>
      <c r="I9" s="11"/>
      <c r="J9" s="11">
        <v>122</v>
      </c>
      <c r="K9" s="12" t="s">
        <v>35</v>
      </c>
      <c r="L9">
        <f t="shared" si="0"/>
        <v>858</v>
      </c>
      <c r="M9" s="59">
        <v>1</v>
      </c>
      <c r="N9" s="2" t="s">
        <v>13</v>
      </c>
      <c r="O9" s="2"/>
      <c r="P9" s="2"/>
      <c r="Q9" s="2"/>
      <c r="R9" s="2"/>
      <c r="S9" s="2"/>
      <c r="T9" s="2"/>
    </row>
    <row r="10" spans="1:21" ht="15.75" thickBot="1">
      <c r="A10" s="55"/>
      <c r="B10" s="10" t="s">
        <v>36</v>
      </c>
      <c r="C10" s="11" t="s">
        <v>35</v>
      </c>
      <c r="D10" s="11" t="s">
        <v>35</v>
      </c>
      <c r="E10" s="11" t="s">
        <v>35</v>
      </c>
      <c r="F10" s="11"/>
      <c r="G10" s="11" t="s">
        <v>35</v>
      </c>
      <c r="H10" s="11" t="s">
        <v>35</v>
      </c>
      <c r="I10" s="11"/>
      <c r="J10" s="11" t="s">
        <v>35</v>
      </c>
      <c r="K10" s="12">
        <v>37</v>
      </c>
      <c r="L10">
        <f t="shared" si="0"/>
        <v>37</v>
      </c>
      <c r="M10" s="60"/>
      <c r="N10" s="2" t="s">
        <v>14</v>
      </c>
      <c r="O10" s="3" t="s">
        <v>15</v>
      </c>
      <c r="P10" s="3">
        <v>2291</v>
      </c>
      <c r="Q10" s="3">
        <v>1644</v>
      </c>
      <c r="R10" s="3">
        <v>1119</v>
      </c>
      <c r="S10" s="3">
        <v>1868</v>
      </c>
      <c r="T10" s="3">
        <v>1852</v>
      </c>
      <c r="U10">
        <f>O10+P10+Q10+R10+S10+T10</f>
        <v>10560</v>
      </c>
    </row>
    <row r="11" spans="1:21" ht="15.75" thickBot="1">
      <c r="A11" s="55"/>
      <c r="B11" s="10" t="s">
        <v>37</v>
      </c>
      <c r="C11" s="11">
        <v>125</v>
      </c>
      <c r="D11" s="11">
        <v>35</v>
      </c>
      <c r="E11" s="11">
        <v>157</v>
      </c>
      <c r="F11" s="11"/>
      <c r="G11" s="11">
        <v>144</v>
      </c>
      <c r="H11" s="11">
        <v>51</v>
      </c>
      <c r="I11" s="11"/>
      <c r="J11" s="11">
        <v>0</v>
      </c>
      <c r="K11" s="12" t="s">
        <v>35</v>
      </c>
      <c r="L11">
        <f t="shared" si="0"/>
        <v>387</v>
      </c>
      <c r="M11" s="60"/>
      <c r="N11" s="2" t="s">
        <v>16</v>
      </c>
      <c r="O11" s="3" t="s">
        <v>17</v>
      </c>
      <c r="P11" s="3">
        <v>715</v>
      </c>
      <c r="Q11" s="3">
        <v>13</v>
      </c>
      <c r="R11" s="3">
        <v>581</v>
      </c>
      <c r="S11" s="3">
        <v>798</v>
      </c>
      <c r="T11" s="3">
        <v>74</v>
      </c>
      <c r="U11">
        <f t="shared" ref="U11:U12" si="1">O11+P11+Q11+R11+S11+T11</f>
        <v>2239</v>
      </c>
    </row>
    <row r="12" spans="1:21" ht="15.75" thickBot="1">
      <c r="A12" s="55"/>
      <c r="B12" s="10" t="s">
        <v>38</v>
      </c>
      <c r="C12" s="11">
        <v>125</v>
      </c>
      <c r="D12" s="11">
        <v>198</v>
      </c>
      <c r="E12" s="11">
        <v>106</v>
      </c>
      <c r="F12" s="11"/>
      <c r="G12" s="11">
        <v>91</v>
      </c>
      <c r="H12" s="11">
        <v>23</v>
      </c>
      <c r="I12" s="11"/>
      <c r="J12" s="11">
        <v>0</v>
      </c>
      <c r="K12" s="12" t="s">
        <v>35</v>
      </c>
      <c r="L12">
        <f t="shared" si="0"/>
        <v>418</v>
      </c>
      <c r="M12" s="61"/>
      <c r="N12" s="2" t="s">
        <v>18</v>
      </c>
      <c r="O12" s="3">
        <v>472</v>
      </c>
      <c r="P12" s="3">
        <v>475</v>
      </c>
      <c r="Q12" s="3">
        <v>559</v>
      </c>
      <c r="R12" s="3">
        <v>761</v>
      </c>
      <c r="S12" s="3">
        <v>595</v>
      </c>
      <c r="T12" s="3">
        <v>613</v>
      </c>
      <c r="U12">
        <f t="shared" si="1"/>
        <v>3475</v>
      </c>
    </row>
    <row r="13" spans="1:21" ht="15.75" thickBot="1">
      <c r="A13" s="55"/>
      <c r="B13" s="10" t="s">
        <v>39</v>
      </c>
      <c r="C13" s="11">
        <v>125</v>
      </c>
      <c r="D13" s="11">
        <v>0</v>
      </c>
      <c r="E13" s="11">
        <v>0</v>
      </c>
      <c r="F13" s="11"/>
      <c r="G13" s="11">
        <v>56</v>
      </c>
      <c r="H13" s="11">
        <v>0</v>
      </c>
      <c r="I13" s="11"/>
      <c r="J13" s="11">
        <v>0</v>
      </c>
      <c r="K13" s="12" t="s">
        <v>35</v>
      </c>
      <c r="L13">
        <f t="shared" si="0"/>
        <v>56</v>
      </c>
      <c r="O13">
        <f t="shared" ref="O13:T13" si="2">O10+O11+O12</f>
        <v>2316</v>
      </c>
      <c r="P13">
        <f t="shared" si="2"/>
        <v>3481</v>
      </c>
      <c r="Q13">
        <f t="shared" si="2"/>
        <v>2216</v>
      </c>
      <c r="R13">
        <f t="shared" si="2"/>
        <v>2461</v>
      </c>
      <c r="S13">
        <f t="shared" si="2"/>
        <v>3261</v>
      </c>
      <c r="T13">
        <f t="shared" si="2"/>
        <v>2539</v>
      </c>
      <c r="U13">
        <f>SUM(U10:U12)</f>
        <v>16274</v>
      </c>
    </row>
    <row r="14" spans="1:21" ht="15.75" thickBot="1">
      <c r="A14" s="55"/>
      <c r="B14" s="10" t="s">
        <v>40</v>
      </c>
      <c r="C14" s="11">
        <v>125</v>
      </c>
      <c r="D14" s="11">
        <v>199</v>
      </c>
      <c r="E14" s="11">
        <v>81</v>
      </c>
      <c r="F14" s="11"/>
      <c r="G14" s="11">
        <v>82</v>
      </c>
      <c r="H14" s="11">
        <v>0</v>
      </c>
      <c r="I14" s="11"/>
      <c r="J14" s="11">
        <v>342</v>
      </c>
      <c r="K14" s="12" t="s">
        <v>35</v>
      </c>
      <c r="L14">
        <f t="shared" si="0"/>
        <v>704</v>
      </c>
    </row>
    <row r="15" spans="1:21" ht="15.75" thickBot="1">
      <c r="A15" s="51"/>
      <c r="B15" s="10" t="s">
        <v>41</v>
      </c>
      <c r="C15" s="11">
        <v>250</v>
      </c>
      <c r="D15" s="11"/>
      <c r="E15" s="11"/>
      <c r="F15" s="11"/>
      <c r="G15" s="11"/>
      <c r="H15" s="11"/>
      <c r="I15" s="11"/>
      <c r="J15" s="11"/>
      <c r="K15" s="12">
        <v>204</v>
      </c>
      <c r="L15">
        <f t="shared" si="0"/>
        <v>204</v>
      </c>
    </row>
    <row r="16" spans="1:21" ht="15.75" thickBot="1">
      <c r="A16" s="52" t="s">
        <v>27</v>
      </c>
      <c r="B16" s="54"/>
      <c r="C16" s="8"/>
      <c r="D16" s="13">
        <v>2216</v>
      </c>
      <c r="E16" s="13">
        <v>2539</v>
      </c>
      <c r="F16" s="13"/>
      <c r="G16" s="13">
        <v>2461</v>
      </c>
      <c r="H16" s="13">
        <v>3261</v>
      </c>
      <c r="I16" s="13"/>
      <c r="J16" s="13">
        <v>2316</v>
      </c>
      <c r="K16" s="14">
        <f>SUM(K5:K15)</f>
        <v>3481</v>
      </c>
      <c r="L16">
        <f t="shared" si="0"/>
        <v>16274</v>
      </c>
    </row>
    <row r="18" spans="1:15">
      <c r="B18" s="15" t="s">
        <v>42</v>
      </c>
    </row>
    <row r="19" spans="1:15">
      <c r="A19" s="4"/>
      <c r="B19" s="62" t="s">
        <v>20</v>
      </c>
      <c r="C19" s="62"/>
      <c r="D19" s="62" t="s">
        <v>19</v>
      </c>
      <c r="E19" s="63" t="s">
        <v>3</v>
      </c>
      <c r="F19" s="38" t="s">
        <v>66</v>
      </c>
      <c r="G19" s="64" t="s">
        <v>57</v>
      </c>
      <c r="H19" s="64" t="s">
        <v>23</v>
      </c>
      <c r="I19" s="64" t="s">
        <v>23</v>
      </c>
      <c r="J19" s="64" t="s">
        <v>58</v>
      </c>
      <c r="K19" s="66" t="s">
        <v>59</v>
      </c>
      <c r="L19" s="67"/>
      <c r="M19" s="67"/>
      <c r="N19" s="67"/>
    </row>
    <row r="20" spans="1:15" ht="15.75" customHeight="1">
      <c r="A20" s="4"/>
      <c r="B20" s="62"/>
      <c r="C20" s="62"/>
      <c r="D20" s="62"/>
      <c r="E20" s="63"/>
      <c r="F20" s="39"/>
      <c r="G20" s="65"/>
      <c r="H20" s="65"/>
      <c r="I20" s="65"/>
      <c r="J20" s="65"/>
      <c r="K20" s="18" t="s">
        <v>60</v>
      </c>
      <c r="L20" s="68" t="s">
        <v>61</v>
      </c>
      <c r="M20" s="69"/>
      <c r="N20" s="19" t="s">
        <v>24</v>
      </c>
    </row>
    <row r="21" spans="1:15" ht="31.5" customHeight="1" thickBot="1">
      <c r="B21" s="41" t="s">
        <v>0</v>
      </c>
      <c r="C21" s="31" t="s">
        <v>30</v>
      </c>
      <c r="D21" s="80">
        <v>250</v>
      </c>
      <c r="E21" s="83">
        <v>8086</v>
      </c>
      <c r="F21" s="83">
        <f>+D21*E21</f>
        <v>2021500</v>
      </c>
      <c r="G21" s="5">
        <f t="shared" ref="G21:G34" si="3">365*12</f>
        <v>4380</v>
      </c>
      <c r="H21" s="6" t="str">
        <f>D21&amp;E21*G21/1000</f>
        <v>25035416,68</v>
      </c>
      <c r="I21" s="85">
        <f>H39/1000</f>
        <v>48646.28012000001</v>
      </c>
      <c r="J21" s="43">
        <v>0.85699999999999998</v>
      </c>
      <c r="K21" s="6">
        <f>+H21*$J$21</f>
        <v>21455352.094760001</v>
      </c>
      <c r="L21" s="7">
        <f>K21/1000000</f>
        <v>21.455352094760002</v>
      </c>
      <c r="M21" s="44">
        <f>SUM(L21:L31)</f>
        <v>41.68986206284</v>
      </c>
      <c r="N21" s="45">
        <f>M21-M32</f>
        <v>24.145975</v>
      </c>
      <c r="O21">
        <f>SUM(E21:E31)</f>
        <v>16274</v>
      </c>
    </row>
    <row r="22" spans="1:15" ht="15.75" thickBot="1">
      <c r="B22" s="41"/>
      <c r="C22" s="31" t="s">
        <v>31</v>
      </c>
      <c r="D22" s="80">
        <v>150</v>
      </c>
      <c r="E22" s="83">
        <v>3167</v>
      </c>
      <c r="F22" s="83">
        <f t="shared" ref="F22:F34" si="4">+D22*E22</f>
        <v>475050</v>
      </c>
      <c r="G22" s="5">
        <f t="shared" si="3"/>
        <v>4380</v>
      </c>
      <c r="H22" s="6" t="str">
        <f>D22&amp;E22*G22/1000</f>
        <v>15013871,46</v>
      </c>
      <c r="I22" s="86"/>
      <c r="J22" s="43"/>
      <c r="K22" s="6">
        <f t="shared" ref="K22:K31" si="5">+H22*$J$21</f>
        <v>12866887.841220001</v>
      </c>
      <c r="L22" s="7">
        <f t="shared" ref="L22" si="6">K22/1000000</f>
        <v>12.866887841220001</v>
      </c>
      <c r="M22" s="41"/>
      <c r="N22" s="46"/>
    </row>
    <row r="23" spans="1:15" ht="15.75" thickBot="1">
      <c r="B23" s="41"/>
      <c r="C23" s="31" t="s">
        <v>32</v>
      </c>
      <c r="D23" s="80">
        <v>70</v>
      </c>
      <c r="E23" s="83">
        <v>1582</v>
      </c>
      <c r="F23" s="83">
        <f t="shared" si="4"/>
        <v>110740</v>
      </c>
      <c r="G23" s="5">
        <f t="shared" si="3"/>
        <v>4380</v>
      </c>
      <c r="H23" s="6" t="str">
        <f>D23&amp;E23*G23/1000</f>
        <v>706929,16</v>
      </c>
      <c r="I23" s="86"/>
      <c r="J23" s="43"/>
      <c r="K23" s="6">
        <f t="shared" si="5"/>
        <v>605838.29012000002</v>
      </c>
      <c r="L23" s="7">
        <f>K23/1000000</f>
        <v>0.60583829012000001</v>
      </c>
      <c r="M23" s="41"/>
      <c r="N23" s="46"/>
    </row>
    <row r="24" spans="1:15" ht="15.75" thickBot="1">
      <c r="B24" s="41"/>
      <c r="C24" s="31" t="s">
        <v>33</v>
      </c>
      <c r="D24" s="80">
        <v>250</v>
      </c>
      <c r="E24" s="83">
        <v>775</v>
      </c>
      <c r="F24" s="83">
        <f t="shared" si="4"/>
        <v>193750</v>
      </c>
      <c r="G24" s="5">
        <f t="shared" si="3"/>
        <v>4380</v>
      </c>
      <c r="H24" s="6" t="str">
        <f>D24&amp;E24*G24/1000</f>
        <v>2503394,5</v>
      </c>
      <c r="I24" s="86"/>
      <c r="J24" s="43"/>
      <c r="K24" s="6">
        <f t="shared" si="5"/>
        <v>2145409.0864999997</v>
      </c>
      <c r="L24" s="7">
        <f t="shared" ref="L24:L31" si="7">K24/1000000</f>
        <v>2.1454090865</v>
      </c>
      <c r="M24" s="41"/>
      <c r="N24" s="46"/>
    </row>
    <row r="25" spans="1:15" ht="15.75" thickBot="1">
      <c r="B25" s="41"/>
      <c r="C25" s="31" t="s">
        <v>34</v>
      </c>
      <c r="D25" s="80">
        <v>125</v>
      </c>
      <c r="E25" s="83">
        <v>858</v>
      </c>
      <c r="F25" s="83">
        <f t="shared" si="4"/>
        <v>107250</v>
      </c>
      <c r="G25" s="5">
        <f t="shared" si="3"/>
        <v>4380</v>
      </c>
      <c r="H25" s="6" t="str">
        <f>D25&amp;E25*G25/1000</f>
        <v>1253758,04</v>
      </c>
      <c r="I25" s="86"/>
      <c r="J25" s="43"/>
      <c r="K25" s="6">
        <f t="shared" si="5"/>
        <v>1074470.6402799999</v>
      </c>
      <c r="L25" s="7">
        <f t="shared" si="7"/>
        <v>1.0744706402799999</v>
      </c>
      <c r="M25" s="41"/>
      <c r="N25" s="46"/>
    </row>
    <row r="26" spans="1:15" ht="15.75" thickBot="1">
      <c r="B26" s="41"/>
      <c r="C26" s="31" t="s">
        <v>36</v>
      </c>
      <c r="D26" s="80"/>
      <c r="E26" s="83">
        <v>37</v>
      </c>
      <c r="F26" s="83">
        <f t="shared" si="4"/>
        <v>0</v>
      </c>
      <c r="G26" s="5">
        <f t="shared" si="3"/>
        <v>4380</v>
      </c>
      <c r="H26" s="6" t="str">
        <f>D26&amp;E26*G26/1000</f>
        <v>162,06</v>
      </c>
      <c r="I26" s="86"/>
      <c r="J26" s="43"/>
      <c r="K26" s="6">
        <f t="shared" si="5"/>
        <v>138.88542000000001</v>
      </c>
      <c r="L26" s="7">
        <f>K26/1000000</f>
        <v>1.3888542E-4</v>
      </c>
      <c r="M26" s="41"/>
      <c r="N26" s="46"/>
    </row>
    <row r="27" spans="1:15" ht="15.75" thickBot="1">
      <c r="B27" s="41"/>
      <c r="C27" s="31" t="s">
        <v>37</v>
      </c>
      <c r="D27" s="80">
        <v>125</v>
      </c>
      <c r="E27" s="83">
        <v>387</v>
      </c>
      <c r="F27" s="83">
        <f t="shared" si="4"/>
        <v>48375</v>
      </c>
      <c r="G27" s="5">
        <f t="shared" si="3"/>
        <v>4380</v>
      </c>
      <c r="H27" s="6" t="str">
        <f>D27&amp;E27*G27/1000</f>
        <v>1251695,06</v>
      </c>
      <c r="I27" s="86"/>
      <c r="J27" s="43"/>
      <c r="K27" s="6">
        <f t="shared" si="5"/>
        <v>1072702.6664200001</v>
      </c>
      <c r="L27" s="7">
        <f t="shared" si="7"/>
        <v>1.0727026664200001</v>
      </c>
      <c r="M27" s="41"/>
      <c r="N27" s="46"/>
    </row>
    <row r="28" spans="1:15" ht="15.75" thickBot="1">
      <c r="B28" s="41"/>
      <c r="C28" s="31" t="s">
        <v>38</v>
      </c>
      <c r="D28" s="80">
        <v>125</v>
      </c>
      <c r="E28" s="83">
        <v>418</v>
      </c>
      <c r="F28" s="83">
        <f t="shared" si="4"/>
        <v>52250</v>
      </c>
      <c r="G28" s="5">
        <f t="shared" si="3"/>
        <v>4380</v>
      </c>
      <c r="H28" s="6" t="str">
        <f>D28&amp;E28*G28/1000</f>
        <v>1251830,84</v>
      </c>
      <c r="I28" s="86"/>
      <c r="J28" s="43"/>
      <c r="K28" s="6">
        <f t="shared" si="5"/>
        <v>1072819.02988</v>
      </c>
      <c r="L28" s="7">
        <f t="shared" si="7"/>
        <v>1.07281902988</v>
      </c>
      <c r="M28" s="41"/>
      <c r="N28" s="46"/>
    </row>
    <row r="29" spans="1:15" ht="15.75" thickBot="1">
      <c r="B29" s="41"/>
      <c r="C29" s="31" t="s">
        <v>39</v>
      </c>
      <c r="D29" s="80">
        <v>125</v>
      </c>
      <c r="E29" s="83">
        <v>56</v>
      </c>
      <c r="F29" s="83">
        <f t="shared" si="4"/>
        <v>7000</v>
      </c>
      <c r="G29" s="5">
        <f t="shared" si="3"/>
        <v>4380</v>
      </c>
      <c r="H29" s="6" t="str">
        <f>D29&amp;E29*G29/1000</f>
        <v>125245,28</v>
      </c>
      <c r="I29" s="86"/>
      <c r="J29" s="43"/>
      <c r="K29" s="6">
        <f t="shared" si="5"/>
        <v>107335.20496</v>
      </c>
      <c r="L29" s="7">
        <f t="shared" si="7"/>
        <v>0.10733520496</v>
      </c>
      <c r="M29" s="41"/>
      <c r="N29" s="46"/>
    </row>
    <row r="30" spans="1:15" ht="15.75" thickBot="1">
      <c r="B30" s="41"/>
      <c r="C30" s="31" t="s">
        <v>40</v>
      </c>
      <c r="D30" s="80">
        <v>125</v>
      </c>
      <c r="E30" s="83">
        <v>704</v>
      </c>
      <c r="F30" s="83">
        <f t="shared" si="4"/>
        <v>88000</v>
      </c>
      <c r="G30" s="5">
        <f t="shared" si="3"/>
        <v>4380</v>
      </c>
      <c r="H30" s="6" t="str">
        <f>D30&amp;E30*G30/1000</f>
        <v>1253083,52</v>
      </c>
      <c r="I30" s="86"/>
      <c r="J30" s="43"/>
      <c r="K30" s="6">
        <f t="shared" si="5"/>
        <v>1073892.5766400001</v>
      </c>
      <c r="L30" s="7">
        <f t="shared" si="7"/>
        <v>1.07389257664</v>
      </c>
      <c r="M30" s="41"/>
      <c r="N30" s="46"/>
    </row>
    <row r="31" spans="1:15" ht="15" customHeight="1" thickBot="1">
      <c r="B31" s="42"/>
      <c r="C31" s="31" t="s">
        <v>41</v>
      </c>
      <c r="D31" s="80">
        <v>250</v>
      </c>
      <c r="E31" s="83">
        <v>204</v>
      </c>
      <c r="F31" s="83">
        <f t="shared" si="4"/>
        <v>51000</v>
      </c>
      <c r="G31" s="5">
        <f t="shared" si="3"/>
        <v>4380</v>
      </c>
      <c r="H31" s="6" t="str">
        <f>D31&amp;E31*G31/1000</f>
        <v>250893,52</v>
      </c>
      <c r="I31" s="87"/>
      <c r="J31" s="43"/>
      <c r="K31" s="6">
        <f t="shared" si="5"/>
        <v>215015.74664</v>
      </c>
      <c r="L31" s="7">
        <f t="shared" si="7"/>
        <v>0.21501574664000001</v>
      </c>
      <c r="M31" s="42"/>
      <c r="N31" s="46"/>
    </row>
    <row r="32" spans="1:15">
      <c r="B32" s="48" t="s">
        <v>1</v>
      </c>
      <c r="C32" s="32" t="s">
        <v>21</v>
      </c>
      <c r="D32" s="81">
        <v>125</v>
      </c>
      <c r="E32" s="33">
        <f>U10</f>
        <v>10560</v>
      </c>
      <c r="F32" s="84">
        <f t="shared" si="4"/>
        <v>1320000</v>
      </c>
      <c r="G32" s="33">
        <f t="shared" si="3"/>
        <v>4380</v>
      </c>
      <c r="H32" s="34" t="str">
        <f>D32&amp;E32*G32/1000</f>
        <v>12546252,8</v>
      </c>
      <c r="I32" s="88">
        <f>H41/1000</f>
        <v>20471.280119999999</v>
      </c>
      <c r="J32" s="43"/>
      <c r="K32" s="34">
        <f>+H32*$J$21</f>
        <v>10752138.649600001</v>
      </c>
      <c r="L32" s="35">
        <f>K32/1000000</f>
        <v>10.752138649600001</v>
      </c>
      <c r="M32" s="49">
        <f>SUM(L32:L34)</f>
        <v>17.54388706284</v>
      </c>
      <c r="N32" s="46"/>
      <c r="O32" s="36">
        <f>SUM(E32:E34)</f>
        <v>16274</v>
      </c>
    </row>
    <row r="33" spans="2:14">
      <c r="B33" s="48"/>
      <c r="C33" s="32" t="s">
        <v>21</v>
      </c>
      <c r="D33" s="82">
        <v>90</v>
      </c>
      <c r="E33" s="33">
        <f>U11</f>
        <v>2239</v>
      </c>
      <c r="F33" s="84">
        <f t="shared" si="4"/>
        <v>201510</v>
      </c>
      <c r="G33" s="33">
        <f t="shared" si="3"/>
        <v>4380</v>
      </c>
      <c r="H33" s="34" t="str">
        <f>D33&amp;E33*G33/1000</f>
        <v>909806,82</v>
      </c>
      <c r="I33" s="89"/>
      <c r="J33" s="43"/>
      <c r="K33" s="34">
        <f>+H33*$J$21</f>
        <v>779704.44473999995</v>
      </c>
      <c r="L33" s="35">
        <f>K33/1000000</f>
        <v>0.77970444474</v>
      </c>
      <c r="M33" s="49"/>
      <c r="N33" s="46"/>
    </row>
    <row r="34" spans="2:14">
      <c r="B34" s="48"/>
      <c r="C34" s="32" t="s">
        <v>21</v>
      </c>
      <c r="D34" s="82">
        <v>70</v>
      </c>
      <c r="E34" s="33">
        <f>U12</f>
        <v>3475</v>
      </c>
      <c r="F34" s="84">
        <f t="shared" si="4"/>
        <v>243250</v>
      </c>
      <c r="G34" s="33">
        <f t="shared" si="3"/>
        <v>4380</v>
      </c>
      <c r="H34" s="34" t="str">
        <f>D34&amp;E34*G34/1000</f>
        <v>7015220,5</v>
      </c>
      <c r="I34" s="90"/>
      <c r="J34" s="43"/>
      <c r="K34" s="34">
        <f>+H34*$J$21</f>
        <v>6012043.9684999995</v>
      </c>
      <c r="L34" s="35">
        <f>K34/1000000</f>
        <v>6.0120439684999996</v>
      </c>
      <c r="M34" s="49"/>
      <c r="N34" s="47"/>
    </row>
    <row r="35" spans="2:14">
      <c r="B35" t="s">
        <v>62</v>
      </c>
    </row>
    <row r="36" spans="2:14">
      <c r="B36" t="s">
        <v>63</v>
      </c>
    </row>
    <row r="37" spans="2:14">
      <c r="B37" t="s">
        <v>64</v>
      </c>
    </row>
    <row r="39" spans="2:14">
      <c r="D39">
        <f>SUM(D21:D31)</f>
        <v>1595</v>
      </c>
      <c r="E39">
        <f>SUM(E21:E31)</f>
        <v>16274</v>
      </c>
      <c r="F39">
        <f>SUM(F21:F31)</f>
        <v>3154915</v>
      </c>
      <c r="G39">
        <f>F39/12</f>
        <v>262909.58333333331</v>
      </c>
      <c r="H39" s="91">
        <f>H21+H22+H23+H24+H25+H26+H27+H28+H29+H30+H31</f>
        <v>48646280.120000012</v>
      </c>
    </row>
    <row r="41" spans="2:14">
      <c r="D41" s="36">
        <f>SUM(D32:D34)</f>
        <v>285</v>
      </c>
      <c r="E41" s="36">
        <f>SUM(E32:E34)</f>
        <v>16274</v>
      </c>
      <c r="F41" s="36">
        <f>SUM(F32:F34)</f>
        <v>1764760</v>
      </c>
      <c r="G41">
        <f>F41/12</f>
        <v>147063.33333333334</v>
      </c>
      <c r="H41" s="91">
        <f>+H32+H33+H34</f>
        <v>20471280.120000001</v>
      </c>
    </row>
    <row r="43" spans="2:14">
      <c r="G43">
        <f>1000/E39*N21</f>
        <v>1.4837148211871698</v>
      </c>
      <c r="M43" t="s">
        <v>65</v>
      </c>
      <c r="N43" s="40">
        <v>2249178329651</v>
      </c>
    </row>
    <row r="44" spans="2:14">
      <c r="N44" s="40">
        <f>1000/E39*N43</f>
        <v>138206853241.42804</v>
      </c>
    </row>
    <row r="47" spans="2:14" ht="15" customHeight="1"/>
    <row r="48" spans="2:14" ht="27" customHeight="1"/>
    <row r="49" ht="15.75" customHeight="1"/>
    <row r="50" ht="20.25" customHeight="1"/>
  </sheetData>
  <mergeCells count="26">
    <mergeCell ref="O7:T7"/>
    <mergeCell ref="M9:M12"/>
    <mergeCell ref="M7:M8"/>
    <mergeCell ref="N7:N8"/>
    <mergeCell ref="B19:C20"/>
    <mergeCell ref="D19:D20"/>
    <mergeCell ref="E19:E20"/>
    <mergeCell ref="G19:G20"/>
    <mergeCell ref="H19:H20"/>
    <mergeCell ref="J19:J20"/>
    <mergeCell ref="K19:N19"/>
    <mergeCell ref="L20:M20"/>
    <mergeCell ref="I19:I20"/>
    <mergeCell ref="I21:I31"/>
    <mergeCell ref="A3:A4"/>
    <mergeCell ref="B3:B4"/>
    <mergeCell ref="D3:K3"/>
    <mergeCell ref="A5:A15"/>
    <mergeCell ref="A16:B16"/>
    <mergeCell ref="B21:B31"/>
    <mergeCell ref="J21:J34"/>
    <mergeCell ref="M21:M31"/>
    <mergeCell ref="N21:N34"/>
    <mergeCell ref="B32:B34"/>
    <mergeCell ref="M32:M34"/>
    <mergeCell ref="I32:I3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7"/>
  <sheetViews>
    <sheetView topLeftCell="A16" workbookViewId="0">
      <selection activeCell="A20" sqref="A20:J26"/>
    </sheetView>
  </sheetViews>
  <sheetFormatPr defaultRowHeight="15"/>
  <cols>
    <col min="1" max="1" width="6" customWidth="1"/>
    <col min="2" max="2" width="24" customWidth="1"/>
    <col min="3" max="3" width="11" customWidth="1"/>
    <col min="4" max="4" width="11.28515625" customWidth="1"/>
    <col min="5" max="5" width="12" customWidth="1"/>
    <col min="6" max="6" width="13.42578125" customWidth="1"/>
    <col min="7" max="7" width="11.28515625" customWidth="1"/>
    <col min="8" max="8" width="14.7109375" customWidth="1"/>
  </cols>
  <sheetData>
    <row r="2" spans="1:9">
      <c r="A2" s="73" t="s">
        <v>2</v>
      </c>
      <c r="B2" s="73" t="s">
        <v>5</v>
      </c>
      <c r="C2" s="73" t="s">
        <v>6</v>
      </c>
      <c r="D2" s="73"/>
      <c r="E2" s="73"/>
      <c r="F2" s="73"/>
      <c r="G2" s="73"/>
      <c r="H2" s="73"/>
      <c r="I2" s="73" t="s">
        <v>3</v>
      </c>
    </row>
    <row r="3" spans="1:9">
      <c r="A3" s="73"/>
      <c r="B3" s="73"/>
      <c r="C3" s="37" t="s">
        <v>7</v>
      </c>
      <c r="D3" s="37" t="s">
        <v>8</v>
      </c>
      <c r="E3" s="37" t="s">
        <v>9</v>
      </c>
      <c r="F3" s="37" t="s">
        <v>10</v>
      </c>
      <c r="G3" s="37" t="s">
        <v>11</v>
      </c>
      <c r="H3" s="37" t="s">
        <v>12</v>
      </c>
      <c r="I3" s="73"/>
    </row>
    <row r="4" spans="1:9">
      <c r="A4" s="70">
        <v>1</v>
      </c>
      <c r="B4" s="21" t="s">
        <v>13</v>
      </c>
      <c r="C4" s="21"/>
      <c r="D4" s="21"/>
      <c r="E4" s="21"/>
      <c r="F4" s="21"/>
      <c r="G4" s="21"/>
      <c r="H4" s="21"/>
      <c r="I4" s="17"/>
    </row>
    <row r="5" spans="1:9">
      <c r="A5" s="70"/>
      <c r="B5" s="21" t="s">
        <v>14</v>
      </c>
      <c r="C5" s="22" t="s">
        <v>15</v>
      </c>
      <c r="D5" s="22">
        <v>2291</v>
      </c>
      <c r="E5" s="22">
        <v>1644</v>
      </c>
      <c r="F5" s="22">
        <v>1119</v>
      </c>
      <c r="G5" s="22">
        <v>1868</v>
      </c>
      <c r="H5" s="22">
        <v>1852</v>
      </c>
      <c r="I5" s="17">
        <f t="shared" ref="I5:I18" si="0">+C5+D5+E5+F5+G5+H5</f>
        <v>10560</v>
      </c>
    </row>
    <row r="6" spans="1:9">
      <c r="A6" s="70"/>
      <c r="B6" s="21" t="s">
        <v>16</v>
      </c>
      <c r="C6" s="22" t="s">
        <v>17</v>
      </c>
      <c r="D6" s="22">
        <v>715</v>
      </c>
      <c r="E6" s="22">
        <v>13</v>
      </c>
      <c r="F6" s="22">
        <v>581</v>
      </c>
      <c r="G6" s="22">
        <v>798</v>
      </c>
      <c r="H6" s="22">
        <v>74</v>
      </c>
      <c r="I6" s="17">
        <f t="shared" si="0"/>
        <v>2239</v>
      </c>
    </row>
    <row r="7" spans="1:9">
      <c r="A7" s="70"/>
      <c r="B7" s="21" t="s">
        <v>18</v>
      </c>
      <c r="C7" s="22" t="s">
        <v>43</v>
      </c>
      <c r="D7" s="22">
        <v>475</v>
      </c>
      <c r="E7" s="22">
        <v>559</v>
      </c>
      <c r="F7" s="22">
        <v>761</v>
      </c>
      <c r="G7" s="22">
        <v>595</v>
      </c>
      <c r="H7" s="22">
        <v>613</v>
      </c>
      <c r="I7" s="17">
        <f t="shared" si="0"/>
        <v>3475</v>
      </c>
    </row>
    <row r="8" spans="1:9">
      <c r="A8" s="20">
        <v>2</v>
      </c>
      <c r="B8" s="21" t="s">
        <v>44</v>
      </c>
      <c r="C8" s="22">
        <v>1786</v>
      </c>
      <c r="D8" s="22">
        <v>2756</v>
      </c>
      <c r="E8" s="22">
        <v>2137</v>
      </c>
      <c r="F8" s="22">
        <v>2138</v>
      </c>
      <c r="G8" s="22">
        <v>2524</v>
      </c>
      <c r="H8" s="22">
        <v>2024</v>
      </c>
      <c r="I8" s="17">
        <f t="shared" si="0"/>
        <v>13365</v>
      </c>
    </row>
    <row r="9" spans="1:9">
      <c r="A9" s="20">
        <v>3</v>
      </c>
      <c r="B9" s="21" t="s">
        <v>45</v>
      </c>
      <c r="C9" s="22">
        <v>2244</v>
      </c>
      <c r="D9" s="22">
        <v>4437</v>
      </c>
      <c r="E9" s="22">
        <v>2216</v>
      </c>
      <c r="F9" s="22">
        <v>2459</v>
      </c>
      <c r="G9" s="22">
        <v>3019</v>
      </c>
      <c r="H9" s="22">
        <v>2181</v>
      </c>
      <c r="I9" s="17">
        <f t="shared" si="0"/>
        <v>16556</v>
      </c>
    </row>
    <row r="10" spans="1:9">
      <c r="A10" s="70">
        <v>4</v>
      </c>
      <c r="B10" s="21" t="s">
        <v>46</v>
      </c>
      <c r="C10" s="21"/>
      <c r="D10" s="21"/>
      <c r="E10" s="21"/>
      <c r="F10" s="21"/>
      <c r="G10" s="21"/>
      <c r="H10" s="21"/>
      <c r="I10" s="17">
        <f t="shared" si="0"/>
        <v>0</v>
      </c>
    </row>
    <row r="11" spans="1:9">
      <c r="A11" s="70"/>
      <c r="B11" s="21" t="s">
        <v>14</v>
      </c>
      <c r="C11" s="22" t="s">
        <v>47</v>
      </c>
      <c r="D11" s="22">
        <v>531</v>
      </c>
      <c r="E11" s="22">
        <v>1156</v>
      </c>
      <c r="F11" s="22">
        <v>763</v>
      </c>
      <c r="G11" s="22">
        <v>669</v>
      </c>
      <c r="H11" s="22">
        <v>392</v>
      </c>
      <c r="I11" s="17">
        <f t="shared" si="0"/>
        <v>4115</v>
      </c>
    </row>
    <row r="12" spans="1:9">
      <c r="A12" s="70"/>
      <c r="B12" s="21" t="s">
        <v>16</v>
      </c>
      <c r="C12" s="22" t="s">
        <v>48</v>
      </c>
      <c r="D12" s="22">
        <v>320</v>
      </c>
      <c r="E12" s="22">
        <v>234</v>
      </c>
      <c r="F12" s="22">
        <v>329</v>
      </c>
      <c r="G12" s="22">
        <v>665</v>
      </c>
      <c r="H12" s="22">
        <v>227</v>
      </c>
      <c r="I12" s="17">
        <f t="shared" si="0"/>
        <v>2037</v>
      </c>
    </row>
    <row r="13" spans="1:9">
      <c r="A13" s="70"/>
      <c r="B13" s="21" t="s">
        <v>18</v>
      </c>
      <c r="C13" s="22" t="s">
        <v>49</v>
      </c>
      <c r="D13" s="22">
        <v>1032</v>
      </c>
      <c r="E13" s="22">
        <v>991</v>
      </c>
      <c r="F13" s="22">
        <v>763</v>
      </c>
      <c r="G13" s="22">
        <v>1177</v>
      </c>
      <c r="H13" s="22">
        <v>801</v>
      </c>
      <c r="I13" s="17">
        <f t="shared" si="0"/>
        <v>5956</v>
      </c>
    </row>
    <row r="14" spans="1:9">
      <c r="A14" s="21"/>
      <c r="B14" s="21" t="s">
        <v>50</v>
      </c>
      <c r="C14" s="22" t="s">
        <v>51</v>
      </c>
      <c r="D14" s="22">
        <v>3169</v>
      </c>
      <c r="E14" s="22">
        <v>4404</v>
      </c>
      <c r="F14" s="22">
        <v>3747</v>
      </c>
      <c r="G14" s="22">
        <v>2658</v>
      </c>
      <c r="H14" s="22">
        <v>4234</v>
      </c>
      <c r="I14" s="17">
        <f t="shared" si="0"/>
        <v>21969</v>
      </c>
    </row>
    <row r="15" spans="1:9">
      <c r="A15" s="21"/>
      <c r="B15" s="21" t="s">
        <v>52</v>
      </c>
      <c r="C15" s="22" t="s">
        <v>53</v>
      </c>
      <c r="D15" s="22">
        <v>2010</v>
      </c>
      <c r="E15" s="22">
        <v>3750</v>
      </c>
      <c r="F15" s="22">
        <v>3467</v>
      </c>
      <c r="G15" s="22">
        <v>1311</v>
      </c>
      <c r="H15" s="22">
        <v>4509</v>
      </c>
      <c r="I15" s="17">
        <f t="shared" si="0"/>
        <v>17431</v>
      </c>
    </row>
    <row r="16" spans="1:9" ht="15.75" customHeight="1">
      <c r="A16" s="20">
        <v>5</v>
      </c>
      <c r="B16" s="21" t="s">
        <v>54</v>
      </c>
      <c r="C16" s="22">
        <v>8199</v>
      </c>
      <c r="D16" s="22">
        <v>7062</v>
      </c>
      <c r="E16" s="22">
        <v>10535</v>
      </c>
      <c r="F16" s="22">
        <v>9069</v>
      </c>
      <c r="G16" s="22">
        <v>6480</v>
      </c>
      <c r="H16" s="22">
        <v>10163</v>
      </c>
      <c r="I16" s="17">
        <f t="shared" si="0"/>
        <v>51508</v>
      </c>
    </row>
    <row r="17" spans="1:10">
      <c r="A17" s="20">
        <v>6</v>
      </c>
      <c r="B17" s="21" t="s">
        <v>55</v>
      </c>
      <c r="C17" s="22">
        <v>8199</v>
      </c>
      <c r="D17" s="22">
        <v>7062</v>
      </c>
      <c r="E17" s="22">
        <v>10535</v>
      </c>
      <c r="F17" s="22">
        <v>9069</v>
      </c>
      <c r="G17" s="22">
        <v>6480</v>
      </c>
      <c r="H17" s="22">
        <v>10163</v>
      </c>
      <c r="I17" s="17">
        <f t="shared" si="0"/>
        <v>51508</v>
      </c>
    </row>
    <row r="18" spans="1:10">
      <c r="A18" s="20">
        <v>7</v>
      </c>
      <c r="B18" s="21" t="s">
        <v>56</v>
      </c>
      <c r="C18" s="22">
        <v>12514</v>
      </c>
      <c r="D18" s="22">
        <v>11084</v>
      </c>
      <c r="E18" s="22">
        <v>12514</v>
      </c>
      <c r="F18" s="22">
        <v>11008</v>
      </c>
      <c r="G18" s="22">
        <v>8471</v>
      </c>
      <c r="H18" s="22">
        <v>11644</v>
      </c>
      <c r="I18" s="17">
        <f t="shared" si="0"/>
        <v>67235</v>
      </c>
    </row>
    <row r="20" spans="1:10" ht="15" customHeight="1">
      <c r="A20" s="71" t="s">
        <v>2</v>
      </c>
      <c r="B20" s="78" t="s">
        <v>20</v>
      </c>
      <c r="C20" s="62" t="s">
        <v>19</v>
      </c>
      <c r="D20" s="63" t="s">
        <v>3</v>
      </c>
      <c r="E20" s="63" t="s">
        <v>57</v>
      </c>
      <c r="F20" s="63" t="s">
        <v>23</v>
      </c>
      <c r="G20" s="63" t="s">
        <v>58</v>
      </c>
      <c r="H20" s="63" t="s">
        <v>59</v>
      </c>
      <c r="I20" s="63"/>
      <c r="J20" s="63"/>
    </row>
    <row r="21" spans="1:10" ht="47.25" customHeight="1">
      <c r="A21" s="72"/>
      <c r="B21" s="79"/>
      <c r="C21" s="62"/>
      <c r="D21" s="63"/>
      <c r="E21" s="63"/>
      <c r="F21" s="63"/>
      <c r="G21" s="63"/>
      <c r="H21" s="23" t="s">
        <v>60</v>
      </c>
      <c r="I21" s="63" t="s">
        <v>61</v>
      </c>
      <c r="J21" s="63"/>
    </row>
    <row r="22" spans="1:10">
      <c r="A22" s="24">
        <v>1</v>
      </c>
      <c r="B22" s="25" t="s">
        <v>14</v>
      </c>
      <c r="C22" s="26">
        <v>125</v>
      </c>
      <c r="D22" s="26">
        <f>I5+I11</f>
        <v>14675</v>
      </c>
      <c r="E22" s="26">
        <f t="shared" ref="E22:E26" si="1">365*12</f>
        <v>4380</v>
      </c>
      <c r="F22" s="27" t="str">
        <f>C22&amp;D22*E22/1000</f>
        <v>12564276,5</v>
      </c>
      <c r="G22" s="74">
        <v>0.85699999999999998</v>
      </c>
      <c r="H22" s="27">
        <f>+F22*$G$22</f>
        <v>10767584.9605</v>
      </c>
      <c r="I22" s="28">
        <f>H22/1000000</f>
        <v>10.767584960500001</v>
      </c>
      <c r="J22" s="75">
        <f>I22+I23+I24+I25+I26</f>
        <v>29.820930582119999</v>
      </c>
    </row>
    <row r="23" spans="1:10">
      <c r="A23" s="24">
        <v>2</v>
      </c>
      <c r="B23" s="25" t="s">
        <v>16</v>
      </c>
      <c r="C23" s="29">
        <v>90</v>
      </c>
      <c r="D23" s="26">
        <f>I6+I12</f>
        <v>4276</v>
      </c>
      <c r="E23" s="26">
        <f t="shared" si="1"/>
        <v>4380</v>
      </c>
      <c r="F23" s="27" t="str">
        <f t="shared" ref="F23:F26" si="2">C23&amp;D23*E23/1000</f>
        <v>9018728,88</v>
      </c>
      <c r="G23" s="74"/>
      <c r="H23" s="27">
        <f t="shared" ref="H23:H26" si="3">+F23*$G$22</f>
        <v>7729050.6501600007</v>
      </c>
      <c r="I23" s="28">
        <f t="shared" ref="I23:I26" si="4">H23/1000000</f>
        <v>7.7290506501600005</v>
      </c>
      <c r="J23" s="76"/>
    </row>
    <row r="24" spans="1:10">
      <c r="A24" s="24">
        <v>3</v>
      </c>
      <c r="B24" s="25" t="s">
        <v>18</v>
      </c>
      <c r="C24" s="29">
        <v>70</v>
      </c>
      <c r="D24" s="26">
        <f>+I7+I13</f>
        <v>9431</v>
      </c>
      <c r="E24" s="26">
        <f t="shared" si="1"/>
        <v>4380</v>
      </c>
      <c r="F24" s="27" t="str">
        <f t="shared" si="2"/>
        <v>7041307,78</v>
      </c>
      <c r="G24" s="74"/>
      <c r="H24" s="27">
        <f t="shared" si="3"/>
        <v>6034400.7674599998</v>
      </c>
      <c r="I24" s="28">
        <f t="shared" si="4"/>
        <v>6.0344007674600002</v>
      </c>
      <c r="J24" s="76"/>
    </row>
    <row r="25" spans="1:10">
      <c r="A25" s="24">
        <v>4</v>
      </c>
      <c r="B25" s="25" t="s">
        <v>50</v>
      </c>
      <c r="C25" s="30">
        <v>50</v>
      </c>
      <c r="D25" s="30">
        <f>+I14</f>
        <v>21969</v>
      </c>
      <c r="E25" s="26">
        <f t="shared" si="1"/>
        <v>4380</v>
      </c>
      <c r="F25" s="27" t="str">
        <f t="shared" si="2"/>
        <v>5096224,22</v>
      </c>
      <c r="G25" s="74"/>
      <c r="H25" s="27">
        <f t="shared" si="3"/>
        <v>4367464.1565399999</v>
      </c>
      <c r="I25" s="28">
        <f t="shared" si="4"/>
        <v>4.3674641565399996</v>
      </c>
      <c r="J25" s="76"/>
    </row>
    <row r="26" spans="1:10">
      <c r="A26" s="24">
        <v>5</v>
      </c>
      <c r="B26" s="25" t="s">
        <v>52</v>
      </c>
      <c r="C26" s="30">
        <v>10</v>
      </c>
      <c r="D26" s="30">
        <f>+I15</f>
        <v>17431</v>
      </c>
      <c r="E26" s="26">
        <f t="shared" si="1"/>
        <v>4380</v>
      </c>
      <c r="F26" s="27" t="str">
        <f t="shared" si="2"/>
        <v>1076347,78</v>
      </c>
      <c r="G26" s="74"/>
      <c r="H26" s="27">
        <f t="shared" si="3"/>
        <v>922430.04746000003</v>
      </c>
      <c r="I26" s="28">
        <f t="shared" si="4"/>
        <v>0.92243004746000001</v>
      </c>
      <c r="J26" s="77"/>
    </row>
    <row r="27" spans="1:10" ht="15" customHeight="1">
      <c r="D27" s="36">
        <f>SUM(D22:D26)</f>
        <v>67782</v>
      </c>
    </row>
  </sheetData>
  <mergeCells count="17">
    <mergeCell ref="C2:H2"/>
    <mergeCell ref="A4:A7"/>
    <mergeCell ref="A10:A13"/>
    <mergeCell ref="A20:A21"/>
    <mergeCell ref="I2:I3"/>
    <mergeCell ref="G22:G26"/>
    <mergeCell ref="C20:C21"/>
    <mergeCell ref="D20:D21"/>
    <mergeCell ref="E20:E21"/>
    <mergeCell ref="F20:F21"/>
    <mergeCell ref="G20:G21"/>
    <mergeCell ref="H20:J20"/>
    <mergeCell ref="I21:J21"/>
    <mergeCell ref="J22:J26"/>
    <mergeCell ref="B20:B21"/>
    <mergeCell ref="A2:A3"/>
    <mergeCell ref="B2:B3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penngantian</vt:lpstr>
      <vt:lpstr>pemasangan baru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GIGABYTE</cp:lastModifiedBy>
  <dcterms:created xsi:type="dcterms:W3CDTF">2016-06-29T00:29:55Z</dcterms:created>
  <dcterms:modified xsi:type="dcterms:W3CDTF">2016-10-19T04:40:32Z</dcterms:modified>
</cp:coreProperties>
</file>