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KAJI ULANG RAD GRK JABAR\REVIEW KAJI ULANG RAD GRK JABAR\LIMBAH\"/>
    </mc:Choice>
  </mc:AlternateContent>
  <bookViews>
    <workbookView xWindow="9570" yWindow="-60" windowWidth="11520" windowHeight="10275" activeTab="1"/>
  </bookViews>
  <sheets>
    <sheet name="Perhitungan Air Limbah" sheetId="3" r:id="rId1"/>
    <sheet name="Sheet1" sheetId="4" r:id="rId2"/>
  </sheets>
  <externalReferences>
    <externalReference r:id="rId3"/>
  </externalReferences>
  <definedNames>
    <definedName name="bdieselco2e">'[1]17. Unit dan Faktor'!$D$5</definedName>
    <definedName name="buildingsco2e">'[1]3. Bangunan'!$X$49</definedName>
    <definedName name="buildingscost">'[1]3. Bangunan'!$W$49</definedName>
    <definedName name="coalco2e">'[1]17. Unit dan Faktor'!$D$6</definedName>
    <definedName name="dieselco2e">'[1]17. Unit dan Faktor'!$D$7</definedName>
    <definedName name="elecco2e">'[1]17. Unit dan Faktor'!$C$34</definedName>
    <definedName name="gasolineco2e">'[1]17. Unit dan Faktor'!$D$12</definedName>
    <definedName name="gasolineethanolco2e">'[1]17. Unit dan Faktor'!$D$13</definedName>
    <definedName name="keroseneco2e">'[1]17. Unit dan Faktor'!$D$14</definedName>
    <definedName name="lpgco2e">'[1]17. Unit dan Faktor'!$D$16</definedName>
    <definedName name="natgasco2e">'[1]17. Unit dan Faktor'!$D$11</definedName>
    <definedName name="_xlnm.Print_Area" localSheetId="0">'Perhitungan Air Limbah'!$A$1:$J$79</definedName>
    <definedName name="streetlightsco2e">'[1]5. Lampu jalan'!$F$33</definedName>
    <definedName name="streetlightscost">'[1]5. Lampu jalan'!$E$33</definedName>
    <definedName name="vehiclefleetco2e">'[1]4. Armada Kendaraan'!$T$59</definedName>
    <definedName name="vehiclefleetcost">'[1]4. Armada Kendaraan'!$S$59</definedName>
    <definedName name="waterandsewageco2e">'[1]7. Air dan Sist pembuangan air'!$O$12</definedName>
    <definedName name="waterandsewagecost">'[1]7. Air dan Sist pembuangan air'!$N$12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4" l="1"/>
  <c r="F13" i="4"/>
  <c r="B12" i="4" l="1"/>
  <c r="D12" i="4" s="1"/>
  <c r="F12" i="4" s="1"/>
  <c r="I10" i="4"/>
  <c r="I9" i="4" s="1"/>
  <c r="F10" i="4"/>
  <c r="E12" i="3" l="1"/>
  <c r="G25" i="3" l="1"/>
  <c r="I25" i="3" s="1"/>
  <c r="G23" i="3"/>
  <c r="I23" i="3" s="1"/>
  <c r="E36" i="3"/>
  <c r="G32" i="3"/>
  <c r="I32" i="3" s="1"/>
  <c r="G20" i="3"/>
  <c r="I20" i="3" s="1"/>
  <c r="E40" i="3" s="1"/>
  <c r="E42" i="3" s="1"/>
  <c r="K32" i="3" l="1"/>
  <c r="G31" i="3"/>
  <c r="I31" i="3" s="1"/>
  <c r="K31" i="3" s="1"/>
  <c r="G24" i="3"/>
  <c r="I24" i="3" s="1"/>
  <c r="G34" i="3"/>
  <c r="I34" i="3" s="1"/>
  <c r="K34" i="3" s="1"/>
  <c r="G33" i="3"/>
  <c r="I33" i="3" s="1"/>
  <c r="G35" i="3"/>
  <c r="I35" i="3" s="1"/>
  <c r="K35" i="3" s="1"/>
  <c r="J33" i="3" l="1"/>
  <c r="K33" i="3" s="1"/>
  <c r="J40" i="3" s="1"/>
  <c r="J42" i="3" s="1"/>
  <c r="E44" i="3" s="1"/>
</calcChain>
</file>

<file path=xl/comments1.xml><?xml version="1.0" encoding="utf-8"?>
<comments xmlns="http://schemas.openxmlformats.org/spreadsheetml/2006/main">
  <authors>
    <author>User</author>
    <author>Emod</author>
  </authors>
  <commentList>
    <comment ref="E2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Data dari SUSENAS 2010</t>
        </r>
      </text>
    </comment>
    <comment ref="B33" authorId="1" shapeId="0">
      <text>
        <r>
          <rPr>
            <b/>
            <sz val="9"/>
            <color indexed="81"/>
            <rFont val="Tahoma"/>
            <family val="2"/>
          </rPr>
          <t>Emod:</t>
        </r>
        <r>
          <rPr>
            <sz val="9"/>
            <color indexed="81"/>
            <rFont val="Tahoma"/>
            <family val="2"/>
          </rPr>
          <t xml:space="preserve">
termasuk MCK++</t>
        </r>
      </text>
    </comment>
  </commentList>
</comments>
</file>

<file path=xl/sharedStrings.xml><?xml version="1.0" encoding="utf-8"?>
<sst xmlns="http://schemas.openxmlformats.org/spreadsheetml/2006/main" count="57" uniqueCount="48">
  <si>
    <t>Limbah - Air Buangan</t>
  </si>
  <si>
    <t>Air Buangan</t>
  </si>
  <si>
    <t>LANGKAH 1 - JUMLAH MATERIAL ORGANIK YANG TERURAI DALAM AIR BUANGAN DOMESTIK</t>
  </si>
  <si>
    <t>Biochemical Oxygen Demand (BOD) (g per orang per hari)</t>
  </si>
  <si>
    <t>Total organik di air buangan, TOW (kg BOD per tahun)</t>
  </si>
  <si>
    <t xml:space="preserve">Tipe pengolahan dan pembuangan </t>
  </si>
  <si>
    <t xml:space="preserve">   </t>
  </si>
  <si>
    <t>Persentase Jumlah Penduduk</t>
  </si>
  <si>
    <t>Termasuk BOD tambahan dari air buangan komersial?</t>
  </si>
  <si>
    <t>TOW 
(kg BOD per tahun)</t>
  </si>
  <si>
    <t>Pengurangan lumpur 
(%)</t>
  </si>
  <si>
    <t>Emisi Metan 
(kg CH4 per tahun)</t>
  </si>
  <si>
    <t>Sistem terolah</t>
  </si>
  <si>
    <t>Sistem Septic tank</t>
  </si>
  <si>
    <t>Total</t>
  </si>
  <si>
    <t>PENJELASAN AIR BUANGAN</t>
  </si>
  <si>
    <t>Metode ini menggunakan pendekatan tingkat satu dari Pedoman IPCC 2006 Guidelines menggunakan persamaan dan nilai pasti dari Volume 5 Chapter 6. Informasi yang menjelaskan sistem air buangan kota perlu dimasukkan pada Langkah 2.</t>
  </si>
  <si>
    <t>Referensi:</t>
  </si>
  <si>
    <r>
      <t xml:space="preserve">IPCC (2006). </t>
    </r>
    <r>
      <rPr>
        <i/>
        <sz val="11"/>
        <rFont val="Arial"/>
        <family val="2"/>
      </rPr>
      <t>IPCC Guidleines for National Greenhouse Gas Inventories, Vol 5.</t>
    </r>
    <r>
      <rPr>
        <sz val="11"/>
        <rFont val="Arial"/>
        <family val="2"/>
      </rPr>
      <t xml:space="preserve"> Chapter 6, Waste water treatment and discharge.</t>
    </r>
  </si>
  <si>
    <t>Penangkapan Metan 
(kg CH4 per tahun)</t>
  </si>
  <si>
    <t>Reduksi Emisi GRK (ton CO2e)</t>
  </si>
  <si>
    <t xml:space="preserve">Net Emission </t>
  </si>
  <si>
    <t>Jumlah Penduduk yang terlayani</t>
  </si>
  <si>
    <t>IPLT aerobik(dgn kapasitas)</t>
  </si>
  <si>
    <t>IPLT aerobik (berlebihan)</t>
  </si>
  <si>
    <t>IPAL anaerobik dangkal (&lt;2 meter)</t>
  </si>
  <si>
    <t>IPAL anaerobik dalam (&gt;2 metres)</t>
  </si>
  <si>
    <t>LANGKAH 2 - KONDISI BAU SISTEM PENGOLAHAN AIR BUANGAN DAN PENYALURANNYA</t>
  </si>
  <si>
    <t>LANGKAH 3 - AKSI MITIGASI SISTEM PENGOLAHAN AIR BUANGAN DAN PENYALURANNYA</t>
  </si>
  <si>
    <r>
      <t>Emisi Metan sebelum aksi mitigasi (ton CH</t>
    </r>
    <r>
      <rPr>
        <vertAlign val="subscript"/>
        <sz val="11"/>
        <rFont val="Arial"/>
        <family val="2"/>
      </rPr>
      <t>4</t>
    </r>
    <r>
      <rPr>
        <sz val="11"/>
        <rFont val="Arial"/>
        <family val="2"/>
      </rPr>
      <t>)</t>
    </r>
  </si>
  <si>
    <r>
      <t>Emisi GRK sebelum aksi mitigasi (ton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e)</t>
    </r>
  </si>
  <si>
    <r>
      <t>Emisi Metan setelah aksi mitigasi (ton CH</t>
    </r>
    <r>
      <rPr>
        <vertAlign val="subscript"/>
        <sz val="11"/>
        <rFont val="Arial"/>
        <family val="2"/>
      </rPr>
      <t>4</t>
    </r>
    <r>
      <rPr>
        <sz val="11"/>
        <rFont val="Arial"/>
        <family val="2"/>
      </rPr>
      <t>)</t>
    </r>
  </si>
  <si>
    <r>
      <t>Emisi GRK setelah aksi mitigasi (ton CO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e)</t>
    </r>
  </si>
  <si>
    <t>Jika nilai minus maka penurunan emisi bernilai 0</t>
  </si>
  <si>
    <t>LANGKAH 4 - TOTAL PENURUNAN EMISI DALAM AIR BUANGAN</t>
  </si>
  <si>
    <t>IPLT anaerobik/MCK++</t>
  </si>
  <si>
    <t>Sistem tak terolah</t>
  </si>
  <si>
    <t>Buangan ke laut, sungai, dan danau</t>
  </si>
  <si>
    <t>Saluran yang stagnan</t>
  </si>
  <si>
    <t>Saluran yang mengalir (terbuka atau tertutup)</t>
  </si>
  <si>
    <t>Persentase Jumlah Penduduk terlayani</t>
  </si>
  <si>
    <t>tercampur dengan air buangan komersial?</t>
  </si>
  <si>
    <t>m3/hari</t>
  </si>
  <si>
    <t>SR          =</t>
  </si>
  <si>
    <t>1 SR =</t>
  </si>
  <si>
    <t>KK</t>
  </si>
  <si>
    <t>kap eksisting</t>
  </si>
  <si>
    <t xml:space="preserve">kap rencana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</si>
</sst>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_-;\-* #,##0_-;_-* &quot;-&quot;_-;_-@_-"/>
    <numFmt numFmtId="165" formatCode="#,##0.0"/>
  </numFmts>
  <fonts count="14">
    <font>
      <sz val="11"/>
      <color theme="1"/>
      <name val="Calibri"/>
      <family val="2"/>
      <scheme val="minor"/>
    </font>
    <font>
      <sz val="10"/>
      <color rgb="FF000000"/>
      <name val="Geneva"/>
    </font>
    <font>
      <sz val="10"/>
      <name val="Verdana"/>
      <family val="2"/>
    </font>
    <font>
      <sz val="11"/>
      <name val="Arial"/>
      <family val="2"/>
    </font>
    <font>
      <b/>
      <sz val="18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sz val="11"/>
      <color indexed="9"/>
      <name val="Arial"/>
      <family val="2"/>
    </font>
    <font>
      <vertAlign val="subscript"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Arial"/>
      <family val="2"/>
    </font>
    <font>
      <sz val="16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3" fillId="2" borderId="0" xfId="1" applyFont="1" applyFill="1"/>
    <xf numFmtId="0" fontId="3" fillId="0" borderId="0" xfId="1" applyFont="1"/>
    <xf numFmtId="0" fontId="4" fillId="2" borderId="0" xfId="1" applyFont="1" applyFill="1"/>
    <xf numFmtId="3" fontId="5" fillId="2" borderId="0" xfId="1" applyNumberFormat="1" applyFont="1" applyFill="1" applyAlignment="1">
      <alignment horizontal="left" wrapText="1"/>
    </xf>
    <xf numFmtId="0" fontId="6" fillId="2" borderId="0" xfId="1" applyFont="1" applyFill="1" applyAlignment="1">
      <alignment horizontal="left" wrapText="1"/>
    </xf>
    <xf numFmtId="0" fontId="7" fillId="2" borderId="0" xfId="1" applyFont="1" applyFill="1" applyAlignment="1">
      <alignment horizontal="left" wrapText="1"/>
    </xf>
    <xf numFmtId="0" fontId="6" fillId="2" borderId="0" xfId="1" applyFont="1" applyFill="1"/>
    <xf numFmtId="0" fontId="3" fillId="2" borderId="0" xfId="1" applyFont="1" applyFill="1" applyBorder="1" applyAlignment="1"/>
    <xf numFmtId="164" fontId="3" fillId="3" borderId="1" xfId="2" applyFont="1" applyFill="1" applyBorder="1"/>
    <xf numFmtId="0" fontId="3" fillId="4" borderId="1" xfId="1" applyFont="1" applyFill="1" applyBorder="1"/>
    <xf numFmtId="164" fontId="3" fillId="4" borderId="1" xfId="2" applyFont="1" applyFill="1" applyBorder="1"/>
    <xf numFmtId="0" fontId="6" fillId="2" borderId="0" xfId="1" applyFont="1" applyFill="1" applyAlignment="1">
      <alignment vertical="center"/>
    </xf>
    <xf numFmtId="0" fontId="3" fillId="2" borderId="0" xfId="1" applyFont="1" applyFill="1" applyAlignment="1">
      <alignment vertical="center"/>
    </xf>
    <xf numFmtId="0" fontId="6" fillId="2" borderId="0" xfId="1" applyFont="1" applyFill="1" applyAlignment="1">
      <alignment horizontal="center" vertical="center" wrapText="1"/>
    </xf>
    <xf numFmtId="9" fontId="3" fillId="3" borderId="1" xfId="3" applyFont="1" applyFill="1" applyBorder="1"/>
    <xf numFmtId="0" fontId="8" fillId="2" borderId="0" xfId="1" applyFont="1" applyFill="1"/>
    <xf numFmtId="9" fontId="3" fillId="2" borderId="0" xfId="1" applyNumberFormat="1" applyFont="1" applyFill="1"/>
    <xf numFmtId="0" fontId="3" fillId="2" borderId="5" xfId="1" applyFont="1" applyFill="1" applyBorder="1"/>
    <xf numFmtId="0" fontId="3" fillId="2" borderId="0" xfId="1" applyFont="1" applyFill="1" applyBorder="1"/>
    <xf numFmtId="0" fontId="3" fillId="2" borderId="6" xfId="1" applyFont="1" applyFill="1" applyBorder="1"/>
    <xf numFmtId="2" fontId="3" fillId="4" borderId="1" xfId="2" applyNumberFormat="1" applyFont="1" applyFill="1" applyBorder="1"/>
    <xf numFmtId="2" fontId="3" fillId="3" borderId="1" xfId="3" applyNumberFormat="1" applyFont="1" applyFill="1" applyBorder="1"/>
    <xf numFmtId="2" fontId="3" fillId="5" borderId="1" xfId="1" applyNumberFormat="1" applyFont="1" applyFill="1" applyBorder="1"/>
    <xf numFmtId="2" fontId="3" fillId="3" borderId="1" xfId="1" applyNumberFormat="1" applyFont="1" applyFill="1" applyBorder="1"/>
    <xf numFmtId="164" fontId="3" fillId="4" borderId="1" xfId="2" applyFont="1" applyFill="1" applyBorder="1" applyAlignment="1">
      <alignment horizontal="left"/>
    </xf>
    <xf numFmtId="165" fontId="3" fillId="4" borderId="1" xfId="1" applyNumberFormat="1" applyFont="1" applyFill="1" applyBorder="1"/>
    <xf numFmtId="165" fontId="3" fillId="0" borderId="0" xfId="1" applyNumberFormat="1" applyFont="1"/>
    <xf numFmtId="0" fontId="12" fillId="2" borderId="0" xfId="1" applyFont="1" applyFill="1"/>
    <xf numFmtId="164" fontId="3" fillId="4" borderId="1" xfId="2" applyNumberFormat="1" applyFont="1" applyFill="1" applyBorder="1"/>
    <xf numFmtId="0" fontId="3" fillId="2" borderId="5" xfId="1" applyFont="1" applyFill="1" applyBorder="1" applyAlignment="1">
      <alignment wrapText="1"/>
    </xf>
    <xf numFmtId="0" fontId="3" fillId="2" borderId="0" xfId="1" applyFont="1" applyFill="1" applyBorder="1" applyAlignment="1">
      <alignment wrapText="1"/>
    </xf>
    <xf numFmtId="0" fontId="3" fillId="2" borderId="6" xfId="1" applyFont="1" applyFill="1" applyBorder="1" applyAlignment="1">
      <alignment wrapText="1"/>
    </xf>
    <xf numFmtId="0" fontId="3" fillId="2" borderId="7" xfId="1" applyFont="1" applyFill="1" applyBorder="1" applyAlignment="1">
      <alignment wrapText="1"/>
    </xf>
    <xf numFmtId="0" fontId="3" fillId="2" borderId="8" xfId="1" applyFont="1" applyFill="1" applyBorder="1" applyAlignment="1">
      <alignment wrapText="1"/>
    </xf>
    <xf numFmtId="0" fontId="3" fillId="2" borderId="9" xfId="1" applyFont="1" applyFill="1" applyBorder="1" applyAlignment="1">
      <alignment wrapText="1"/>
    </xf>
    <xf numFmtId="0" fontId="3" fillId="2" borderId="0" xfId="1" applyFont="1" applyFill="1" applyAlignment="1">
      <alignment horizontal="left" indent="1"/>
    </xf>
    <xf numFmtId="0" fontId="3" fillId="2" borderId="2" xfId="1" applyFont="1" applyFill="1" applyBorder="1" applyAlignment="1">
      <alignment wrapText="1"/>
    </xf>
    <xf numFmtId="0" fontId="3" fillId="2" borderId="3" xfId="1" applyFont="1" applyFill="1" applyBorder="1" applyAlignment="1">
      <alignment wrapText="1"/>
    </xf>
    <xf numFmtId="0" fontId="3" fillId="2" borderId="4" xfId="1" applyFont="1" applyFill="1" applyBorder="1" applyAlignment="1">
      <alignment wrapText="1"/>
    </xf>
    <xf numFmtId="0" fontId="6" fillId="2" borderId="0" xfId="1" applyFont="1" applyFill="1" applyAlignment="1">
      <alignment horizontal="left"/>
    </xf>
    <xf numFmtId="0" fontId="3" fillId="2" borderId="6" xfId="1" applyFont="1" applyFill="1" applyBorder="1" applyAlignment="1">
      <alignment horizontal="left" indent="1"/>
    </xf>
    <xf numFmtId="4" fontId="13" fillId="6" borderId="0" xfId="1" applyNumberFormat="1" applyFont="1" applyFill="1"/>
    <xf numFmtId="9" fontId="0" fillId="0" borderId="0" xfId="0" applyNumberFormat="1"/>
  </cellXfs>
  <cellStyles count="4">
    <cellStyle name="Comma [0] 2" xfId="2"/>
    <cellStyle name="Normal" xfId="0" builtinId="0"/>
    <cellStyle name="Normal 2" xfId="1"/>
    <cellStyle name="Percent 2" xfId="3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31" lockText="1" noThreeD="1"/>
</file>

<file path=xl/ctrlProps/ctrlProp10.xml><?xml version="1.0" encoding="utf-8"?>
<formControlPr xmlns="http://schemas.microsoft.com/office/spreadsheetml/2009/9/main" objectType="CheckBox" fmlaLink="F24" lockText="1" noThreeD="1"/>
</file>

<file path=xl/ctrlProps/ctrlProp11.xml><?xml version="1.0" encoding="utf-8"?>
<formControlPr xmlns="http://schemas.microsoft.com/office/spreadsheetml/2009/9/main" objectType="CheckBox" fmlaLink="F25" lockText="1" noThreeD="1"/>
</file>

<file path=xl/ctrlProps/ctrlProp2.xml><?xml version="1.0" encoding="utf-8"?>
<formControlPr xmlns="http://schemas.microsoft.com/office/spreadsheetml/2009/9/main" objectType="CheckBox" fmlaLink="F32" lockText="1" noThreeD="1"/>
</file>

<file path=xl/ctrlProps/ctrlProp3.xml><?xml version="1.0" encoding="utf-8"?>
<formControlPr xmlns="http://schemas.microsoft.com/office/spreadsheetml/2009/9/main" objectType="CheckBox" checked="Checked" fmlaLink="#REF!" lockText="1" noThreeD="1"/>
</file>

<file path=xl/ctrlProps/ctrlProp4.xml><?xml version="1.0" encoding="utf-8"?>
<formControlPr xmlns="http://schemas.microsoft.com/office/spreadsheetml/2009/9/main" objectType="CheckBox" fmlaLink="F33" lockText="1" noThreeD="1"/>
</file>

<file path=xl/ctrlProps/ctrlProp5.xml><?xml version="1.0" encoding="utf-8"?>
<formControlPr xmlns="http://schemas.microsoft.com/office/spreadsheetml/2009/9/main" objectType="CheckBox" fmlaLink="F34" lockText="1" noThreeD="1"/>
</file>

<file path=xl/ctrlProps/ctrlProp6.xml><?xml version="1.0" encoding="utf-8"?>
<formControlPr xmlns="http://schemas.microsoft.com/office/spreadsheetml/2009/9/main" objectType="CheckBox" fmlaLink="F35" lockText="1" noThreeD="1"/>
</file>

<file path=xl/ctrlProps/ctrlProp7.xml><?xml version="1.0" encoding="utf-8"?>
<formControlPr xmlns="http://schemas.microsoft.com/office/spreadsheetml/2009/9/main" objectType="CheckBox" fmlaLink="F20" lockText="1" noThreeD="1"/>
</file>

<file path=xl/ctrlProps/ctrlProp8.xml><?xml version="1.0" encoding="utf-8"?>
<formControlPr xmlns="http://schemas.microsoft.com/office/spreadsheetml/2009/9/main" objectType="CheckBox" fmlaLink="#REF!" lockText="1" noThreeD="1"/>
</file>

<file path=xl/ctrlProps/ctrlProp9.xml><?xml version="1.0" encoding="utf-8"?>
<formControlPr xmlns="http://schemas.microsoft.com/office/spreadsheetml/2009/9/main" objectType="CheckBox" fmlaLink="F23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374984</xdr:colOff>
      <xdr:row>0</xdr:row>
      <xdr:rowOff>56147</xdr:rowOff>
    </xdr:from>
    <xdr:to>
      <xdr:col>9</xdr:col>
      <xdr:colOff>428308</xdr:colOff>
      <xdr:row>3</xdr:row>
      <xdr:rowOff>122806</xdr:rowOff>
    </xdr:to>
    <xdr:pic>
      <xdr:nvPicPr>
        <xdr:cNvPr id="13" name="Picture 2" descr="ICLEI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23584" y="56147"/>
          <a:ext cx="1158224" cy="7334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30</xdr:row>
          <xdr:rowOff>0</xdr:rowOff>
        </xdr:from>
        <xdr:to>
          <xdr:col>5</xdr:col>
          <xdr:colOff>1000125</xdr:colOff>
          <xdr:row>31</xdr:row>
          <xdr:rowOff>0</xdr:rowOff>
        </xdr:to>
        <xdr:sp macro="" textlink="">
          <xdr:nvSpPr>
            <xdr:cNvPr id="2191" name="Check Box 143" hidden="1">
              <a:extLst>
                <a:ext uri="{63B3BB69-23CF-44E3-9099-C40C66FF867C}">
                  <a14:compatExt spid="_x0000_s2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1000" b="0" i="0" u="none" strike="noStrike" baseline="0">
                  <a:solidFill>
                    <a:srgbClr val="000000"/>
                  </a:solidFill>
                  <a:latin typeface="Genev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31</xdr:row>
          <xdr:rowOff>0</xdr:rowOff>
        </xdr:from>
        <xdr:to>
          <xdr:col>5</xdr:col>
          <xdr:colOff>1000125</xdr:colOff>
          <xdr:row>32</xdr:row>
          <xdr:rowOff>0</xdr:rowOff>
        </xdr:to>
        <xdr:sp macro="" textlink="">
          <xdr:nvSpPr>
            <xdr:cNvPr id="2192" name="Check Box 144" hidden="1">
              <a:extLst>
                <a:ext uri="{63B3BB69-23CF-44E3-9099-C40C66FF867C}">
                  <a14:compatExt spid="_x0000_s2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1000" b="0" i="0" u="none" strike="noStrike" baseline="0">
                  <a:solidFill>
                    <a:srgbClr val="000000"/>
                  </a:solidFill>
                  <a:latin typeface="Genev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32</xdr:row>
          <xdr:rowOff>0</xdr:rowOff>
        </xdr:from>
        <xdr:to>
          <xdr:col>5</xdr:col>
          <xdr:colOff>1000125</xdr:colOff>
          <xdr:row>33</xdr:row>
          <xdr:rowOff>0</xdr:rowOff>
        </xdr:to>
        <xdr:sp macro="" textlink="">
          <xdr:nvSpPr>
            <xdr:cNvPr id="2193" name="Check Box 145" hidden="1">
              <a:extLst>
                <a:ext uri="{63B3BB69-23CF-44E3-9099-C40C66FF867C}">
                  <a14:compatExt spid="_x0000_s2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1000" b="0" i="0" u="none" strike="noStrike" baseline="0">
                  <a:solidFill>
                    <a:srgbClr val="000000"/>
                  </a:solidFill>
                  <a:latin typeface="Genev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32</xdr:row>
          <xdr:rowOff>0</xdr:rowOff>
        </xdr:from>
        <xdr:to>
          <xdr:col>5</xdr:col>
          <xdr:colOff>1000125</xdr:colOff>
          <xdr:row>33</xdr:row>
          <xdr:rowOff>0</xdr:rowOff>
        </xdr:to>
        <xdr:sp macro="" textlink="">
          <xdr:nvSpPr>
            <xdr:cNvPr id="2194" name="Check Box 146" hidden="1">
              <a:extLst>
                <a:ext uri="{63B3BB69-23CF-44E3-9099-C40C66FF867C}">
                  <a14:compatExt spid="_x0000_s2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1000" b="0" i="0" u="none" strike="noStrike" baseline="0">
                  <a:solidFill>
                    <a:srgbClr val="000000"/>
                  </a:solidFill>
                  <a:latin typeface="Genev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33</xdr:row>
          <xdr:rowOff>0</xdr:rowOff>
        </xdr:from>
        <xdr:to>
          <xdr:col>5</xdr:col>
          <xdr:colOff>971550</xdr:colOff>
          <xdr:row>34</xdr:row>
          <xdr:rowOff>0</xdr:rowOff>
        </xdr:to>
        <xdr:sp macro="" textlink="">
          <xdr:nvSpPr>
            <xdr:cNvPr id="2195" name="Check Box 147" hidden="1">
              <a:extLst>
                <a:ext uri="{63B3BB69-23CF-44E3-9099-C40C66FF867C}">
                  <a14:compatExt spid="_x0000_s2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1000" b="0" i="0" u="none" strike="noStrike" baseline="0">
                  <a:solidFill>
                    <a:srgbClr val="000000"/>
                  </a:solidFill>
                  <a:latin typeface="Genev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34</xdr:row>
          <xdr:rowOff>9525</xdr:rowOff>
        </xdr:from>
        <xdr:to>
          <xdr:col>5</xdr:col>
          <xdr:colOff>971550</xdr:colOff>
          <xdr:row>35</xdr:row>
          <xdr:rowOff>9525</xdr:rowOff>
        </xdr:to>
        <xdr:sp macro="" textlink="">
          <xdr:nvSpPr>
            <xdr:cNvPr id="2196" name="Check Box 148" hidden="1">
              <a:extLst>
                <a:ext uri="{63B3BB69-23CF-44E3-9099-C40C66FF867C}">
                  <a14:compatExt spid="_x0000_s2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1000" b="0" i="0" u="none" strike="noStrike" baseline="0">
                  <a:solidFill>
                    <a:srgbClr val="000000"/>
                  </a:solidFill>
                  <a:latin typeface="Genev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104775</xdr:colOff>
          <xdr:row>19</xdr:row>
          <xdr:rowOff>0</xdr:rowOff>
        </xdr:from>
        <xdr:to>
          <xdr:col>5</xdr:col>
          <xdr:colOff>1000125</xdr:colOff>
          <xdr:row>20</xdr:row>
          <xdr:rowOff>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1000" b="0" i="0" u="none" strike="noStrike" baseline="0">
                  <a:solidFill>
                    <a:srgbClr val="000000"/>
                  </a:solidFill>
                  <a:latin typeface="Genev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21</xdr:row>
          <xdr:rowOff>228600</xdr:rowOff>
        </xdr:from>
        <xdr:to>
          <xdr:col>5</xdr:col>
          <xdr:colOff>1000125</xdr:colOff>
          <xdr:row>23</xdr:row>
          <xdr:rowOff>0</xdr:rowOff>
        </xdr:to>
        <xdr:sp macro="" textlink="">
          <xdr:nvSpPr>
            <xdr:cNvPr id="2201" name="Check Box 153" hidden="1">
              <a:extLst>
                <a:ext uri="{63B3BB69-23CF-44E3-9099-C40C66FF867C}">
                  <a14:compatExt spid="_x0000_s2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1000" b="0" i="0" u="none" strike="noStrike" baseline="0">
                  <a:solidFill>
                    <a:srgbClr val="000000"/>
                  </a:solidFill>
                  <a:latin typeface="Genev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21</xdr:row>
          <xdr:rowOff>228600</xdr:rowOff>
        </xdr:from>
        <xdr:to>
          <xdr:col>5</xdr:col>
          <xdr:colOff>1000125</xdr:colOff>
          <xdr:row>23</xdr:row>
          <xdr:rowOff>0</xdr:rowOff>
        </xdr:to>
        <xdr:sp macro="" textlink="">
          <xdr:nvSpPr>
            <xdr:cNvPr id="2207" name="Check Box 159" hidden="1">
              <a:extLst>
                <a:ext uri="{63B3BB69-23CF-44E3-9099-C40C66FF867C}">
                  <a14:compatExt spid="_x0000_s2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1000" b="0" i="0" u="none" strike="noStrike" baseline="0">
                  <a:solidFill>
                    <a:srgbClr val="000000"/>
                  </a:solidFill>
                  <a:latin typeface="Genev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23</xdr:row>
          <xdr:rowOff>0</xdr:rowOff>
        </xdr:from>
        <xdr:to>
          <xdr:col>5</xdr:col>
          <xdr:colOff>1000125</xdr:colOff>
          <xdr:row>24</xdr:row>
          <xdr:rowOff>0</xdr:rowOff>
        </xdr:to>
        <xdr:sp macro="" textlink="">
          <xdr:nvSpPr>
            <xdr:cNvPr id="2208" name="Check Box 160" hidden="1">
              <a:extLst>
                <a:ext uri="{63B3BB69-23CF-44E3-9099-C40C66FF867C}">
                  <a14:compatExt spid="_x0000_s2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1000" b="0" i="0" u="none" strike="noStrike" baseline="0">
                  <a:solidFill>
                    <a:srgbClr val="000000"/>
                  </a:solidFill>
                  <a:latin typeface="Genev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24</xdr:row>
          <xdr:rowOff>28575</xdr:rowOff>
        </xdr:from>
        <xdr:to>
          <xdr:col>5</xdr:col>
          <xdr:colOff>1000125</xdr:colOff>
          <xdr:row>25</xdr:row>
          <xdr:rowOff>19050</xdr:rowOff>
        </xdr:to>
        <xdr:sp macro="" textlink="">
          <xdr:nvSpPr>
            <xdr:cNvPr id="2209" name="Check Box 161" hidden="1">
              <a:extLst>
                <a:ext uri="{63B3BB69-23CF-44E3-9099-C40C66FF867C}">
                  <a14:compatExt spid="_x0000_s2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id-ID" sz="1000" b="0" i="0" u="none" strike="noStrike" baseline="0">
                  <a:solidFill>
                    <a:srgbClr val="000000"/>
                  </a:solidFill>
                  <a:latin typeface="Geneva"/>
                </a:rPr>
                <a:t>YES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GIZ-PAKLIM%20Evi\PAKLIM\Kota\Kalkulator%20GRK%20Jatim\20120709%20Kalkulator%20Emisi%20GRK%20Mojokerto_edited%20GHG%20review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Instruksi"/>
      <sheetName val="2. Informasi Umum"/>
      <sheetName val="3. Bangunan"/>
      <sheetName val="4. Armada Kendaraan"/>
      <sheetName val="5. Lampu jalan"/>
      <sheetName val="6. Kalkulator lampu jalan"/>
      <sheetName val="7. Air dan Sist pembuangan air"/>
      <sheetName val="8. Rangkuman lingkup Pemerintah"/>
      <sheetName val="9. Permukiman"/>
      <sheetName val="10. Komersial"/>
      <sheetName val="11. Industri"/>
      <sheetName val="12. Transportasi"/>
      <sheetName val="13. Sampah Padat "/>
      <sheetName val="14. Air Buangan "/>
      <sheetName val="15. Rangkuman Masyarakat"/>
      <sheetName val="16. Proyeksi"/>
      <sheetName val="17. Unit dan Faktor"/>
      <sheetName val="estimasi armada"/>
      <sheetName val="proyeksi bangunan-armada"/>
      <sheetName val="proyeksi air bersih"/>
      <sheetName val="proyeksi komersil"/>
      <sheetName val="proyeksi industri"/>
      <sheetName val="Data Pendukung"/>
    </sheetNames>
    <sheetDataSet>
      <sheetData sheetId="0"/>
      <sheetData sheetId="1"/>
      <sheetData sheetId="2">
        <row r="49">
          <cell r="W49">
            <v>558284289</v>
          </cell>
          <cell r="X49">
            <v>1354.8681998049697</v>
          </cell>
        </row>
      </sheetData>
      <sheetData sheetId="3">
        <row r="59">
          <cell r="S59">
            <v>1992112181.818182</v>
          </cell>
          <cell r="T59">
            <v>1046.3691850994267</v>
          </cell>
        </row>
      </sheetData>
      <sheetData sheetId="4">
        <row r="33">
          <cell r="E33">
            <v>4010864269.5401106</v>
          </cell>
          <cell r="F33">
            <v>3643.7244775141221</v>
          </cell>
        </row>
      </sheetData>
      <sheetData sheetId="5"/>
      <sheetData sheetId="6">
        <row r="12">
          <cell r="N12">
            <v>200220390</v>
          </cell>
          <cell r="O12">
            <v>160.39755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D5">
            <v>2.2023903591999999E-3</v>
          </cell>
        </row>
        <row r="6">
          <cell r="D6">
            <v>1.9864481505960001</v>
          </cell>
        </row>
        <row r="7">
          <cell r="D7">
            <v>2.7524407499999997E-3</v>
          </cell>
        </row>
        <row r="11">
          <cell r="D11">
            <v>2.0847761194029849E-3</v>
          </cell>
        </row>
        <row r="12">
          <cell r="D12">
            <v>2.2572373919999993E-3</v>
          </cell>
        </row>
        <row r="13">
          <cell r="D13">
            <v>2.1444495365999993E-3</v>
          </cell>
        </row>
        <row r="14">
          <cell r="D14">
            <v>2.5330227659999998E-3</v>
          </cell>
        </row>
        <row r="16">
          <cell r="D16">
            <v>1.6059416E-3</v>
          </cell>
        </row>
        <row r="34">
          <cell r="C34">
            <v>0.72499999999999998</v>
          </cell>
        </row>
      </sheetData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omments" Target="../comments1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07"/>
  <sheetViews>
    <sheetView topLeftCell="A31" zoomScale="85" zoomScaleNormal="85" zoomScaleSheetLayoutView="100" workbookViewId="0">
      <selection activeCell="B1" sqref="B1:K55"/>
    </sheetView>
  </sheetViews>
  <sheetFormatPr defaultColWidth="12.28515625" defaultRowHeight="14.25"/>
  <cols>
    <col min="1" max="1" width="3.42578125" style="1" customWidth="1"/>
    <col min="2" max="2" width="24.5703125" style="1" customWidth="1"/>
    <col min="3" max="3" width="12.28515625" style="2"/>
    <col min="4" max="4" width="22" style="2" customWidth="1"/>
    <col min="5" max="5" width="14.28515625" style="2" customWidth="1"/>
    <col min="6" max="6" width="19.42578125" style="2" customWidth="1"/>
    <col min="7" max="7" width="15.140625" style="2" customWidth="1"/>
    <col min="8" max="8" width="15.28515625" style="2" customWidth="1"/>
    <col min="9" max="9" width="16.5703125" style="2" customWidth="1"/>
    <col min="10" max="10" width="16.140625" style="2" customWidth="1"/>
    <col min="11" max="11" width="15.140625" style="2" customWidth="1"/>
    <col min="12" max="21" width="12.28515625" style="2"/>
    <col min="22" max="32" width="12.28515625" style="1"/>
    <col min="33" max="16384" width="12.28515625" style="2"/>
  </cols>
  <sheetData>
    <row r="1" spans="2:33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2:33" ht="23.25">
      <c r="B2" s="3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33" s="1" customFormat="1" ht="15">
      <c r="B3" s="5"/>
      <c r="C3" s="4"/>
      <c r="D3" s="4"/>
      <c r="E3" s="4"/>
      <c r="F3" s="4"/>
      <c r="G3" s="4"/>
      <c r="H3" s="4"/>
    </row>
    <row r="4" spans="2:33" s="1" customFormat="1" ht="15">
      <c r="B4" s="6" t="s">
        <v>1</v>
      </c>
      <c r="C4" s="4"/>
      <c r="D4" s="4"/>
      <c r="E4" s="4"/>
      <c r="F4" s="4"/>
      <c r="G4" s="4"/>
      <c r="H4" s="4"/>
    </row>
    <row r="5" spans="2:33" s="1" customFormat="1"/>
    <row r="6" spans="2:33" s="1" customFormat="1" ht="15">
      <c r="B6" s="7" t="s">
        <v>2</v>
      </c>
      <c r="O6" s="8"/>
    </row>
    <row r="7" spans="2:33" s="1" customFormat="1">
      <c r="O7" s="8"/>
    </row>
    <row r="8" spans="2:33">
      <c r="B8" s="1" t="s">
        <v>22</v>
      </c>
      <c r="C8" s="1"/>
      <c r="D8" s="1"/>
      <c r="E8" s="9">
        <v>63610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AG8" s="1"/>
    </row>
    <row r="9" spans="2:33">
      <c r="C9" s="1"/>
      <c r="D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AG9" s="1"/>
    </row>
    <row r="10" spans="2:33" ht="12.75" customHeight="1">
      <c r="B10" s="1" t="s">
        <v>3</v>
      </c>
      <c r="C10" s="1"/>
      <c r="D10" s="1"/>
      <c r="E10" s="10">
        <v>40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AG10" s="1"/>
    </row>
    <row r="11" spans="2:33">
      <c r="C11" s="1"/>
      <c r="D11" s="1"/>
      <c r="F11" s="1"/>
      <c r="G11" s="1"/>
      <c r="H11" s="1"/>
      <c r="I11" s="1"/>
      <c r="J11" s="1"/>
      <c r="K11" s="1"/>
      <c r="L11" s="1"/>
      <c r="M11" s="1"/>
      <c r="N11" s="1"/>
      <c r="O11" s="8"/>
      <c r="P11" s="1"/>
      <c r="Q11" s="1"/>
      <c r="R11" s="1"/>
      <c r="S11" s="1"/>
      <c r="T11" s="1"/>
      <c r="U11" s="1"/>
      <c r="AG11" s="1"/>
    </row>
    <row r="12" spans="2:33">
      <c r="B12" s="1" t="s">
        <v>4</v>
      </c>
      <c r="C12" s="1"/>
      <c r="D12" s="1"/>
      <c r="E12" s="25">
        <f>E8*E10*0.001*365</f>
        <v>928706</v>
      </c>
      <c r="F12" s="1"/>
      <c r="G12" s="1"/>
      <c r="H12" s="1"/>
      <c r="I12" s="1"/>
      <c r="K12" s="1"/>
      <c r="L12" s="1"/>
      <c r="M12" s="1"/>
      <c r="N12" s="1"/>
      <c r="O12" s="8"/>
      <c r="P12" s="1"/>
      <c r="Q12" s="1"/>
      <c r="R12" s="1"/>
      <c r="S12" s="1"/>
      <c r="T12" s="1"/>
      <c r="U12" s="1"/>
      <c r="AG12" s="1"/>
    </row>
    <row r="13" spans="2:33" s="1" customFormat="1"/>
    <row r="14" spans="2:33" s="1" customFormat="1"/>
    <row r="15" spans="2:33" s="1" customFormat="1" ht="15">
      <c r="B15" s="7" t="s">
        <v>27</v>
      </c>
    </row>
    <row r="16" spans="2:33" s="1" customFormat="1"/>
    <row r="17" spans="2:32" s="13" customFormat="1" ht="57.75" customHeight="1">
      <c r="B17" s="12" t="s">
        <v>5</v>
      </c>
      <c r="D17" s="13" t="s">
        <v>6</v>
      </c>
      <c r="E17" s="14" t="s">
        <v>40</v>
      </c>
      <c r="F17" s="14" t="s">
        <v>41</v>
      </c>
      <c r="G17" s="14" t="s">
        <v>9</v>
      </c>
      <c r="H17" s="14" t="s">
        <v>10</v>
      </c>
      <c r="I17" s="14" t="s">
        <v>11</v>
      </c>
    </row>
    <row r="18" spans="2:32" s="13" customFormat="1" ht="15">
      <c r="B18" s="12"/>
      <c r="E18" s="14"/>
      <c r="F18" s="14"/>
      <c r="G18" s="14"/>
      <c r="H18" s="14"/>
      <c r="I18" s="14"/>
    </row>
    <row r="19" spans="2:32" s="1" customFormat="1" ht="15">
      <c r="B19" s="7" t="s">
        <v>12</v>
      </c>
    </row>
    <row r="20" spans="2:32" ht="16.899999999999999" customHeight="1">
      <c r="B20" s="36" t="s">
        <v>13</v>
      </c>
      <c r="C20" s="36"/>
      <c r="D20" s="36"/>
      <c r="E20" s="15">
        <v>1</v>
      </c>
      <c r="F20" s="16" t="b">
        <v>0</v>
      </c>
      <c r="G20" s="11">
        <f t="shared" ref="G20" si="0">E$12*E20*IF(F20=TRUE,1.25,1)</f>
        <v>928706</v>
      </c>
      <c r="H20" s="15"/>
      <c r="I20" s="29">
        <f>0.6*0.5*(G20*(1-H20))</f>
        <v>278611.8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AF20" s="2"/>
    </row>
    <row r="21" spans="2:32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2:32" s="1" customFormat="1" ht="15">
      <c r="B22" s="40" t="s">
        <v>36</v>
      </c>
      <c r="C22" s="40"/>
      <c r="D22" s="40"/>
    </row>
    <row r="23" spans="2:32" ht="16.899999999999999" customHeight="1">
      <c r="B23" s="36" t="s">
        <v>37</v>
      </c>
      <c r="C23" s="36"/>
      <c r="D23" s="36"/>
      <c r="E23" s="15">
        <v>0</v>
      </c>
      <c r="F23" s="16" t="b">
        <v>0</v>
      </c>
      <c r="G23" s="11">
        <f>E$12*E23*IF(F23=TRUE,1.25,1)</f>
        <v>0</v>
      </c>
      <c r="H23" s="15"/>
      <c r="I23" s="11">
        <f>0.6*0.1*(G23*(1-H23))</f>
        <v>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AF23" s="2"/>
    </row>
    <row r="24" spans="2:32" ht="16.899999999999999" customHeight="1">
      <c r="B24" s="36" t="s">
        <v>38</v>
      </c>
      <c r="C24" s="36"/>
      <c r="D24" s="41"/>
      <c r="E24" s="15">
        <v>0</v>
      </c>
      <c r="F24" s="16" t="b">
        <v>0</v>
      </c>
      <c r="G24" s="11">
        <f>E$12*E24*IF(F24=TRUE,1.25,1)</f>
        <v>0</v>
      </c>
      <c r="H24" s="15"/>
      <c r="I24" s="11">
        <f>0.6*0.5*(G24*(1-H24))</f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AF24" s="2"/>
    </row>
    <row r="25" spans="2:32" ht="16.899999999999999" customHeight="1">
      <c r="B25" s="36" t="s">
        <v>39</v>
      </c>
      <c r="C25" s="36"/>
      <c r="D25" s="41"/>
      <c r="E25" s="15">
        <v>0</v>
      </c>
      <c r="F25" s="16" t="b">
        <v>0</v>
      </c>
      <c r="G25" s="11">
        <f>E$12*E25*IF(F25=TRUE,1.25,1)</f>
        <v>0</v>
      </c>
      <c r="H25" s="15"/>
      <c r="I25" s="11">
        <f>0.6*0*(G25*(1-H25))</f>
        <v>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AF25" s="2"/>
    </row>
    <row r="26" spans="2:32" ht="16.899999999999999" customHeight="1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2:32" s="1" customFormat="1" ht="15">
      <c r="B27" s="7" t="s">
        <v>28</v>
      </c>
    </row>
    <row r="28" spans="2:32" s="13" customFormat="1" ht="57.75" customHeight="1">
      <c r="B28" s="12" t="s">
        <v>5</v>
      </c>
      <c r="D28" s="13" t="s">
        <v>6</v>
      </c>
      <c r="E28" s="14" t="s">
        <v>7</v>
      </c>
      <c r="F28" s="14" t="s">
        <v>8</v>
      </c>
      <c r="G28" s="14" t="s">
        <v>9</v>
      </c>
      <c r="H28" s="14" t="s">
        <v>10</v>
      </c>
      <c r="I28" s="14" t="s">
        <v>11</v>
      </c>
      <c r="J28" s="14" t="s">
        <v>19</v>
      </c>
      <c r="K28" s="14" t="s">
        <v>21</v>
      </c>
    </row>
    <row r="29" spans="2:32" s="1" customFormat="1"/>
    <row r="30" spans="2:32" ht="15">
      <c r="B30" s="40" t="s">
        <v>12</v>
      </c>
      <c r="C30" s="40"/>
      <c r="D30" s="40"/>
      <c r="F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AD30" s="2"/>
      <c r="AE30" s="2"/>
      <c r="AF30" s="2"/>
    </row>
    <row r="31" spans="2:32" ht="16.899999999999999" customHeight="1">
      <c r="B31" s="36" t="s">
        <v>23</v>
      </c>
      <c r="C31" s="36"/>
      <c r="D31" s="36"/>
      <c r="E31" s="15">
        <v>0</v>
      </c>
      <c r="F31" s="16" t="b">
        <v>0</v>
      </c>
      <c r="G31" s="21">
        <f>E$12*E31*IF(F31=TRUE,1.25,1)</f>
        <v>0</v>
      </c>
      <c r="H31" s="22"/>
      <c r="I31" s="21">
        <f>0.6*0*(G31*(1-H31))</f>
        <v>0</v>
      </c>
      <c r="J31" s="23">
        <v>0</v>
      </c>
      <c r="K31" s="21">
        <f>I31-J31</f>
        <v>0</v>
      </c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2:32" ht="16.899999999999999" customHeight="1">
      <c r="B32" s="36" t="s">
        <v>24</v>
      </c>
      <c r="C32" s="36"/>
      <c r="D32" s="36"/>
      <c r="E32" s="15">
        <v>1</v>
      </c>
      <c r="F32" s="16" t="b">
        <v>0</v>
      </c>
      <c r="G32" s="21">
        <f t="shared" ref="G32:G35" si="1">E$12*E32*IF(F32=TRUE,1.25,1)</f>
        <v>928706</v>
      </c>
      <c r="H32" s="22"/>
      <c r="I32" s="21">
        <f>0.6*0.3*(G32*(1-H32))</f>
        <v>167167.07999999999</v>
      </c>
      <c r="J32" s="23">
        <v>0</v>
      </c>
      <c r="K32" s="21">
        <f t="shared" ref="K32:K34" si="2">I32-J32</f>
        <v>167167.07999999999</v>
      </c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2:21" ht="16.899999999999999" customHeight="1">
      <c r="B33" s="36" t="s">
        <v>35</v>
      </c>
      <c r="C33" s="36"/>
      <c r="D33" s="36"/>
      <c r="E33" s="15">
        <v>0</v>
      </c>
      <c r="F33" s="16" t="b">
        <v>0</v>
      </c>
      <c r="G33" s="21">
        <f t="shared" si="1"/>
        <v>0</v>
      </c>
      <c r="H33" s="22"/>
      <c r="I33" s="21">
        <f>0.6*0.8*(G33*(1-H33))</f>
        <v>0</v>
      </c>
      <c r="J33" s="23">
        <f t="shared" ref="J33" si="3">I33</f>
        <v>0</v>
      </c>
      <c r="K33" s="21">
        <f t="shared" si="2"/>
        <v>0</v>
      </c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2:21" ht="16.899999999999999" customHeight="1">
      <c r="B34" s="36" t="s">
        <v>25</v>
      </c>
      <c r="C34" s="36"/>
      <c r="D34" s="36"/>
      <c r="E34" s="15">
        <v>0</v>
      </c>
      <c r="F34" s="16" t="b">
        <v>0</v>
      </c>
      <c r="G34" s="21">
        <f t="shared" si="1"/>
        <v>0</v>
      </c>
      <c r="H34" s="22"/>
      <c r="I34" s="21">
        <f>0.6*0.2*(G34*(1-H34))</f>
        <v>0</v>
      </c>
      <c r="J34" s="24">
        <v>0</v>
      </c>
      <c r="K34" s="21">
        <f t="shared" si="2"/>
        <v>0</v>
      </c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2:21" ht="16.899999999999999" customHeight="1">
      <c r="B35" s="36" t="s">
        <v>26</v>
      </c>
      <c r="C35" s="36"/>
      <c r="D35" s="36"/>
      <c r="E35" s="15">
        <v>0</v>
      </c>
      <c r="F35" s="16" t="b">
        <v>0</v>
      </c>
      <c r="G35" s="21">
        <f t="shared" si="1"/>
        <v>0</v>
      </c>
      <c r="H35" s="22"/>
      <c r="I35" s="21">
        <f>0.6*0.8*(G35*(1-H35))</f>
        <v>0</v>
      </c>
      <c r="J35" s="24">
        <v>0</v>
      </c>
      <c r="K35" s="21">
        <f>I35-J35</f>
        <v>0</v>
      </c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2:21">
      <c r="C36" s="1"/>
      <c r="D36" s="1" t="s">
        <v>14</v>
      </c>
      <c r="E36" s="17">
        <f>SUM(E30:E35)</f>
        <v>1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2:21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2:21" ht="15">
      <c r="B38" s="7" t="s">
        <v>34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2:21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2:21" ht="18.75">
      <c r="B40" s="1" t="s">
        <v>29</v>
      </c>
      <c r="C40" s="1"/>
      <c r="D40" s="1"/>
      <c r="E40" s="26">
        <f>I20/1000</f>
        <v>278.61180000000002</v>
      </c>
      <c r="F40" s="1"/>
      <c r="G40" s="1" t="s">
        <v>31</v>
      </c>
      <c r="H40" s="1"/>
      <c r="I40" s="1"/>
      <c r="J40" s="26">
        <f>(SUM(K31:K35))/1000</f>
        <v>167.16708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2:21">
      <c r="C41" s="1"/>
      <c r="D41" s="1"/>
      <c r="E41" s="27"/>
      <c r="F41" s="1"/>
      <c r="G41" s="1"/>
      <c r="H41" s="1"/>
      <c r="I41" s="1"/>
      <c r="J41" s="27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2:21" ht="18.75">
      <c r="B42" s="1" t="s">
        <v>30</v>
      </c>
      <c r="C42" s="1"/>
      <c r="D42" s="1"/>
      <c r="E42" s="26">
        <f>E40*21</f>
        <v>5850.8478000000005</v>
      </c>
      <c r="F42" s="1"/>
      <c r="G42" s="1" t="s">
        <v>32</v>
      </c>
      <c r="H42" s="1"/>
      <c r="I42" s="1"/>
      <c r="J42" s="26">
        <f>J40*21</f>
        <v>3510.5086799999999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2:21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2:21" ht="20.25">
      <c r="B44" s="1" t="s">
        <v>20</v>
      </c>
      <c r="C44" s="1"/>
      <c r="D44" s="1"/>
      <c r="E44" s="42">
        <f>E42-J42</f>
        <v>2340.3391200000005</v>
      </c>
      <c r="F44" s="28" t="s">
        <v>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2:21" s="1" customFormat="1" ht="15">
      <c r="B45" s="7"/>
    </row>
    <row r="46" spans="2:21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2:21" ht="15">
      <c r="B47" s="7" t="s">
        <v>15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2:21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2:21" ht="14.25" customHeight="1">
      <c r="B49" s="37" t="s">
        <v>16</v>
      </c>
      <c r="C49" s="38"/>
      <c r="D49" s="38"/>
      <c r="E49" s="38"/>
      <c r="F49" s="38"/>
      <c r="G49" s="39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2:21">
      <c r="B50" s="30"/>
      <c r="C50" s="31"/>
      <c r="D50" s="31"/>
      <c r="E50" s="31"/>
      <c r="F50" s="31"/>
      <c r="G50" s="3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2:21">
      <c r="B51" s="30"/>
      <c r="C51" s="31"/>
      <c r="D51" s="31"/>
      <c r="E51" s="31"/>
      <c r="F51" s="31"/>
      <c r="G51" s="3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2:21">
      <c r="B52" s="18"/>
      <c r="C52" s="19"/>
      <c r="D52" s="19"/>
      <c r="E52" s="19"/>
      <c r="F52" s="19"/>
      <c r="G52" s="2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2:21">
      <c r="B53" s="18" t="s">
        <v>17</v>
      </c>
      <c r="C53" s="19"/>
      <c r="D53" s="19"/>
      <c r="E53" s="19"/>
      <c r="F53" s="19"/>
      <c r="G53" s="2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2:21">
      <c r="B54" s="30" t="s">
        <v>18</v>
      </c>
      <c r="C54" s="31"/>
      <c r="D54" s="31"/>
      <c r="E54" s="31"/>
      <c r="F54" s="31"/>
      <c r="G54" s="3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2:21">
      <c r="B55" s="33"/>
      <c r="C55" s="34"/>
      <c r="D55" s="34"/>
      <c r="E55" s="34"/>
      <c r="F55" s="34"/>
      <c r="G55" s="3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2:21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2:21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2:21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2:21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2:21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2:21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2:21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2:21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2:21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3:21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3:21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3:21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3:21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3:21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3:21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3:21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3:21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3:21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3:21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3:21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3:21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3:21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3:21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3:21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3:21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3:21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3:21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spans="3:21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spans="3:21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spans="3:21">
      <c r="C85" s="1"/>
      <c r="D85" s="1"/>
      <c r="E85" s="1"/>
      <c r="F85" s="1"/>
      <c r="G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spans="3:21">
      <c r="E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spans="3:21"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spans="3:21"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spans="3:21"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3:21"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spans="3:21"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spans="3:21"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spans="3:21"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spans="3:21"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spans="3:21"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spans="3:21"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spans="11:21"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spans="11:21"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spans="11:21"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spans="11:21"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spans="11:21"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spans="11:21"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spans="11:21"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spans="11:21"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1:21"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spans="11:21"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spans="11:21"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</sheetData>
  <mergeCells count="13">
    <mergeCell ref="B54:G55"/>
    <mergeCell ref="B34:D34"/>
    <mergeCell ref="B35:D35"/>
    <mergeCell ref="B20:D20"/>
    <mergeCell ref="B49:G51"/>
    <mergeCell ref="B30:D30"/>
    <mergeCell ref="B31:D31"/>
    <mergeCell ref="B32:D32"/>
    <mergeCell ref="B33:D33"/>
    <mergeCell ref="B22:D22"/>
    <mergeCell ref="B23:D23"/>
    <mergeCell ref="B24:D24"/>
    <mergeCell ref="B25:D25"/>
  </mergeCells>
  <conditionalFormatting sqref="E36">
    <cfRule type="cellIs" dxfId="0" priority="1" stopIfTrue="1" operator="notEqual">
      <formula>1</formula>
    </cfRule>
  </conditionalFormatting>
  <pageMargins left="0.25" right="0.25" top="0.75" bottom="0.75" header="0.3" footer="0.3"/>
  <pageSetup paperSize="9" orientation="landscape" horizontalDpi="4294967292" verticalDpi="4294967292" r:id="rId1"/>
  <headerFooter alignWithMargins="0"/>
  <rowBreaks count="1" manualBreakCount="1">
    <brk id="14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91" r:id="rId4" name="Check Box 143">
              <controlPr defaultSize="0" autoFill="0" autoLine="0" autoPict="0">
                <anchor moveWithCells="1">
                  <from>
                    <xdr:col>5</xdr:col>
                    <xdr:colOff>76200</xdr:colOff>
                    <xdr:row>30</xdr:row>
                    <xdr:rowOff>0</xdr:rowOff>
                  </from>
                  <to>
                    <xdr:col>5</xdr:col>
                    <xdr:colOff>1000125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5" name="Check Box 144">
              <controlPr defaultSize="0" autoFill="0" autoLine="0" autoPict="0">
                <anchor moveWithCells="1">
                  <from>
                    <xdr:col>5</xdr:col>
                    <xdr:colOff>76200</xdr:colOff>
                    <xdr:row>31</xdr:row>
                    <xdr:rowOff>0</xdr:rowOff>
                  </from>
                  <to>
                    <xdr:col>5</xdr:col>
                    <xdr:colOff>1000125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6" name="Check Box 145">
              <controlPr defaultSize="0" autoFill="0" autoLine="0" autoPict="0">
                <anchor moveWithCells="1">
                  <from>
                    <xdr:col>5</xdr:col>
                    <xdr:colOff>76200</xdr:colOff>
                    <xdr:row>32</xdr:row>
                    <xdr:rowOff>0</xdr:rowOff>
                  </from>
                  <to>
                    <xdr:col>5</xdr:col>
                    <xdr:colOff>1000125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7" name="Check Box 146">
              <controlPr defaultSize="0" autoFill="0" autoLine="0" autoPict="0">
                <anchor moveWithCells="1">
                  <from>
                    <xdr:col>5</xdr:col>
                    <xdr:colOff>76200</xdr:colOff>
                    <xdr:row>32</xdr:row>
                    <xdr:rowOff>0</xdr:rowOff>
                  </from>
                  <to>
                    <xdr:col>5</xdr:col>
                    <xdr:colOff>1000125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" name="Check Box 147">
              <controlPr defaultSize="0" autoFill="0" autoLine="0" autoPict="0">
                <anchor moveWithCells="1">
                  <from>
                    <xdr:col>5</xdr:col>
                    <xdr:colOff>76200</xdr:colOff>
                    <xdr:row>33</xdr:row>
                    <xdr:rowOff>0</xdr:rowOff>
                  </from>
                  <to>
                    <xdr:col>5</xdr:col>
                    <xdr:colOff>971550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9" name="Check Box 148">
              <controlPr defaultSize="0" autoFill="0" autoLine="0" autoPict="0">
                <anchor moveWithCells="1">
                  <from>
                    <xdr:col>5</xdr:col>
                    <xdr:colOff>76200</xdr:colOff>
                    <xdr:row>34</xdr:row>
                    <xdr:rowOff>9525</xdr:rowOff>
                  </from>
                  <to>
                    <xdr:col>5</xdr:col>
                    <xdr:colOff>971550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0" name="Check Box 13">
              <controlPr defaultSize="0" autoFill="0" autoLine="0" autoPict="0">
                <anchor moveWithCells="1">
                  <from>
                    <xdr:col>5</xdr:col>
                    <xdr:colOff>104775</xdr:colOff>
                    <xdr:row>19</xdr:row>
                    <xdr:rowOff>0</xdr:rowOff>
                  </from>
                  <to>
                    <xdr:col>5</xdr:col>
                    <xdr:colOff>1000125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11" name="Check Box 153">
              <controlPr defaultSize="0" autoFill="0" autoLine="0" autoPict="0">
                <anchor moveWithCells="1">
                  <from>
                    <xdr:col>5</xdr:col>
                    <xdr:colOff>76200</xdr:colOff>
                    <xdr:row>21</xdr:row>
                    <xdr:rowOff>228600</xdr:rowOff>
                  </from>
                  <to>
                    <xdr:col>5</xdr:col>
                    <xdr:colOff>1000125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12" name="Check Box 159">
              <controlPr defaultSize="0" autoFill="0" autoLine="0" autoPict="0">
                <anchor moveWithCells="1">
                  <from>
                    <xdr:col>5</xdr:col>
                    <xdr:colOff>76200</xdr:colOff>
                    <xdr:row>21</xdr:row>
                    <xdr:rowOff>228600</xdr:rowOff>
                  </from>
                  <to>
                    <xdr:col>5</xdr:col>
                    <xdr:colOff>1000125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13" name="Check Box 160">
              <controlPr defaultSize="0" autoFill="0" autoLine="0" autoPict="0">
                <anchor moveWithCells="1">
                  <from>
                    <xdr:col>5</xdr:col>
                    <xdr:colOff>76200</xdr:colOff>
                    <xdr:row>23</xdr:row>
                    <xdr:rowOff>0</xdr:rowOff>
                  </from>
                  <to>
                    <xdr:col>5</xdr:col>
                    <xdr:colOff>1000125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14" name="Check Box 161">
              <controlPr defaultSize="0" autoFill="0" autoLine="0" autoPict="0">
                <anchor moveWithCells="1">
                  <from>
                    <xdr:col>5</xdr:col>
                    <xdr:colOff>76200</xdr:colOff>
                    <xdr:row>24</xdr:row>
                    <xdr:rowOff>28575</xdr:rowOff>
                  </from>
                  <to>
                    <xdr:col>5</xdr:col>
                    <xdr:colOff>1000125</xdr:colOff>
                    <xdr:row>25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J14"/>
  <sheetViews>
    <sheetView tabSelected="1" workbookViewId="0">
      <selection activeCell="F15" sqref="F15"/>
    </sheetView>
  </sheetViews>
  <sheetFormatPr defaultRowHeight="15"/>
  <cols>
    <col min="1" max="1" width="21.7109375" customWidth="1"/>
  </cols>
  <sheetData>
    <row r="9" spans="1:10">
      <c r="I9">
        <f>I10*D10</f>
        <v>80835</v>
      </c>
    </row>
    <row r="10" spans="1:10">
      <c r="A10" t="s">
        <v>46</v>
      </c>
      <c r="B10">
        <v>80835</v>
      </c>
      <c r="C10" t="s">
        <v>42</v>
      </c>
      <c r="D10">
        <v>106555</v>
      </c>
      <c r="E10" t="s">
        <v>43</v>
      </c>
      <c r="F10">
        <f>D10*4</f>
        <v>426220</v>
      </c>
      <c r="H10" t="s">
        <v>44</v>
      </c>
      <c r="I10">
        <f>B10/D10</f>
        <v>0.75862230772840322</v>
      </c>
      <c r="J10" t="s">
        <v>42</v>
      </c>
    </row>
    <row r="11" spans="1:10">
      <c r="A11" t="s">
        <v>47</v>
      </c>
      <c r="B11">
        <v>150000</v>
      </c>
      <c r="C11" t="s">
        <v>42</v>
      </c>
    </row>
    <row r="12" spans="1:10">
      <c r="B12">
        <f>B11-B10</f>
        <v>69165</v>
      </c>
      <c r="D12">
        <f>B12*I10</f>
        <v>52470.111914035006</v>
      </c>
      <c r="E12" t="s">
        <v>43</v>
      </c>
      <c r="F12">
        <f>D12*4</f>
        <v>209880.44765614002</v>
      </c>
      <c r="G12" t="s">
        <v>45</v>
      </c>
    </row>
    <row r="13" spans="1:10">
      <c r="F13">
        <f>SUM(F10:F12)</f>
        <v>636100.44765613996</v>
      </c>
    </row>
    <row r="14" spans="1:10">
      <c r="E14" s="43">
        <v>0.1</v>
      </c>
      <c r="F14">
        <f>F13*0.1</f>
        <v>63610.044765614002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Perhitungan Air Limbah</vt:lpstr>
      <vt:lpstr>Sheet1</vt:lpstr>
      <vt:lpstr>'Perhitungan Air Limbah'!Print_Area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Evi Wahyuningsih</dc:creator>
  <cp:lastModifiedBy>Cici</cp:lastModifiedBy>
  <cp:lastPrinted>2015-10-27T02:37:54Z</cp:lastPrinted>
  <dcterms:created xsi:type="dcterms:W3CDTF">2015-05-19T03:53:48Z</dcterms:created>
  <dcterms:modified xsi:type="dcterms:W3CDTF">2018-11-22T09:10:54Z</dcterms:modified>
</cp:coreProperties>
</file>