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30" windowWidth="9810" windowHeight="9405"/>
  </bookViews>
  <sheets>
    <sheet name="timbulan sampah" sheetId="4" r:id="rId1"/>
    <sheet name="Fraksi pengelolaan sampah BaU" sheetId="1" r:id="rId2"/>
    <sheet name="Frksi pengelolaan smph Mitigasi" sheetId="2" r:id="rId3"/>
    <sheet name="Rekapitulasi BaU Emisi GRK" sheetId="3" r:id="rId4"/>
    <sheet name="Rekaptlasi Mitigasi Emisi GRK" sheetId="5" r:id="rId5"/>
  </sheets>
  <externalReferences>
    <externalReference r:id="rId6"/>
  </externalReferences>
  <calcPr calcId="124519"/>
</workbook>
</file>

<file path=xl/calcChain.xml><?xml version="1.0" encoding="utf-8"?>
<calcChain xmlns="http://schemas.openxmlformats.org/spreadsheetml/2006/main">
  <c r="B40" i="1"/>
  <c r="B30"/>
  <c r="B41"/>
  <c r="C41"/>
  <c r="D41"/>
  <c r="E41"/>
  <c r="F41"/>
  <c r="G41"/>
  <c r="H41"/>
  <c r="I41"/>
  <c r="B42"/>
  <c r="C42"/>
  <c r="D42"/>
  <c r="E42"/>
  <c r="F42"/>
  <c r="G42"/>
  <c r="H42"/>
  <c r="I42"/>
  <c r="B43"/>
  <c r="C43"/>
  <c r="D43"/>
  <c r="E43"/>
  <c r="F43"/>
  <c r="G43"/>
  <c r="H43"/>
  <c r="I43"/>
  <c r="B44"/>
  <c r="C44"/>
  <c r="D44"/>
  <c r="E44"/>
  <c r="F44"/>
  <c r="G44"/>
  <c r="H44"/>
  <c r="I44"/>
  <c r="B45"/>
  <c r="C45"/>
  <c r="D45"/>
  <c r="E45"/>
  <c r="F45"/>
  <c r="G45"/>
  <c r="H45"/>
  <c r="I45"/>
  <c r="B46"/>
  <c r="C46"/>
  <c r="D46"/>
  <c r="E46"/>
  <c r="F46"/>
  <c r="G46"/>
  <c r="H46"/>
  <c r="I46"/>
  <c r="B47"/>
  <c r="C47"/>
  <c r="D47"/>
  <c r="E47"/>
  <c r="F47"/>
  <c r="G47"/>
  <c r="H47"/>
  <c r="I47"/>
  <c r="B48"/>
  <c r="C48"/>
  <c r="D48"/>
  <c r="E48"/>
  <c r="F48"/>
  <c r="G48"/>
  <c r="H48"/>
  <c r="I48"/>
  <c r="B49"/>
  <c r="C49"/>
  <c r="D49"/>
  <c r="E49"/>
  <c r="F49"/>
  <c r="G49"/>
  <c r="H49"/>
  <c r="I49"/>
  <c r="B50"/>
  <c r="C50"/>
  <c r="D50"/>
  <c r="E50"/>
  <c r="F50"/>
  <c r="G50"/>
  <c r="H50"/>
  <c r="I50"/>
  <c r="I30"/>
  <c r="I17"/>
  <c r="I18"/>
  <c r="I19"/>
  <c r="I20"/>
  <c r="I21"/>
  <c r="I22"/>
  <c r="I23"/>
  <c r="I24"/>
  <c r="I25"/>
  <c r="I26"/>
  <c r="A17"/>
  <c r="A18" s="1"/>
  <c r="A19" s="1"/>
  <c r="A20" s="1"/>
  <c r="A21" s="1"/>
  <c r="A22" s="1"/>
  <c r="A23" s="1"/>
  <c r="A24" s="1"/>
  <c r="A25" s="1"/>
  <c r="A26" s="1"/>
  <c r="E6" i="4"/>
  <c r="I40" i="2" s="1"/>
  <c r="E7" i="4"/>
  <c r="E8"/>
  <c r="E9"/>
  <c r="E10"/>
  <c r="I44" i="2" s="1"/>
  <c r="E11" i="4"/>
  <c r="I45" i="2" s="1"/>
  <c r="E12" i="4"/>
  <c r="E13"/>
  <c r="E14"/>
  <c r="E15"/>
  <c r="E16"/>
  <c r="E17"/>
  <c r="E18"/>
  <c r="E19"/>
  <c r="E20"/>
  <c r="E21"/>
  <c r="E22"/>
  <c r="E23"/>
  <c r="E24"/>
  <c r="E25"/>
  <c r="D6"/>
  <c r="D7"/>
  <c r="D8"/>
  <c r="D9"/>
  <c r="D10"/>
  <c r="D11"/>
  <c r="D12"/>
  <c r="D13"/>
  <c r="I38" i="1" s="1"/>
  <c r="D14" i="4"/>
  <c r="D15"/>
  <c r="D16"/>
  <c r="D17"/>
  <c r="D18"/>
  <c r="D19"/>
  <c r="D20"/>
  <c r="D21"/>
  <c r="D22"/>
  <c r="D23"/>
  <c r="D24"/>
  <c r="D25"/>
  <c r="D5"/>
  <c r="A17"/>
  <c r="A18" s="1"/>
  <c r="A19" s="1"/>
  <c r="A20" s="1"/>
  <c r="A21" s="1"/>
  <c r="A22" s="1"/>
  <c r="A23" s="1"/>
  <c r="A24" s="1"/>
  <c r="A25" s="1"/>
  <c r="A16"/>
  <c r="T33" i="2"/>
  <c r="N34"/>
  <c r="N33"/>
  <c r="N32"/>
  <c r="T32" s="1"/>
  <c r="F72" i="3"/>
  <c r="E72"/>
  <c r="C72"/>
  <c r="E71"/>
  <c r="C71"/>
  <c r="F71" s="1"/>
  <c r="E70"/>
  <c r="C70"/>
  <c r="F70" s="1"/>
  <c r="F69"/>
  <c r="E69"/>
  <c r="C69"/>
  <c r="F68"/>
  <c r="E68"/>
  <c r="C68"/>
  <c r="E67"/>
  <c r="C67"/>
  <c r="F67" s="1"/>
  <c r="E66"/>
  <c r="C66"/>
  <c r="F66" s="1"/>
  <c r="F65"/>
  <c r="E65"/>
  <c r="C65"/>
  <c r="F64"/>
  <c r="E64"/>
  <c r="C64"/>
  <c r="E63"/>
  <c r="C63"/>
  <c r="F63" s="1"/>
  <c r="E62"/>
  <c r="C62"/>
  <c r="F62" s="1"/>
  <c r="F53"/>
  <c r="E53"/>
  <c r="C53"/>
  <c r="F52"/>
  <c r="E52"/>
  <c r="C52"/>
  <c r="F51"/>
  <c r="E51"/>
  <c r="C51"/>
  <c r="F50"/>
  <c r="E50"/>
  <c r="C50"/>
  <c r="F49"/>
  <c r="E49"/>
  <c r="C49"/>
  <c r="F48"/>
  <c r="E48"/>
  <c r="C48"/>
  <c r="F47"/>
  <c r="E47"/>
  <c r="C47"/>
  <c r="F46"/>
  <c r="E46"/>
  <c r="C46"/>
  <c r="F45"/>
  <c r="E45"/>
  <c r="C45"/>
  <c r="F44"/>
  <c r="E44"/>
  <c r="C44"/>
  <c r="F43"/>
  <c r="E43"/>
  <c r="C43"/>
  <c r="E36"/>
  <c r="F36" s="1"/>
  <c r="C36"/>
  <c r="F35"/>
  <c r="E35"/>
  <c r="C35"/>
  <c r="F34"/>
  <c r="E34"/>
  <c r="C34"/>
  <c r="E33"/>
  <c r="F33" s="1"/>
  <c r="C33"/>
  <c r="E32"/>
  <c r="F32" s="1"/>
  <c r="C32"/>
  <c r="F31"/>
  <c r="E31"/>
  <c r="C31"/>
  <c r="F30"/>
  <c r="E30"/>
  <c r="C30"/>
  <c r="E29"/>
  <c r="F29" s="1"/>
  <c r="C29"/>
  <c r="E28"/>
  <c r="F28" s="1"/>
  <c r="C28"/>
  <c r="F27"/>
  <c r="E27"/>
  <c r="C27"/>
  <c r="F26"/>
  <c r="E26"/>
  <c r="C26"/>
  <c r="R19"/>
  <c r="S19" s="1"/>
  <c r="N19"/>
  <c r="M19"/>
  <c r="H19"/>
  <c r="I19" s="1"/>
  <c r="D19"/>
  <c r="C19"/>
  <c r="R18"/>
  <c r="S18" s="1"/>
  <c r="N18"/>
  <c r="M18"/>
  <c r="H18"/>
  <c r="I18" s="1"/>
  <c r="D18"/>
  <c r="C18"/>
  <c r="R17"/>
  <c r="S17" s="1"/>
  <c r="N17"/>
  <c r="M17"/>
  <c r="H17"/>
  <c r="I17" s="1"/>
  <c r="D17"/>
  <c r="C17"/>
  <c r="R16"/>
  <c r="S16" s="1"/>
  <c r="N16"/>
  <c r="M16"/>
  <c r="H16"/>
  <c r="I16" s="1"/>
  <c r="D16"/>
  <c r="C16"/>
  <c r="R15"/>
  <c r="S15" s="1"/>
  <c r="N15"/>
  <c r="M15"/>
  <c r="H15"/>
  <c r="I15" s="1"/>
  <c r="D15"/>
  <c r="C15"/>
  <c r="R14"/>
  <c r="S14" s="1"/>
  <c r="N14"/>
  <c r="M14"/>
  <c r="H14"/>
  <c r="I14" s="1"/>
  <c r="D14"/>
  <c r="C14"/>
  <c r="R13"/>
  <c r="S13" s="1"/>
  <c r="N13"/>
  <c r="M13"/>
  <c r="H13"/>
  <c r="I13" s="1"/>
  <c r="D13"/>
  <c r="C13"/>
  <c r="R12"/>
  <c r="S12" s="1"/>
  <c r="N12"/>
  <c r="M12"/>
  <c r="H12"/>
  <c r="I12" s="1"/>
  <c r="D12"/>
  <c r="C12"/>
  <c r="R11"/>
  <c r="S11" s="1"/>
  <c r="N11"/>
  <c r="M11"/>
  <c r="H11"/>
  <c r="I11" s="1"/>
  <c r="D11"/>
  <c r="C11"/>
  <c r="R10"/>
  <c r="S10" s="1"/>
  <c r="N10"/>
  <c r="M10"/>
  <c r="H10"/>
  <c r="I10" s="1"/>
  <c r="D10"/>
  <c r="C10"/>
  <c r="R9"/>
  <c r="S9" s="1"/>
  <c r="N9"/>
  <c r="M9"/>
  <c r="H9"/>
  <c r="I9" s="1"/>
  <c r="D9"/>
  <c r="C9"/>
  <c r="F72" i="5"/>
  <c r="E72"/>
  <c r="C72"/>
  <c r="E71"/>
  <c r="F71" s="1"/>
  <c r="C71"/>
  <c r="E70"/>
  <c r="C70"/>
  <c r="F70" s="1"/>
  <c r="E69"/>
  <c r="C69"/>
  <c r="F69" s="1"/>
  <c r="F68"/>
  <c r="E68"/>
  <c r="C68"/>
  <c r="E67"/>
  <c r="F67" s="1"/>
  <c r="C67"/>
  <c r="E66"/>
  <c r="C66"/>
  <c r="F66" s="1"/>
  <c r="E65"/>
  <c r="C65"/>
  <c r="F65" s="1"/>
  <c r="F64"/>
  <c r="E64"/>
  <c r="C64"/>
  <c r="E63"/>
  <c r="F63" s="1"/>
  <c r="C63"/>
  <c r="E62"/>
  <c r="C62"/>
  <c r="F62" s="1"/>
  <c r="F53"/>
  <c r="E53"/>
  <c r="C53"/>
  <c r="F52"/>
  <c r="E52"/>
  <c r="C52"/>
  <c r="F51"/>
  <c r="E51"/>
  <c r="C51"/>
  <c r="F50"/>
  <c r="E50"/>
  <c r="C50"/>
  <c r="F49"/>
  <c r="E49"/>
  <c r="C49"/>
  <c r="F48"/>
  <c r="E48"/>
  <c r="C48"/>
  <c r="F47"/>
  <c r="E47"/>
  <c r="C47"/>
  <c r="F46"/>
  <c r="E46"/>
  <c r="C46"/>
  <c r="F45"/>
  <c r="E45"/>
  <c r="C45"/>
  <c r="F44"/>
  <c r="E44"/>
  <c r="C44"/>
  <c r="F43"/>
  <c r="E43"/>
  <c r="C43"/>
  <c r="E36"/>
  <c r="C36"/>
  <c r="F36" s="1"/>
  <c r="E35"/>
  <c r="F35" s="1"/>
  <c r="C35"/>
  <c r="F34"/>
  <c r="E34"/>
  <c r="C34"/>
  <c r="E33"/>
  <c r="F33" s="1"/>
  <c r="C33"/>
  <c r="E32"/>
  <c r="C32"/>
  <c r="F32" s="1"/>
  <c r="E31"/>
  <c r="F31" s="1"/>
  <c r="C31"/>
  <c r="F30"/>
  <c r="E30"/>
  <c r="C30"/>
  <c r="E29"/>
  <c r="F29" s="1"/>
  <c r="C29"/>
  <c r="E28"/>
  <c r="C28"/>
  <c r="F28" s="1"/>
  <c r="E27"/>
  <c r="F27" s="1"/>
  <c r="C27"/>
  <c r="F26"/>
  <c r="E26"/>
  <c r="C26"/>
  <c r="R19"/>
  <c r="S19" s="1"/>
  <c r="M19"/>
  <c r="N19" s="1"/>
  <c r="H19"/>
  <c r="I19" s="1"/>
  <c r="C19"/>
  <c r="D19" s="1"/>
  <c r="R18"/>
  <c r="S18" s="1"/>
  <c r="M18"/>
  <c r="N18" s="1"/>
  <c r="H18"/>
  <c r="I18" s="1"/>
  <c r="C18"/>
  <c r="D18" s="1"/>
  <c r="R17"/>
  <c r="S17" s="1"/>
  <c r="M17"/>
  <c r="N17" s="1"/>
  <c r="H17"/>
  <c r="I17" s="1"/>
  <c r="C17"/>
  <c r="D17" s="1"/>
  <c r="R16"/>
  <c r="S16" s="1"/>
  <c r="M16"/>
  <c r="N16" s="1"/>
  <c r="H16"/>
  <c r="I16" s="1"/>
  <c r="C16"/>
  <c r="D16" s="1"/>
  <c r="R15"/>
  <c r="S15" s="1"/>
  <c r="M15"/>
  <c r="N15" s="1"/>
  <c r="H15"/>
  <c r="I15" s="1"/>
  <c r="C15"/>
  <c r="D15" s="1"/>
  <c r="R14"/>
  <c r="S14" s="1"/>
  <c r="M14"/>
  <c r="N14" s="1"/>
  <c r="H14"/>
  <c r="I14" s="1"/>
  <c r="C14"/>
  <c r="D14" s="1"/>
  <c r="R13"/>
  <c r="S13" s="1"/>
  <c r="M13"/>
  <c r="N13" s="1"/>
  <c r="H13"/>
  <c r="I13" s="1"/>
  <c r="C13"/>
  <c r="D13" s="1"/>
  <c r="R12"/>
  <c r="S12" s="1"/>
  <c r="M12"/>
  <c r="N12" s="1"/>
  <c r="H12"/>
  <c r="I12" s="1"/>
  <c r="C12"/>
  <c r="D12" s="1"/>
  <c r="R11"/>
  <c r="S11" s="1"/>
  <c r="M11"/>
  <c r="N11" s="1"/>
  <c r="H11"/>
  <c r="I11" s="1"/>
  <c r="C11"/>
  <c r="D11" s="1"/>
  <c r="R10"/>
  <c r="S10" s="1"/>
  <c r="M10"/>
  <c r="N10" s="1"/>
  <c r="H10"/>
  <c r="I10" s="1"/>
  <c r="C10"/>
  <c r="D10" s="1"/>
  <c r="R9"/>
  <c r="S9" s="1"/>
  <c r="M9"/>
  <c r="N9" s="1"/>
  <c r="H9"/>
  <c r="I9" s="1"/>
  <c r="C9"/>
  <c r="D9" s="1"/>
  <c r="L34" i="2"/>
  <c r="L33"/>
  <c r="R33" s="1"/>
  <c r="L32"/>
  <c r="R32" s="1"/>
  <c r="R25"/>
  <c r="T24"/>
  <c r="R24"/>
  <c r="I41"/>
  <c r="I42"/>
  <c r="I46"/>
  <c r="I48"/>
  <c r="I40" i="1"/>
  <c r="E5" i="4"/>
  <c r="L8"/>
  <c r="J8"/>
  <c r="L7"/>
  <c r="J7"/>
  <c r="I34" i="1" l="1"/>
  <c r="F34" s="1"/>
  <c r="I43" i="2"/>
  <c r="I49"/>
  <c r="E30" i="1"/>
  <c r="I39" i="2"/>
  <c r="F38" i="1"/>
  <c r="D38"/>
  <c r="C38"/>
  <c r="H38"/>
  <c r="G38"/>
  <c r="E38"/>
  <c r="B38"/>
  <c r="C40"/>
  <c r="E40"/>
  <c r="D40"/>
  <c r="F40"/>
  <c r="H40"/>
  <c r="G40"/>
  <c r="I39"/>
  <c r="I35"/>
  <c r="H35" s="1"/>
  <c r="I31"/>
  <c r="I36"/>
  <c r="I32"/>
  <c r="I47" i="2"/>
  <c r="I37" i="1"/>
  <c r="D37" s="1"/>
  <c r="I33"/>
  <c r="B33" s="1"/>
  <c r="H37" l="1"/>
  <c r="G37"/>
  <c r="B37"/>
  <c r="H30"/>
  <c r="D30"/>
  <c r="H33"/>
  <c r="C33"/>
  <c r="C34"/>
  <c r="D33"/>
  <c r="B34"/>
  <c r="H34"/>
  <c r="G34"/>
  <c r="D34"/>
  <c r="E34"/>
  <c r="G33"/>
  <c r="F30"/>
  <c r="D31"/>
  <c r="G31"/>
  <c r="F31"/>
  <c r="E31"/>
  <c r="B31"/>
  <c r="C31"/>
  <c r="F37"/>
  <c r="E37"/>
  <c r="C36"/>
  <c r="G36"/>
  <c r="F36"/>
  <c r="E36"/>
  <c r="B36"/>
  <c r="D36"/>
  <c r="H36"/>
  <c r="D39"/>
  <c r="C39"/>
  <c r="B39"/>
  <c r="G39"/>
  <c r="F39"/>
  <c r="E39"/>
  <c r="F33"/>
  <c r="E33"/>
  <c r="F32"/>
  <c r="E32"/>
  <c r="D32"/>
  <c r="H32"/>
  <c r="C32"/>
  <c r="G32"/>
  <c r="B32"/>
  <c r="D35"/>
  <c r="C35"/>
  <c r="G35"/>
  <c r="B35"/>
  <c r="F35"/>
  <c r="E35"/>
  <c r="H31"/>
  <c r="C30"/>
  <c r="G30"/>
  <c r="H39"/>
  <c r="C37"/>
  <c r="I7"/>
  <c r="I8"/>
  <c r="I9"/>
  <c r="I10"/>
  <c r="I11"/>
  <c r="I12"/>
  <c r="I13"/>
  <c r="I14"/>
  <c r="I15"/>
  <c r="I16"/>
  <c r="I6"/>
</calcChain>
</file>

<file path=xl/sharedStrings.xml><?xml version="1.0" encoding="utf-8"?>
<sst xmlns="http://schemas.openxmlformats.org/spreadsheetml/2006/main" count="286" uniqueCount="121">
  <si>
    <t>Fraksi Pengelolaan Sampah (%)</t>
  </si>
  <si>
    <t>Diangkut ke TPA</t>
  </si>
  <si>
    <t>Open dumping</t>
  </si>
  <si>
    <t>kompos</t>
  </si>
  <si>
    <t>Dibakar</t>
  </si>
  <si>
    <t>Dibuang ke sungai</t>
  </si>
  <si>
    <t>Dibuang semba- rangan</t>
  </si>
  <si>
    <t>Lainnya</t>
  </si>
  <si>
    <t>tahun</t>
  </si>
  <si>
    <t xml:space="preserve">Contoh : provinsi : Jawa Barat </t>
  </si>
  <si>
    <t>KONDISI Business As Usual (BaU)</t>
  </si>
  <si>
    <t>total</t>
  </si>
  <si>
    <t>Tahun</t>
  </si>
  <si>
    <t xml:space="preserve">jumlah penduduk </t>
  </si>
  <si>
    <t>timbulan sampah</t>
  </si>
  <si>
    <t>kg/kapita/hari</t>
  </si>
  <si>
    <t>ton/tahun</t>
  </si>
  <si>
    <t>Giga gram/tahun</t>
  </si>
  <si>
    <t>1000 kg = 1 ton</t>
  </si>
  <si>
    <t>1 000 ton = 1 Gg (Giga gram)</t>
  </si>
  <si>
    <t>catatan</t>
  </si>
  <si>
    <t>kg sampah tercampur/hari/unit</t>
  </si>
  <si>
    <t>membagun TPA</t>
  </si>
  <si>
    <t>ton  sampah tercampur/hari/unit</t>
  </si>
  <si>
    <t>aksi mitigasi persampahan</t>
  </si>
  <si>
    <t>recovery metan</t>
  </si>
  <si>
    <t>kg CH4/hari/unit</t>
  </si>
  <si>
    <t xml:space="preserve">Asumsi pengurangan ke TPA </t>
  </si>
  <si>
    <t xml:space="preserve">komposting </t>
  </si>
  <si>
    <t>di daur ulang</t>
  </si>
  <si>
    <t>kg/hari/unit</t>
  </si>
  <si>
    <t xml:space="preserve">residu dan dibuang ke TPA </t>
  </si>
  <si>
    <t>SUBTOTAL</t>
  </si>
  <si>
    <t>ton/tahun/unit - dikompos</t>
  </si>
  <si>
    <t xml:space="preserve">ton/tahun/unit - pengurangan sampah </t>
  </si>
  <si>
    <t>-</t>
  </si>
  <si>
    <t xml:space="preserve">densitas sampah : </t>
  </si>
  <si>
    <t>250 kg/m3 di sumber</t>
  </si>
  <si>
    <t>750 kg/m3 di TPA</t>
  </si>
  <si>
    <t xml:space="preserve">laju timbulan sampah : </t>
  </si>
  <si>
    <t xml:space="preserve"> L/kapita/hari</t>
  </si>
  <si>
    <t>ton/kap/th</t>
  </si>
  <si>
    <t>total timbulan sampah (Gg/tahun)</t>
  </si>
  <si>
    <t xml:space="preserve">I. </t>
  </si>
  <si>
    <t xml:space="preserve">II. </t>
  </si>
  <si>
    <t xml:space="preserve">Membangun 1  TPST berbasis institusi asumsinya : </t>
  </si>
  <si>
    <t>Membangun TPS T3R berbasis masyarakat</t>
  </si>
  <si>
    <t>ton/tahun/unit - daur ulang pengurangan sampah nol emisi</t>
  </si>
  <si>
    <t>KATAGORI AKSI</t>
  </si>
  <si>
    <t>DESKRIPSI</t>
  </si>
  <si>
    <t>Peningkatan FasiIitas Pemrosesan Akhir sampah</t>
  </si>
  <si>
    <t xml:space="preserve">Pelaksanaan kegiatan 3R </t>
  </si>
  <si>
    <t xml:space="preserve">Rehabilitasi TPA menjadi TPA semi-aerobik. </t>
  </si>
  <si>
    <t xml:space="preserve">Mengoperasikan TPA baru </t>
  </si>
  <si>
    <t>membangun TPST (dana dari institusi/pemerintah)</t>
  </si>
  <si>
    <t> membangun TPST /TPS 3R dana dari masyarakat)</t>
  </si>
  <si>
    <t>volume sampah tertangani</t>
  </si>
  <si>
    <t xml:space="preserve">jumlah sarana  yang dibangun </t>
  </si>
  <si>
    <t xml:space="preserve">1. Merubah nilai MCF pada perhitungan emisi CH4 dari TPA </t>
  </si>
  <si>
    <t xml:space="preserve">2. Menyesuaikan perubahan fraksi jenis TPA </t>
  </si>
  <si>
    <t>isi dengan volume gas metan yg direcovery</t>
  </si>
  <si>
    <t>recovery metan di TPA Anaeobik</t>
  </si>
  <si>
    <t xml:space="preserve">isi dengan volume sam pah yg akan dikelola di TPA baru </t>
  </si>
  <si>
    <t>Mengis data metan yang akan direcovery</t>
  </si>
  <si>
    <t>Menyesuaikan perubahan fraksi jenis TPA</t>
  </si>
  <si>
    <t>Menyesuaikan nilai MCF sesuai jenis TPA</t>
  </si>
  <si>
    <t>prinsip  perhitungan emisi menggunakan metoda IPCC</t>
  </si>
  <si>
    <t>Deskripsi aksi mitigasi yang dipilih</t>
  </si>
  <si>
    <t>perubahan pada fraksi pengelolaan sampah, Menambah angka  volume sampah yang masuk ke TPA</t>
  </si>
  <si>
    <t>perubahan pada fraksi pengelolaan sampah, Menambah angka  volume sampah yang dikompos</t>
  </si>
  <si>
    <t>PERUBAHAN PADA FRAKSI DISTRIBUSI PENGELOLAAN SAMPAH</t>
  </si>
  <si>
    <t>VOLUME SAMPAH YANG DIKELOLA DARI AKSI MITIGASI (SELISIH TERHADAP BaU)</t>
  </si>
  <si>
    <t>isi dengan volume sampah di TPA tsb</t>
  </si>
  <si>
    <t xml:space="preserve">isi dengan volume sampah di TPA-TPA  baru </t>
  </si>
  <si>
    <t>dalam contoh perhitungan diambil 15.000 ton/tahun</t>
  </si>
  <si>
    <t xml:space="preserve">sampah yang dikompos = jumlah TPST x 15000 ton/tahun               atau         jumlah TPS 3R x  900 ton/tahun </t>
  </si>
  <si>
    <t>PERUBAHAN FRAKSI PENGELOLAAN SAMPAH PADA SKENARIO MITIGASI</t>
  </si>
  <si>
    <t>BaU + aksi mitigasi</t>
  </si>
  <si>
    <t>BaU - aksi mitigasi</t>
  </si>
  <si>
    <t xml:space="preserve">prosentase  menyesuaikan ke perubahan fraksi volume sampah </t>
  </si>
  <si>
    <t>sampah yang dikelola (Gg/tahun)</t>
  </si>
  <si>
    <t xml:space="preserve">Menyesuaiakn dengan pengurangan dari sampah yang dikompos dan yang didaur ulang. Catatan : Sampah yang didaur ulang dalam 1 TPST = 2740 ton/hari. Sampah yang didaur ulang dalam 1 TPS 3R  = 164  ton/hari. </t>
  </si>
  <si>
    <t>Rekapitulasi   BaU Baseline Emisi GRK dari Pengomposan Sampah</t>
  </si>
  <si>
    <t xml:space="preserve"> Emisi GRK dari komposting </t>
  </si>
  <si>
    <r>
      <t>Emisi CH</t>
    </r>
    <r>
      <rPr>
        <vertAlign val="subscript"/>
        <sz val="9"/>
        <color indexed="9"/>
        <rFont val="Calibri"/>
        <family val="2"/>
      </rPr>
      <t>4</t>
    </r>
  </si>
  <si>
    <r>
      <t>Emisi N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O</t>
    </r>
  </si>
  <si>
    <r>
      <t>Total Gg CO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eq</t>
    </r>
  </si>
  <si>
    <r>
      <t>Gg CH</t>
    </r>
    <r>
      <rPr>
        <vertAlign val="subscript"/>
        <sz val="9"/>
        <color indexed="9"/>
        <rFont val="Calibri"/>
        <family val="2"/>
      </rPr>
      <t>4</t>
    </r>
  </si>
  <si>
    <r>
      <t>Gg CO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eq</t>
    </r>
  </si>
  <si>
    <r>
      <t>Gg N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O</t>
    </r>
  </si>
  <si>
    <t xml:space="preserve"> Rekapitulasi BaU Baseline Emisi GRK dari Aktifitas Pembakaran Terbuka </t>
  </si>
  <si>
    <t xml:space="preserve"> Emisi GRK Dari Pembakaran Sampah</t>
  </si>
  <si>
    <r>
      <t>Emisi CO</t>
    </r>
    <r>
      <rPr>
        <vertAlign val="subscript"/>
        <sz val="9"/>
        <color indexed="9"/>
        <rFont val="Calibri"/>
        <family val="2"/>
      </rPr>
      <t>2</t>
    </r>
  </si>
  <si>
    <r>
      <t>Gg CO</t>
    </r>
    <r>
      <rPr>
        <vertAlign val="subscript"/>
        <sz val="9"/>
        <color indexed="9"/>
        <rFont val="Calibri"/>
        <family val="2"/>
      </rPr>
      <t>2</t>
    </r>
  </si>
  <si>
    <t>Rekapitulasi   BaU Baseline Emisi GRK dari Pengelolaan Air Limbah Domestik</t>
  </si>
  <si>
    <r>
      <t>Emisi CH</t>
    </r>
    <r>
      <rPr>
        <vertAlign val="subscript"/>
        <sz val="9"/>
        <rFont val="Calibri"/>
        <family val="2"/>
      </rPr>
      <t>4</t>
    </r>
  </si>
  <si>
    <r>
      <t>Emisi N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O</t>
    </r>
  </si>
  <si>
    <t>TOTAL</t>
  </si>
  <si>
    <r>
      <t>Gg CH</t>
    </r>
    <r>
      <rPr>
        <vertAlign val="subscript"/>
        <sz val="9"/>
        <rFont val="Calibri"/>
        <family val="2"/>
      </rPr>
      <t>4</t>
    </r>
  </si>
  <si>
    <r>
      <t>Gg CO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eq (hasil konversi dari Gg CH</t>
    </r>
    <r>
      <rPr>
        <vertAlign val="subscript"/>
        <sz val="9"/>
        <rFont val="Calibri"/>
        <family val="2"/>
      </rPr>
      <t>4</t>
    </r>
    <r>
      <rPr>
        <sz val="9"/>
        <rFont val="Calibri"/>
        <family val="2"/>
      </rPr>
      <t>)</t>
    </r>
  </si>
  <si>
    <r>
      <t>Gg N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O</t>
    </r>
  </si>
  <si>
    <r>
      <t>Gg CO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eq (hasil konversi dari Gg N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O)</t>
    </r>
  </si>
  <si>
    <r>
      <t>Gg CO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eq (hasil perjum-lahan)</t>
    </r>
  </si>
  <si>
    <t>A</t>
  </si>
  <si>
    <t>B</t>
  </si>
  <si>
    <t>C</t>
  </si>
  <si>
    <t>D</t>
  </si>
  <si>
    <t>E</t>
  </si>
  <si>
    <t>B = A x 21</t>
  </si>
  <si>
    <t>D = C x 310</t>
  </si>
  <si>
    <t>E = B+D</t>
  </si>
  <si>
    <t>Rekapitulasi   BaU Baseline Emisi GRK dari Penimbunan Sampah</t>
  </si>
  <si>
    <t xml:space="preserve"> Emisi GRK TPA+TERHAMPAR+BADAN AIR (BILA PERHITUNGANNYA DISATUKAN)</t>
  </si>
  <si>
    <t xml:space="preserve"> Emisi GRK dari sampah terhampar sembarangan</t>
  </si>
  <si>
    <t xml:space="preserve"> Emisi GRK dari sampah ditimbun di lubang</t>
  </si>
  <si>
    <t xml:space="preserve"> Emisi GRK dari sampah dibuang ke badan air</t>
  </si>
  <si>
    <t>atau</t>
  </si>
  <si>
    <t>dan</t>
  </si>
  <si>
    <t>REKAPITULASI EMISI GRK SETELAH MITIGASI</t>
  </si>
  <si>
    <t>REKAPITULASI EMISI GRK BaU BASELINE</t>
  </si>
  <si>
    <t>ton/kapita/tahuni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</si>
</sst>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Arial"/>
      <family val="2"/>
    </font>
    <font>
      <sz val="9"/>
      <color theme="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6"/>
      <color theme="0"/>
      <name val="Calibri"/>
      <family val="2"/>
      <charset val="1"/>
      <scheme val="minor"/>
    </font>
    <font>
      <sz val="9"/>
      <color rgb="FF000000"/>
      <name val="Lucida Sans Unicode"/>
      <family val="2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vertAlign val="subscript"/>
      <sz val="9"/>
      <color indexed="9"/>
      <name val="Calibri"/>
      <family val="2"/>
    </font>
    <font>
      <sz val="9"/>
      <color indexed="9"/>
      <name val="Calibri"/>
      <family val="2"/>
    </font>
    <font>
      <sz val="9"/>
      <name val="Calibri"/>
      <family val="2"/>
    </font>
    <font>
      <sz val="9"/>
      <name val="Arial"/>
      <family val="2"/>
    </font>
    <font>
      <b/>
      <sz val="10"/>
      <color rgb="FFC00000"/>
      <name val="Arial"/>
      <family val="2"/>
    </font>
    <font>
      <sz val="10"/>
      <name val="Calibri"/>
      <family val="2"/>
    </font>
    <font>
      <b/>
      <sz val="10"/>
      <color rgb="FF0070C0"/>
      <name val="Arial"/>
      <family val="2"/>
    </font>
    <font>
      <vertAlign val="subscript"/>
      <sz val="9"/>
      <name val="Calibri"/>
      <family val="2"/>
    </font>
    <font>
      <b/>
      <sz val="9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C00000"/>
      <name val="Calibri"/>
      <family val="2"/>
    </font>
    <font>
      <sz val="11"/>
      <color rgb="FFC00000"/>
      <name val="Calibri"/>
      <family val="2"/>
      <charset val="1"/>
      <scheme val="minor"/>
    </font>
    <font>
      <b/>
      <sz val="10"/>
      <color rgb="FF00682F"/>
      <name val="Arial"/>
      <family val="2"/>
    </font>
    <font>
      <b/>
      <sz val="10"/>
      <color rgb="FF7030A0"/>
      <name val="Arial"/>
      <family val="2"/>
    </font>
    <font>
      <sz val="18"/>
      <color theme="0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20"/>
      <color theme="0"/>
      <name val="Calibri"/>
      <family val="2"/>
      <charset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6" borderId="0" xfId="0" applyFill="1"/>
    <xf numFmtId="0" fontId="4" fillId="3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top" wrapText="1"/>
    </xf>
    <xf numFmtId="9" fontId="0" fillId="7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0" fillId="8" borderId="1" xfId="0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4" fillId="3" borderId="0" xfId="0" applyFont="1" applyFill="1" applyBorder="1" applyAlignment="1">
      <alignment horizontal="left" vertical="top" wrapText="1"/>
    </xf>
    <xf numFmtId="10" fontId="5" fillId="8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0" xfId="0" quotePrefix="1" applyNumberFormat="1" applyFill="1" applyAlignment="1">
      <alignment horizontal="center"/>
    </xf>
    <xf numFmtId="0" fontId="0" fillId="11" borderId="0" xfId="0" applyFill="1"/>
    <xf numFmtId="0" fontId="11" fillId="0" borderId="0" xfId="0" applyFont="1"/>
    <xf numFmtId="0" fontId="12" fillId="0" borderId="0" xfId="0" applyFont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3" fontId="13" fillId="11" borderId="0" xfId="0" applyNumberFormat="1" applyFont="1" applyFill="1" applyBorder="1" applyAlignment="1">
      <alignment horizontal="center" vertical="top" wrapText="1"/>
    </xf>
    <xf numFmtId="3" fontId="13" fillId="11" borderId="0" xfId="0" quotePrefix="1" applyNumberFormat="1" applyFont="1" applyFill="1" applyBorder="1" applyAlignment="1">
      <alignment horizontal="center" vertical="top" wrapText="1"/>
    </xf>
    <xf numFmtId="0" fontId="10" fillId="11" borderId="0" xfId="0" applyFont="1" applyFill="1"/>
    <xf numFmtId="3" fontId="0" fillId="11" borderId="0" xfId="0" applyNumberFormat="1" applyFill="1"/>
    <xf numFmtId="0" fontId="0" fillId="11" borderId="0" xfId="0" quotePrefix="1" applyFill="1"/>
    <xf numFmtId="0" fontId="7" fillId="0" borderId="0" xfId="0" applyFont="1" applyFill="1"/>
    <xf numFmtId="0" fontId="4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4" fillId="0" borderId="0" xfId="0" quotePrefix="1" applyNumberFormat="1" applyFont="1" applyFill="1" applyBorder="1" applyAlignment="1">
      <alignment horizontal="center" vertical="top" wrapText="1"/>
    </xf>
    <xf numFmtId="3" fontId="0" fillId="0" borderId="0" xfId="0" applyNumberFormat="1" applyFill="1"/>
    <xf numFmtId="0" fontId="0" fillId="0" borderId="0" xfId="0" quotePrefix="1" applyFill="1"/>
    <xf numFmtId="0" fontId="0" fillId="0" borderId="0" xfId="0" applyFill="1" applyAlignment="1">
      <alignment horizontal="right"/>
    </xf>
    <xf numFmtId="0" fontId="4" fillId="0" borderId="0" xfId="0" applyFont="1" applyFill="1" applyBorder="1" applyAlignment="1">
      <alignment horizontal="center" vertical="top" wrapText="1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14" fillId="3" borderId="1" xfId="0" applyFont="1" applyFill="1" applyBorder="1" applyAlignment="1">
      <alignment vertical="top" wrapText="1"/>
    </xf>
    <xf numFmtId="0" fontId="15" fillId="14" borderId="1" xfId="0" applyFont="1" applyFill="1" applyBorder="1" applyAlignment="1">
      <alignment vertical="top"/>
    </xf>
    <xf numFmtId="0" fontId="15" fillId="8" borderId="1" xfId="0" applyFont="1" applyFill="1" applyBorder="1" applyAlignment="1">
      <alignment vertical="top" wrapText="1"/>
    </xf>
    <xf numFmtId="0" fontId="15" fillId="1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15" fillId="12" borderId="1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vertical="top" wrapText="1"/>
    </xf>
    <xf numFmtId="0" fontId="15" fillId="11" borderId="1" xfId="0" applyFont="1" applyFill="1" applyBorder="1" applyAlignment="1">
      <alignment vertical="top" wrapText="1"/>
    </xf>
    <xf numFmtId="0" fontId="6" fillId="5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10" fontId="5" fillId="0" borderId="1" xfId="0" applyNumberFormat="1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/>
    </xf>
    <xf numFmtId="2" fontId="23" fillId="0" borderId="1" xfId="0" applyNumberFormat="1" applyFont="1" applyBorder="1" applyAlignment="1">
      <alignment wrapText="1"/>
    </xf>
    <xf numFmtId="2" fontId="23" fillId="0" borderId="1" xfId="0" applyNumberFormat="1" applyFont="1" applyBorder="1" applyAlignment="1">
      <alignment vertical="top" wrapText="1"/>
    </xf>
    <xf numFmtId="2" fontId="23" fillId="0" borderId="1" xfId="0" applyNumberFormat="1" applyFont="1" applyBorder="1"/>
    <xf numFmtId="0" fontId="24" fillId="0" borderId="0" xfId="0" applyFont="1"/>
    <xf numFmtId="0" fontId="3" fillId="15" borderId="19" xfId="0" applyFont="1" applyFill="1" applyBorder="1" applyAlignment="1">
      <alignment horizontal="center" vertical="top"/>
    </xf>
    <xf numFmtId="0" fontId="3" fillId="15" borderId="20" xfId="0" applyFont="1" applyFill="1" applyBorder="1" applyAlignment="1">
      <alignment horizontal="center" vertical="top"/>
    </xf>
    <xf numFmtId="0" fontId="3" fillId="15" borderId="9" xfId="0" applyFont="1" applyFill="1" applyBorder="1" applyAlignment="1">
      <alignment horizontal="center" vertical="top"/>
    </xf>
    <xf numFmtId="0" fontId="3" fillId="15" borderId="10" xfId="0" applyFont="1" applyFill="1" applyBorder="1" applyAlignment="1">
      <alignment vertical="top"/>
    </xf>
    <xf numFmtId="0" fontId="3" fillId="15" borderId="11" xfId="0" applyFont="1" applyFill="1" applyBorder="1" applyAlignment="1">
      <alignment horizontal="center" vertical="top" wrapText="1"/>
    </xf>
    <xf numFmtId="0" fontId="23" fillId="0" borderId="1" xfId="0" applyFont="1" applyBorder="1" applyAlignment="1">
      <alignment wrapText="1"/>
    </xf>
    <xf numFmtId="0" fontId="23" fillId="0" borderId="1" xfId="0" applyFont="1" applyBorder="1"/>
    <xf numFmtId="0" fontId="25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6" fillId="0" borderId="0" xfId="0" applyFont="1"/>
    <xf numFmtId="0" fontId="22" fillId="10" borderId="19" xfId="0" applyFont="1" applyFill="1" applyBorder="1" applyAlignment="1">
      <alignment horizontal="center" vertical="top" wrapText="1"/>
    </xf>
    <xf numFmtId="0" fontId="22" fillId="10" borderId="9" xfId="0" applyFont="1" applyFill="1" applyBorder="1" applyAlignment="1">
      <alignment horizontal="center" vertical="top" wrapText="1"/>
    </xf>
    <xf numFmtId="0" fontId="28" fillId="13" borderId="9" xfId="0" applyFont="1" applyFill="1" applyBorder="1" applyAlignment="1">
      <alignment horizontal="center" vertical="top" wrapText="1"/>
    </xf>
    <xf numFmtId="0" fontId="22" fillId="16" borderId="10" xfId="0" applyFont="1" applyFill="1" applyBorder="1" applyAlignment="1">
      <alignment horizontal="center" vertical="top" wrapText="1"/>
    </xf>
    <xf numFmtId="0" fontId="22" fillId="10" borderId="10" xfId="0" applyFont="1" applyFill="1" applyBorder="1" applyAlignment="1">
      <alignment horizontal="center" vertical="top" wrapText="1"/>
    </xf>
    <xf numFmtId="0" fontId="22" fillId="13" borderId="10" xfId="0" applyFont="1" applyFill="1" applyBorder="1" applyAlignment="1">
      <alignment horizontal="center" vertical="top" wrapText="1"/>
    </xf>
    <xf numFmtId="0" fontId="29" fillId="16" borderId="10" xfId="0" applyFont="1" applyFill="1" applyBorder="1" applyAlignment="1">
      <alignment horizontal="center" vertical="top" wrapText="1"/>
    </xf>
    <xf numFmtId="0" fontId="29" fillId="10" borderId="3" xfId="0" applyFont="1" applyFill="1" applyBorder="1" applyAlignment="1">
      <alignment horizontal="center" vertical="top" wrapText="1"/>
    </xf>
    <xf numFmtId="0" fontId="29" fillId="10" borderId="10" xfId="0" applyFont="1" applyFill="1" applyBorder="1" applyAlignment="1">
      <alignment horizontal="center" vertical="top" wrapText="1"/>
    </xf>
    <xf numFmtId="0" fontId="30" fillId="13" borderId="10" xfId="0" applyFont="1" applyFill="1" applyBorder="1" applyAlignment="1">
      <alignment horizontal="center" vertical="top" wrapText="1"/>
    </xf>
    <xf numFmtId="0" fontId="29" fillId="16" borderId="11" xfId="0" applyFont="1" applyFill="1" applyBorder="1" applyAlignment="1">
      <alignment horizontal="center" wrapText="1"/>
    </xf>
    <xf numFmtId="0" fontId="29" fillId="10" borderId="2" xfId="0" applyFont="1" applyFill="1" applyBorder="1" applyAlignment="1">
      <alignment horizontal="center" vertical="top" wrapText="1"/>
    </xf>
    <xf numFmtId="0" fontId="29" fillId="10" borderId="11" xfId="0" applyFont="1" applyFill="1" applyBorder="1" applyAlignment="1">
      <alignment horizontal="center" wrapText="1"/>
    </xf>
    <xf numFmtId="0" fontId="30" fillId="13" borderId="11" xfId="0" applyFont="1" applyFill="1" applyBorder="1" applyAlignment="1">
      <alignment horizontal="center" vertical="top" wrapText="1"/>
    </xf>
    <xf numFmtId="0" fontId="31" fillId="0" borderId="1" xfId="0" applyFont="1" applyBorder="1" applyAlignment="1">
      <alignment horizontal="right" vertical="top" wrapText="1"/>
    </xf>
    <xf numFmtId="2" fontId="31" fillId="0" borderId="1" xfId="0" applyNumberFormat="1" applyFont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/>
    </xf>
    <xf numFmtId="2" fontId="23" fillId="0" borderId="0" xfId="0" applyNumberFormat="1" applyFont="1" applyFill="1" applyBorder="1" applyAlignment="1">
      <alignment vertical="top" wrapText="1"/>
    </xf>
    <xf numFmtId="0" fontId="32" fillId="0" borderId="0" xfId="0" applyFont="1" applyFill="1" applyBorder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34" fillId="0" borderId="0" xfId="0" applyFont="1"/>
    <xf numFmtId="0" fontId="3" fillId="17" borderId="1" xfId="0" applyFont="1" applyFill="1" applyBorder="1" applyAlignment="1">
      <alignment horizontal="center" vertical="top" wrapText="1"/>
    </xf>
    <xf numFmtId="0" fontId="35" fillId="0" borderId="0" xfId="0" applyFont="1"/>
    <xf numFmtId="0" fontId="36" fillId="3" borderId="0" xfId="0" applyFont="1" applyFill="1"/>
    <xf numFmtId="0" fontId="37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2" fontId="0" fillId="0" borderId="4" xfId="0" applyNumberFormat="1" applyBorder="1" applyAlignment="1">
      <alignment horizontal="center" vertical="top" wrapText="1"/>
    </xf>
    <xf numFmtId="2" fontId="0" fillId="0" borderId="12" xfId="0" applyNumberFormat="1" applyBorder="1" applyAlignment="1">
      <alignment horizontal="center" vertical="top" wrapText="1"/>
    </xf>
    <xf numFmtId="2" fontId="0" fillId="0" borderId="5" xfId="0" applyNumberFormat="1" applyBorder="1" applyAlignment="1">
      <alignment horizontal="center" vertical="top" wrapText="1"/>
    </xf>
    <xf numFmtId="10" fontId="5" fillId="0" borderId="4" xfId="0" applyNumberFormat="1" applyFont="1" applyFill="1" applyBorder="1" applyAlignment="1">
      <alignment horizontal="center" vertical="top" wrapText="1"/>
    </xf>
    <xf numFmtId="10" fontId="5" fillId="0" borderId="12" xfId="0" applyNumberFormat="1" applyFont="1" applyFill="1" applyBorder="1" applyAlignment="1">
      <alignment horizontal="center" vertical="top" wrapText="1"/>
    </xf>
    <xf numFmtId="10" fontId="5" fillId="0" borderId="5" xfId="0" applyNumberFormat="1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15" fillId="11" borderId="1" xfId="0" applyFont="1" applyFill="1" applyBorder="1" applyAlignment="1">
      <alignment vertical="top" wrapText="1"/>
    </xf>
    <xf numFmtId="0" fontId="16" fillId="8" borderId="1" xfId="0" applyFont="1" applyFill="1" applyBorder="1" applyAlignment="1">
      <alignment horizontal="left" vertical="top" wrapText="1"/>
    </xf>
    <xf numFmtId="0" fontId="15" fillId="0" borderId="13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12" borderId="1" xfId="0" applyFont="1" applyFill="1" applyBorder="1" applyAlignment="1">
      <alignment vertical="top" wrapText="1"/>
    </xf>
    <xf numFmtId="0" fontId="15" fillId="14" borderId="1" xfId="0" applyFont="1" applyFill="1" applyBorder="1" applyAlignment="1">
      <alignment horizontal="center" vertical="top" wrapText="1"/>
    </xf>
    <xf numFmtId="3" fontId="13" fillId="11" borderId="0" xfId="0" applyNumberFormat="1" applyFont="1" applyFill="1" applyBorder="1" applyAlignment="1">
      <alignment horizontal="center" vertical="top" wrapText="1"/>
    </xf>
    <xf numFmtId="3" fontId="0" fillId="11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center" vertical="top" wrapText="1"/>
    </xf>
    <xf numFmtId="0" fontId="3" fillId="17" borderId="1" xfId="0" applyFont="1" applyFill="1" applyBorder="1" applyAlignment="1">
      <alignment horizontal="center" vertical="top"/>
    </xf>
    <xf numFmtId="0" fontId="3" fillId="17" borderId="1" xfId="0" applyFont="1" applyFill="1" applyBorder="1" applyAlignment="1">
      <alignment horizontal="center" vertical="top" wrapText="1"/>
    </xf>
    <xf numFmtId="0" fontId="22" fillId="13" borderId="3" xfId="0" applyFont="1" applyFill="1" applyBorder="1" applyAlignment="1">
      <alignment horizontal="center" vertical="top" wrapText="1"/>
    </xf>
    <xf numFmtId="0" fontId="22" fillId="13" borderId="2" xfId="0" applyFont="1" applyFill="1" applyBorder="1" applyAlignment="1">
      <alignment horizontal="center" vertical="top" wrapText="1"/>
    </xf>
    <xf numFmtId="0" fontId="22" fillId="16" borderId="1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29" fillId="16" borderId="3" xfId="0" applyFont="1" applyFill="1" applyBorder="1" applyAlignment="1">
      <alignment horizontal="center" vertical="top" wrapText="1"/>
    </xf>
    <xf numFmtId="0" fontId="29" fillId="16" borderId="2" xfId="0" applyFont="1" applyFill="1" applyBorder="1" applyAlignment="1">
      <alignment horizontal="center" vertical="top" wrapText="1"/>
    </xf>
    <xf numFmtId="0" fontId="3" fillId="15" borderId="3" xfId="0" applyFont="1" applyFill="1" applyBorder="1" applyAlignment="1">
      <alignment horizontal="center" vertical="top"/>
    </xf>
    <xf numFmtId="0" fontId="3" fillId="15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8" borderId="12" xfId="0" applyFill="1" applyBorder="1"/>
    <xf numFmtId="0" fontId="38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82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23</xdr:row>
      <xdr:rowOff>114300</xdr:rowOff>
    </xdr:from>
    <xdr:to>
      <xdr:col>16</xdr:col>
      <xdr:colOff>571500</xdr:colOff>
      <xdr:row>23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3411200" y="438150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24</xdr:row>
      <xdr:rowOff>104775</xdr:rowOff>
    </xdr:from>
    <xdr:to>
      <xdr:col>16</xdr:col>
      <xdr:colOff>590550</xdr:colOff>
      <xdr:row>24</xdr:row>
      <xdr:rowOff>114300</xdr:rowOff>
    </xdr:to>
    <xdr:cxnSp macro="">
      <xdr:nvCxnSpPr>
        <xdr:cNvPr id="4" name="Straight Arrow Connector 3"/>
        <xdr:cNvCxnSpPr/>
      </xdr:nvCxnSpPr>
      <xdr:spPr>
        <a:xfrm flipV="1">
          <a:off x="13430250" y="456247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31</xdr:row>
      <xdr:rowOff>108857</xdr:rowOff>
    </xdr:from>
    <xdr:to>
      <xdr:col>16</xdr:col>
      <xdr:colOff>258536</xdr:colOff>
      <xdr:row>31</xdr:row>
      <xdr:rowOff>127907</xdr:rowOff>
    </xdr:to>
    <xdr:cxnSp macro="">
      <xdr:nvCxnSpPr>
        <xdr:cNvPr id="5" name="Straight Arrow Connector 4"/>
        <xdr:cNvCxnSpPr/>
      </xdr:nvCxnSpPr>
      <xdr:spPr>
        <a:xfrm flipV="1">
          <a:off x="12070896" y="10191750"/>
          <a:ext cx="22996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246289</xdr:colOff>
      <xdr:row>32</xdr:row>
      <xdr:rowOff>112940</xdr:rowOff>
    </xdr:from>
    <xdr:to>
      <xdr:col>16</xdr:col>
      <xdr:colOff>258536</xdr:colOff>
      <xdr:row>32</xdr:row>
      <xdr:rowOff>122464</xdr:rowOff>
    </xdr:to>
    <xdr:cxnSp macro="">
      <xdr:nvCxnSpPr>
        <xdr:cNvPr id="6" name="Straight Arrow Connector 5"/>
        <xdr:cNvCxnSpPr/>
      </xdr:nvCxnSpPr>
      <xdr:spPr>
        <a:xfrm>
          <a:off x="12016468" y="10386333"/>
          <a:ext cx="28438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PCC%20Peng%20biologi%20sampah%20+%20pembakaran%20sampah%20+%20Air%20Limbah%20revisi%2020%20agustus20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A_DOC"/>
      <sheetName val="4B_CH4 emissions"/>
      <sheetName val="4B_N2O emission"/>
      <sheetName val="4C1_Amount_Waste_OpenBurned"/>
      <sheetName val="4C2_CO2_OpenBurning"/>
      <sheetName val="4C2_CH4_OpenBurning"/>
      <sheetName val="4C2_N2O_OpenBurning"/>
      <sheetName val="4D1_TOW_DomesticWastewater"/>
      <sheetName val="4D1_CH4_EF_DomesticWastewater"/>
      <sheetName val="4D1_CH4_Domestic_Wastewater"/>
      <sheetName val="4D1_N_effluent"/>
      <sheetName val="4D1_Indirect_N2O"/>
      <sheetName val="REKAPITULA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7"/>
  <sheetViews>
    <sheetView tabSelected="1" workbookViewId="0">
      <selection activeCell="A3" sqref="A3:E15"/>
    </sheetView>
  </sheetViews>
  <sheetFormatPr defaultRowHeight="15"/>
  <cols>
    <col min="2" max="2" width="18.42578125" customWidth="1"/>
    <col min="3" max="3" width="19.42578125" customWidth="1"/>
    <col min="4" max="4" width="14" customWidth="1"/>
    <col min="5" max="5" width="16.7109375" customWidth="1"/>
    <col min="10" max="10" width="7.5703125" customWidth="1"/>
    <col min="11" max="11" width="2" customWidth="1"/>
    <col min="12" max="12" width="5.7109375" customWidth="1"/>
  </cols>
  <sheetData>
    <row r="2" spans="1:14" ht="21">
      <c r="G2" s="25" t="s">
        <v>20</v>
      </c>
    </row>
    <row r="3" spans="1:14" ht="15.75" customHeight="1">
      <c r="A3" s="103" t="s">
        <v>12</v>
      </c>
      <c r="B3" s="103" t="s">
        <v>13</v>
      </c>
      <c r="C3" s="12" t="s">
        <v>14</v>
      </c>
      <c r="D3" s="102" t="s">
        <v>14</v>
      </c>
      <c r="E3" s="102"/>
      <c r="G3" s="23" t="s">
        <v>18</v>
      </c>
      <c r="H3" s="23"/>
      <c r="I3" s="23"/>
    </row>
    <row r="4" spans="1:14">
      <c r="A4" s="104"/>
      <c r="B4" s="104"/>
      <c r="C4" s="101" t="s">
        <v>120</v>
      </c>
      <c r="D4" s="12" t="s">
        <v>16</v>
      </c>
      <c r="E4" s="12" t="s">
        <v>17</v>
      </c>
      <c r="G4" s="23" t="s">
        <v>19</v>
      </c>
      <c r="H4" s="23"/>
      <c r="I4" s="23"/>
    </row>
    <row r="5" spans="1:14">
      <c r="A5" s="11">
        <v>2010</v>
      </c>
      <c r="B5" s="10">
        <v>219553000</v>
      </c>
      <c r="C5" s="10">
        <v>0.22</v>
      </c>
      <c r="D5" s="17">
        <f>C5*B5</f>
        <v>48301660</v>
      </c>
      <c r="E5" s="26">
        <f>D5/1000</f>
        <v>48301.66</v>
      </c>
    </row>
    <row r="6" spans="1:14">
      <c r="A6" s="11">
        <v>2011</v>
      </c>
      <c r="B6" s="10">
        <v>22308900</v>
      </c>
      <c r="C6" s="10">
        <v>0.22</v>
      </c>
      <c r="D6" s="17">
        <f t="shared" ref="D6:D25" si="0">C6*B6</f>
        <v>4907958</v>
      </c>
      <c r="E6" s="26">
        <f t="shared" ref="E6:E25" si="1">D6/1000</f>
        <v>4907.9579999999996</v>
      </c>
      <c r="G6" s="18" t="s">
        <v>39</v>
      </c>
      <c r="H6" s="18"/>
      <c r="I6" s="18"/>
      <c r="J6" s="19">
        <v>2</v>
      </c>
      <c r="K6" s="20" t="s">
        <v>35</v>
      </c>
      <c r="L6" s="19">
        <v>3</v>
      </c>
      <c r="M6" s="18" t="s">
        <v>40</v>
      </c>
      <c r="N6" s="18"/>
    </row>
    <row r="7" spans="1:14">
      <c r="A7" s="11">
        <v>2012</v>
      </c>
      <c r="B7" s="10">
        <v>22658600</v>
      </c>
      <c r="C7" s="10">
        <v>0.22</v>
      </c>
      <c r="D7" s="17">
        <f t="shared" si="0"/>
        <v>4984892</v>
      </c>
      <c r="E7" s="26">
        <f t="shared" si="1"/>
        <v>4984.8919999999998</v>
      </c>
      <c r="G7" s="18"/>
      <c r="H7" s="18"/>
      <c r="I7" s="18"/>
      <c r="J7" s="19">
        <f>(2*250)/1000</f>
        <v>0.5</v>
      </c>
      <c r="K7" s="20" t="s">
        <v>35</v>
      </c>
      <c r="L7" s="19">
        <f>(3*250)/1000</f>
        <v>0.75</v>
      </c>
      <c r="M7" s="18" t="s">
        <v>15</v>
      </c>
      <c r="N7" s="18"/>
    </row>
    <row r="8" spans="1:14">
      <c r="A8" s="11">
        <v>2013</v>
      </c>
      <c r="B8" s="10">
        <v>23004300</v>
      </c>
      <c r="C8" s="10">
        <v>0.22</v>
      </c>
      <c r="D8" s="17">
        <f t="shared" si="0"/>
        <v>5060946</v>
      </c>
      <c r="E8" s="26">
        <f t="shared" si="1"/>
        <v>5060.9459999999999</v>
      </c>
      <c r="G8" s="18"/>
      <c r="H8" s="18"/>
      <c r="I8" s="18"/>
      <c r="J8" s="21">
        <f>J7*(365/1000)</f>
        <v>0.1825</v>
      </c>
      <c r="K8" s="22" t="s">
        <v>35</v>
      </c>
      <c r="L8" s="21">
        <f>L7*(365/1000)</f>
        <v>0.27374999999999999</v>
      </c>
      <c r="M8" s="18" t="s">
        <v>41</v>
      </c>
      <c r="N8" s="18"/>
    </row>
    <row r="9" spans="1:14">
      <c r="A9" s="11">
        <v>2014</v>
      </c>
      <c r="B9" s="10">
        <v>23345300</v>
      </c>
      <c r="C9" s="10">
        <v>0.22</v>
      </c>
      <c r="D9" s="17">
        <f t="shared" si="0"/>
        <v>5135966</v>
      </c>
      <c r="E9" s="26">
        <f t="shared" si="1"/>
        <v>5135.9660000000003</v>
      </c>
    </row>
    <row r="10" spans="1:14">
      <c r="A10" s="11">
        <v>2015</v>
      </c>
      <c r="B10" s="10">
        <v>23681000</v>
      </c>
      <c r="C10" s="10">
        <v>0.22</v>
      </c>
      <c r="D10" s="17">
        <f t="shared" si="0"/>
        <v>5209820</v>
      </c>
      <c r="E10" s="26">
        <f t="shared" si="1"/>
        <v>5209.82</v>
      </c>
      <c r="G10" s="1" t="s">
        <v>36</v>
      </c>
      <c r="H10" s="1"/>
      <c r="I10" s="1" t="s">
        <v>37</v>
      </c>
      <c r="J10" s="1"/>
      <c r="K10" s="1"/>
    </row>
    <row r="11" spans="1:14">
      <c r="A11" s="11">
        <v>2016</v>
      </c>
      <c r="B11" s="10">
        <v>24011300</v>
      </c>
      <c r="C11" s="10">
        <v>0.22</v>
      </c>
      <c r="D11" s="17">
        <f t="shared" si="0"/>
        <v>5282486</v>
      </c>
      <c r="E11" s="26">
        <f t="shared" si="1"/>
        <v>5282.4859999999999</v>
      </c>
      <c r="G11" s="1"/>
      <c r="H11" s="1"/>
      <c r="I11" s="1" t="s">
        <v>38</v>
      </c>
      <c r="J11" s="1"/>
      <c r="K11" s="1"/>
    </row>
    <row r="12" spans="1:14">
      <c r="A12" s="11">
        <v>2017</v>
      </c>
      <c r="B12" s="10">
        <v>24335200</v>
      </c>
      <c r="C12" s="10">
        <v>0.22</v>
      </c>
      <c r="D12" s="17">
        <f t="shared" si="0"/>
        <v>5353744</v>
      </c>
      <c r="E12" s="26">
        <f t="shared" si="1"/>
        <v>5353.7439999999997</v>
      </c>
    </row>
    <row r="13" spans="1:14">
      <c r="A13" s="11">
        <v>2018</v>
      </c>
      <c r="B13" s="10">
        <v>24652600</v>
      </c>
      <c r="C13" s="10">
        <v>0.22</v>
      </c>
      <c r="D13" s="17">
        <f t="shared" si="0"/>
        <v>5423572</v>
      </c>
      <c r="E13" s="26">
        <f t="shared" si="1"/>
        <v>5423.5720000000001</v>
      </c>
    </row>
    <row r="14" spans="1:14">
      <c r="A14" s="11">
        <v>2019</v>
      </c>
      <c r="B14" s="10">
        <v>24962700</v>
      </c>
      <c r="C14" s="10">
        <v>0.22</v>
      </c>
      <c r="D14" s="17">
        <f t="shared" si="0"/>
        <v>5491794</v>
      </c>
      <c r="E14" s="26">
        <f t="shared" si="1"/>
        <v>5491.7939999999999</v>
      </c>
    </row>
    <row r="15" spans="1:14">
      <c r="A15" s="11">
        <v>2020</v>
      </c>
      <c r="B15" s="10">
        <v>25265200</v>
      </c>
      <c r="C15" s="10">
        <v>0.22</v>
      </c>
      <c r="D15" s="17">
        <f t="shared" si="0"/>
        <v>5558344</v>
      </c>
      <c r="E15" s="26">
        <f t="shared" si="1"/>
        <v>5558.3440000000001</v>
      </c>
    </row>
    <row r="16" spans="1:14">
      <c r="A16" s="11">
        <f>+A15+1</f>
        <v>2021</v>
      </c>
      <c r="B16" s="157">
        <v>25559800</v>
      </c>
      <c r="C16" s="10">
        <v>0.22</v>
      </c>
      <c r="D16" s="17">
        <f t="shared" si="0"/>
        <v>5623156</v>
      </c>
      <c r="E16" s="26">
        <f t="shared" si="1"/>
        <v>5623.1559999999999</v>
      </c>
    </row>
    <row r="17" spans="1:5">
      <c r="A17" s="11">
        <f t="shared" ref="A17:A26" si="2">+A16+1</f>
        <v>2022</v>
      </c>
      <c r="B17" s="157">
        <v>25845200</v>
      </c>
      <c r="C17" s="10">
        <v>0.22</v>
      </c>
      <c r="D17" s="17">
        <f t="shared" si="0"/>
        <v>5685944</v>
      </c>
      <c r="E17" s="26">
        <f t="shared" si="1"/>
        <v>5685.9440000000004</v>
      </c>
    </row>
    <row r="18" spans="1:5">
      <c r="A18" s="11">
        <f t="shared" si="2"/>
        <v>2023</v>
      </c>
      <c r="B18" s="157">
        <v>26121900</v>
      </c>
      <c r="C18" s="10">
        <v>0.22</v>
      </c>
      <c r="D18" s="17">
        <f t="shared" si="0"/>
        <v>5746818</v>
      </c>
      <c r="E18" s="26">
        <f t="shared" si="1"/>
        <v>5746.8180000000002</v>
      </c>
    </row>
    <row r="19" spans="1:5">
      <c r="A19" s="11">
        <f t="shared" si="2"/>
        <v>2024</v>
      </c>
      <c r="B19" s="157">
        <v>26338700</v>
      </c>
      <c r="C19" s="10">
        <v>0.22</v>
      </c>
      <c r="D19" s="17">
        <f t="shared" si="0"/>
        <v>5794514</v>
      </c>
      <c r="E19" s="26">
        <f t="shared" si="1"/>
        <v>5794.5140000000001</v>
      </c>
    </row>
    <row r="20" spans="1:5">
      <c r="A20" s="11">
        <f t="shared" si="2"/>
        <v>2025</v>
      </c>
      <c r="B20" s="157">
        <v>26645500</v>
      </c>
      <c r="C20" s="10">
        <v>0.22</v>
      </c>
      <c r="D20" s="17">
        <f t="shared" si="0"/>
        <v>5862010</v>
      </c>
      <c r="E20" s="26">
        <f t="shared" si="1"/>
        <v>5862.01</v>
      </c>
    </row>
    <row r="21" spans="1:5">
      <c r="A21" s="11">
        <f t="shared" si="2"/>
        <v>2026</v>
      </c>
      <c r="B21" s="157">
        <v>26893100</v>
      </c>
      <c r="C21" s="10">
        <v>0.22</v>
      </c>
      <c r="D21" s="17">
        <f t="shared" si="0"/>
        <v>5916482</v>
      </c>
      <c r="E21" s="26">
        <f t="shared" si="1"/>
        <v>5916.482</v>
      </c>
    </row>
    <row r="22" spans="1:5">
      <c r="A22" s="11">
        <f t="shared" si="2"/>
        <v>2027</v>
      </c>
      <c r="B22" s="157">
        <v>27131500</v>
      </c>
      <c r="C22" s="10">
        <v>0.22</v>
      </c>
      <c r="D22" s="17">
        <f t="shared" si="0"/>
        <v>5968930</v>
      </c>
      <c r="E22" s="26">
        <f t="shared" si="1"/>
        <v>5968.93</v>
      </c>
    </row>
    <row r="23" spans="1:5">
      <c r="A23" s="11">
        <f t="shared" si="2"/>
        <v>2028</v>
      </c>
      <c r="B23" s="157">
        <v>27360600</v>
      </c>
      <c r="C23" s="10">
        <v>0.22</v>
      </c>
      <c r="D23" s="17">
        <f t="shared" si="0"/>
        <v>6019332</v>
      </c>
      <c r="E23" s="26">
        <f t="shared" si="1"/>
        <v>6019.3320000000003</v>
      </c>
    </row>
    <row r="24" spans="1:5">
      <c r="A24" s="11">
        <f t="shared" si="2"/>
        <v>2029</v>
      </c>
      <c r="B24" s="157">
        <v>27580000</v>
      </c>
      <c r="C24" s="10">
        <v>0.22</v>
      </c>
      <c r="D24" s="17">
        <f t="shared" si="0"/>
        <v>6067600</v>
      </c>
      <c r="E24" s="26">
        <f t="shared" si="1"/>
        <v>6067.6</v>
      </c>
    </row>
    <row r="25" spans="1:5">
      <c r="A25" s="11">
        <f t="shared" si="2"/>
        <v>2030</v>
      </c>
      <c r="B25" s="157">
        <v>27789500</v>
      </c>
      <c r="C25" s="10">
        <v>0.22</v>
      </c>
      <c r="D25" s="17">
        <f t="shared" si="0"/>
        <v>6113690</v>
      </c>
      <c r="E25" s="26">
        <f t="shared" si="1"/>
        <v>6113.69</v>
      </c>
    </row>
    <row r="26" spans="1:5">
      <c r="A26" s="11"/>
    </row>
    <row r="27" spans="1:5">
      <c r="A27" s="11"/>
    </row>
  </sheetData>
  <mergeCells count="3">
    <mergeCell ref="D3:E3"/>
    <mergeCell ref="B3:B4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Y50"/>
  <sheetViews>
    <sheetView zoomScale="70" zoomScaleNormal="70" workbookViewId="0">
      <selection activeCell="A4" sqref="A4:H18"/>
    </sheetView>
  </sheetViews>
  <sheetFormatPr defaultRowHeight="15"/>
  <cols>
    <col min="2" max="2" width="15.5703125" customWidth="1"/>
    <col min="3" max="3" width="14.140625" customWidth="1"/>
    <col min="9" max="9" width="22.28515625" customWidth="1"/>
    <col min="12" max="12" width="42.140625" style="6" customWidth="1"/>
    <col min="13" max="13" width="6.42578125" style="6" customWidth="1"/>
    <col min="14" max="14" width="2.42578125" style="6" customWidth="1"/>
    <col min="15" max="15" width="7.140625" style="6" customWidth="1"/>
    <col min="16" max="19" width="9.140625" style="6"/>
    <col min="20" max="20" width="1.42578125" style="6" customWidth="1"/>
    <col min="21" max="21" width="7.140625" style="6" customWidth="1"/>
    <col min="22" max="22" width="50.28515625" style="6" customWidth="1"/>
    <col min="23" max="25" width="9.140625" style="6"/>
  </cols>
  <sheetData>
    <row r="2" spans="1:21" ht="21">
      <c r="A2" s="105" t="s">
        <v>10</v>
      </c>
      <c r="B2" s="105"/>
      <c r="C2" s="105"/>
      <c r="D2" s="105"/>
      <c r="E2" s="105"/>
      <c r="F2" s="105"/>
      <c r="G2" s="105"/>
      <c r="H2" s="105"/>
      <c r="I2" s="105"/>
    </row>
    <row r="3" spans="1:21">
      <c r="A3" t="s">
        <v>9</v>
      </c>
    </row>
    <row r="4" spans="1:21">
      <c r="A4" s="106" t="s">
        <v>8</v>
      </c>
      <c r="B4" s="112" t="s">
        <v>0</v>
      </c>
      <c r="C4" s="112"/>
      <c r="D4" s="112"/>
      <c r="E4" s="112"/>
      <c r="F4" s="112"/>
      <c r="G4" s="112"/>
      <c r="H4" s="112"/>
      <c r="I4" s="110" t="s">
        <v>11</v>
      </c>
    </row>
    <row r="5" spans="1:21" ht="42.75" customHeight="1">
      <c r="A5" s="106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11"/>
      <c r="P5" s="33"/>
    </row>
    <row r="6" spans="1:21" ht="17.25" customHeight="1">
      <c r="A6" s="3">
        <v>2010</v>
      </c>
      <c r="B6" s="16">
        <v>0.22520000000000001</v>
      </c>
      <c r="C6" s="16">
        <v>0.1048</v>
      </c>
      <c r="D6" s="16">
        <v>2.1499999999999998E-2</v>
      </c>
      <c r="E6" s="16">
        <v>0.4672</v>
      </c>
      <c r="F6" s="16">
        <v>9.2399999999999996E-2</v>
      </c>
      <c r="G6" s="16">
        <v>4.48E-2</v>
      </c>
      <c r="H6" s="16">
        <v>4.41E-2</v>
      </c>
      <c r="I6" s="5">
        <f>SUM(B6:H6)</f>
        <v>1</v>
      </c>
      <c r="L6" s="34"/>
    </row>
    <row r="7" spans="1:21">
      <c r="A7" s="3">
        <v>2011</v>
      </c>
      <c r="B7" s="58">
        <v>0.22520000000000001</v>
      </c>
      <c r="C7" s="4">
        <v>0.1048</v>
      </c>
      <c r="D7" s="4">
        <v>2.1499999999999998E-2</v>
      </c>
      <c r="E7" s="4">
        <v>0.4672</v>
      </c>
      <c r="F7" s="4">
        <v>9.2399999999999996E-2</v>
      </c>
      <c r="G7" s="4">
        <v>4.48E-2</v>
      </c>
      <c r="H7" s="4">
        <v>4.41E-2</v>
      </c>
      <c r="I7" s="5">
        <f t="shared" ref="I7:I16" si="0">SUM(B7:H7)</f>
        <v>1</v>
      </c>
      <c r="M7" s="35"/>
      <c r="N7" s="36"/>
      <c r="O7" s="35"/>
      <c r="P7" s="33"/>
      <c r="S7" s="37"/>
      <c r="T7" s="38"/>
      <c r="U7" s="37"/>
    </row>
    <row r="8" spans="1:21">
      <c r="A8" s="3">
        <v>2012</v>
      </c>
      <c r="B8" s="58">
        <v>0.22520000000000001</v>
      </c>
      <c r="C8" s="4">
        <v>0.1048</v>
      </c>
      <c r="D8" s="4">
        <v>2.1499999999999998E-2</v>
      </c>
      <c r="E8" s="4">
        <v>0.4672</v>
      </c>
      <c r="F8" s="4">
        <v>9.2399999999999996E-2</v>
      </c>
      <c r="G8" s="4">
        <v>4.48E-2</v>
      </c>
      <c r="H8" s="4">
        <v>4.41E-2</v>
      </c>
      <c r="I8" s="5">
        <f t="shared" si="0"/>
        <v>1</v>
      </c>
      <c r="M8" s="35"/>
      <c r="N8" s="35"/>
      <c r="O8" s="35"/>
      <c r="P8" s="33"/>
      <c r="S8" s="41"/>
      <c r="T8" s="41"/>
      <c r="U8" s="41"/>
    </row>
    <row r="9" spans="1:21">
      <c r="A9" s="3">
        <v>2013</v>
      </c>
      <c r="B9" s="58">
        <v>0.22520000000000001</v>
      </c>
      <c r="C9" s="4">
        <v>0.1048</v>
      </c>
      <c r="D9" s="4">
        <v>2.1499999999999998E-2</v>
      </c>
      <c r="E9" s="4">
        <v>0.4672</v>
      </c>
      <c r="F9" s="4">
        <v>9.2399999999999996E-2</v>
      </c>
      <c r="G9" s="4">
        <v>4.48E-2</v>
      </c>
      <c r="H9" s="4">
        <v>4.41E-2</v>
      </c>
      <c r="I9" s="5">
        <f t="shared" si="0"/>
        <v>1</v>
      </c>
      <c r="M9" s="35"/>
      <c r="N9" s="35"/>
      <c r="O9" s="35"/>
      <c r="P9" s="33"/>
    </row>
    <row r="10" spans="1:21">
      <c r="A10" s="3">
        <v>2014</v>
      </c>
      <c r="B10" s="58">
        <v>0.22520000000000001</v>
      </c>
      <c r="C10" s="4">
        <v>0.1048</v>
      </c>
      <c r="D10" s="4">
        <v>2.1499999999999998E-2</v>
      </c>
      <c r="E10" s="4">
        <v>0.4672</v>
      </c>
      <c r="F10" s="4">
        <v>9.2399999999999996E-2</v>
      </c>
      <c r="G10" s="4">
        <v>4.48E-2</v>
      </c>
      <c r="H10" s="4">
        <v>4.41E-2</v>
      </c>
      <c r="I10" s="5">
        <f t="shared" si="0"/>
        <v>1</v>
      </c>
      <c r="L10" s="39"/>
      <c r="M10" s="35"/>
      <c r="N10" s="36"/>
      <c r="O10" s="35"/>
      <c r="P10" s="33"/>
    </row>
    <row r="11" spans="1:21">
      <c r="A11" s="3">
        <v>2015</v>
      </c>
      <c r="B11" s="58">
        <v>0.22520000000000001</v>
      </c>
      <c r="C11" s="4">
        <v>0.1048</v>
      </c>
      <c r="D11" s="4">
        <v>2.1499999999999998E-2</v>
      </c>
      <c r="E11" s="4">
        <v>0.4672</v>
      </c>
      <c r="F11" s="4">
        <v>9.2399999999999996E-2</v>
      </c>
      <c r="G11" s="4">
        <v>4.48E-2</v>
      </c>
      <c r="H11" s="4">
        <v>4.41E-2</v>
      </c>
      <c r="I11" s="5">
        <f t="shared" si="0"/>
        <v>1</v>
      </c>
    </row>
    <row r="12" spans="1:21">
      <c r="A12" s="3">
        <v>2016</v>
      </c>
      <c r="B12" s="58">
        <v>0.22520000000000001</v>
      </c>
      <c r="C12" s="4">
        <v>0.1048</v>
      </c>
      <c r="D12" s="4">
        <v>2.1499999999999998E-2</v>
      </c>
      <c r="E12" s="4">
        <v>0.4672</v>
      </c>
      <c r="F12" s="4">
        <v>9.2399999999999996E-2</v>
      </c>
      <c r="G12" s="4">
        <v>4.48E-2</v>
      </c>
      <c r="H12" s="4">
        <v>4.41E-2</v>
      </c>
      <c r="I12" s="5">
        <f t="shared" si="0"/>
        <v>1</v>
      </c>
    </row>
    <row r="13" spans="1:21">
      <c r="A13" s="3">
        <v>2017</v>
      </c>
      <c r="B13" s="58">
        <v>0.22520000000000001</v>
      </c>
      <c r="C13" s="4">
        <v>0.1048</v>
      </c>
      <c r="D13" s="4">
        <v>2.1499999999999998E-2</v>
      </c>
      <c r="E13" s="4">
        <v>0.4672</v>
      </c>
      <c r="F13" s="4">
        <v>9.2399999999999996E-2</v>
      </c>
      <c r="G13" s="4">
        <v>4.48E-2</v>
      </c>
      <c r="H13" s="4">
        <v>4.41E-2</v>
      </c>
      <c r="I13" s="5">
        <f t="shared" si="0"/>
        <v>1</v>
      </c>
    </row>
    <row r="14" spans="1:21">
      <c r="A14" s="3">
        <v>2018</v>
      </c>
      <c r="B14" s="58">
        <v>0.22520000000000001</v>
      </c>
      <c r="C14" s="4">
        <v>0.1048</v>
      </c>
      <c r="D14" s="4">
        <v>2.1499999999999998E-2</v>
      </c>
      <c r="E14" s="4">
        <v>0.4672</v>
      </c>
      <c r="F14" s="4">
        <v>9.2399999999999996E-2</v>
      </c>
      <c r="G14" s="4">
        <v>4.48E-2</v>
      </c>
      <c r="H14" s="4">
        <v>4.41E-2</v>
      </c>
      <c r="I14" s="5">
        <f t="shared" si="0"/>
        <v>1</v>
      </c>
      <c r="L14" s="40"/>
      <c r="P14" s="33"/>
    </row>
    <row r="15" spans="1:21">
      <c r="A15" s="3">
        <v>2019</v>
      </c>
      <c r="B15" s="58">
        <v>0.22520000000000001</v>
      </c>
      <c r="C15" s="4">
        <v>0.1048</v>
      </c>
      <c r="D15" s="4">
        <v>2.1499999999999998E-2</v>
      </c>
      <c r="E15" s="4">
        <v>0.4672</v>
      </c>
      <c r="F15" s="4">
        <v>9.2399999999999996E-2</v>
      </c>
      <c r="G15" s="4">
        <v>4.48E-2</v>
      </c>
      <c r="H15" s="4">
        <v>4.41E-2</v>
      </c>
      <c r="I15" s="5">
        <f t="shared" si="0"/>
        <v>1</v>
      </c>
      <c r="S15" s="37"/>
    </row>
    <row r="16" spans="1:21">
      <c r="A16" s="3">
        <v>2020</v>
      </c>
      <c r="B16" s="58">
        <v>0.22520000000000001</v>
      </c>
      <c r="C16" s="4">
        <v>0.1048</v>
      </c>
      <c r="D16" s="4">
        <v>2.1499999999999998E-2</v>
      </c>
      <c r="E16" s="4">
        <v>0.4672</v>
      </c>
      <c r="F16" s="4">
        <v>9.2399999999999996E-2</v>
      </c>
      <c r="G16" s="4">
        <v>4.48E-2</v>
      </c>
      <c r="H16" s="4">
        <v>4.41E-2</v>
      </c>
      <c r="I16" s="5">
        <f t="shared" si="0"/>
        <v>1</v>
      </c>
      <c r="S16" s="37"/>
    </row>
    <row r="17" spans="1:19">
      <c r="A17" s="11">
        <f>+A16+1</f>
        <v>2021</v>
      </c>
      <c r="B17" s="58">
        <v>0.22520000000000001</v>
      </c>
      <c r="C17" s="4">
        <v>0.1048</v>
      </c>
      <c r="D17" s="4">
        <v>2.1499999999999998E-2</v>
      </c>
      <c r="E17" s="4">
        <v>0.4672</v>
      </c>
      <c r="F17" s="4">
        <v>9.2399999999999996E-2</v>
      </c>
      <c r="G17" s="4">
        <v>4.48E-2</v>
      </c>
      <c r="H17" s="4">
        <v>4.41E-2</v>
      </c>
      <c r="I17" s="5">
        <f t="shared" ref="I17:I26" si="1">SUM(B17:H17)</f>
        <v>1</v>
      </c>
      <c r="S17" s="37"/>
    </row>
    <row r="18" spans="1:19">
      <c r="A18" s="11">
        <f t="shared" ref="A18:A26" si="2">+A17+1</f>
        <v>2022</v>
      </c>
      <c r="B18" s="58">
        <v>0.22520000000000001</v>
      </c>
      <c r="C18" s="4">
        <v>0.1048</v>
      </c>
      <c r="D18" s="4">
        <v>2.1499999999999998E-2</v>
      </c>
      <c r="E18" s="4">
        <v>0.4672</v>
      </c>
      <c r="F18" s="4">
        <v>9.2399999999999996E-2</v>
      </c>
      <c r="G18" s="4">
        <v>4.48E-2</v>
      </c>
      <c r="H18" s="4">
        <v>4.41E-2</v>
      </c>
      <c r="I18" s="5">
        <f t="shared" si="1"/>
        <v>1</v>
      </c>
      <c r="S18" s="37"/>
    </row>
    <row r="19" spans="1:19">
      <c r="A19" s="11">
        <f t="shared" si="2"/>
        <v>2023</v>
      </c>
      <c r="B19" s="58">
        <v>0.22520000000000001</v>
      </c>
      <c r="C19" s="4">
        <v>0.1048</v>
      </c>
      <c r="D19" s="4">
        <v>2.1499999999999998E-2</v>
      </c>
      <c r="E19" s="4">
        <v>0.4672</v>
      </c>
      <c r="F19" s="4">
        <v>9.2399999999999996E-2</v>
      </c>
      <c r="G19" s="4">
        <v>4.48E-2</v>
      </c>
      <c r="H19" s="4">
        <v>4.41E-2</v>
      </c>
      <c r="I19" s="5">
        <f t="shared" si="1"/>
        <v>1</v>
      </c>
      <c r="S19" s="37"/>
    </row>
    <row r="20" spans="1:19">
      <c r="A20" s="11">
        <f t="shared" si="2"/>
        <v>2024</v>
      </c>
      <c r="B20" s="58">
        <v>0.22520000000000001</v>
      </c>
      <c r="C20" s="4">
        <v>0.1048</v>
      </c>
      <c r="D20" s="4">
        <v>2.1499999999999998E-2</v>
      </c>
      <c r="E20" s="4">
        <v>0.4672</v>
      </c>
      <c r="F20" s="4">
        <v>9.2399999999999996E-2</v>
      </c>
      <c r="G20" s="4">
        <v>4.48E-2</v>
      </c>
      <c r="H20" s="4">
        <v>4.41E-2</v>
      </c>
      <c r="I20" s="5">
        <f t="shared" si="1"/>
        <v>1</v>
      </c>
      <c r="S20" s="37"/>
    </row>
    <row r="21" spans="1:19">
      <c r="A21" s="11">
        <f t="shared" si="2"/>
        <v>2025</v>
      </c>
      <c r="B21" s="58">
        <v>0.22520000000000001</v>
      </c>
      <c r="C21" s="4">
        <v>0.1048</v>
      </c>
      <c r="D21" s="4">
        <v>2.1499999999999998E-2</v>
      </c>
      <c r="E21" s="4">
        <v>0.4672</v>
      </c>
      <c r="F21" s="4">
        <v>9.2399999999999996E-2</v>
      </c>
      <c r="G21" s="4">
        <v>4.48E-2</v>
      </c>
      <c r="H21" s="4">
        <v>4.41E-2</v>
      </c>
      <c r="I21" s="5">
        <f t="shared" si="1"/>
        <v>1</v>
      </c>
      <c r="S21" s="37"/>
    </row>
    <row r="22" spans="1:19">
      <c r="A22" s="11">
        <f t="shared" si="2"/>
        <v>2026</v>
      </c>
      <c r="B22" s="58">
        <v>0.22520000000000001</v>
      </c>
      <c r="C22" s="4">
        <v>0.1048</v>
      </c>
      <c r="D22" s="4">
        <v>2.1499999999999998E-2</v>
      </c>
      <c r="E22" s="4">
        <v>0.4672</v>
      </c>
      <c r="F22" s="4">
        <v>9.2399999999999996E-2</v>
      </c>
      <c r="G22" s="4">
        <v>4.48E-2</v>
      </c>
      <c r="H22" s="4">
        <v>4.41E-2</v>
      </c>
      <c r="I22" s="5">
        <f t="shared" si="1"/>
        <v>1</v>
      </c>
      <c r="S22" s="37"/>
    </row>
    <row r="23" spans="1:19">
      <c r="A23" s="11">
        <f t="shared" si="2"/>
        <v>2027</v>
      </c>
      <c r="B23" s="58">
        <v>0.22520000000000001</v>
      </c>
      <c r="C23" s="4">
        <v>0.1048</v>
      </c>
      <c r="D23" s="4">
        <v>2.1499999999999998E-2</v>
      </c>
      <c r="E23" s="4">
        <v>0.4672</v>
      </c>
      <c r="F23" s="4">
        <v>9.2399999999999996E-2</v>
      </c>
      <c r="G23" s="4">
        <v>4.48E-2</v>
      </c>
      <c r="H23" s="4">
        <v>4.41E-2</v>
      </c>
      <c r="I23" s="5">
        <f t="shared" si="1"/>
        <v>1</v>
      </c>
      <c r="S23" s="37"/>
    </row>
    <row r="24" spans="1:19">
      <c r="A24" s="11">
        <f t="shared" si="2"/>
        <v>2028</v>
      </c>
      <c r="B24" s="58">
        <v>0.22520000000000001</v>
      </c>
      <c r="C24" s="4">
        <v>0.1048</v>
      </c>
      <c r="D24" s="4">
        <v>2.1499999999999998E-2</v>
      </c>
      <c r="E24" s="4">
        <v>0.4672</v>
      </c>
      <c r="F24" s="4">
        <v>9.2399999999999996E-2</v>
      </c>
      <c r="G24" s="4">
        <v>4.48E-2</v>
      </c>
      <c r="H24" s="4">
        <v>4.41E-2</v>
      </c>
      <c r="I24" s="5">
        <f t="shared" si="1"/>
        <v>1</v>
      </c>
      <c r="S24" s="37"/>
    </row>
    <row r="25" spans="1:19">
      <c r="A25" s="11">
        <f t="shared" si="2"/>
        <v>2029</v>
      </c>
      <c r="B25" s="58">
        <v>0.22520000000000001</v>
      </c>
      <c r="C25" s="4">
        <v>0.1048</v>
      </c>
      <c r="D25" s="4">
        <v>2.1499999999999998E-2</v>
      </c>
      <c r="E25" s="4">
        <v>0.4672</v>
      </c>
      <c r="F25" s="4">
        <v>9.2399999999999996E-2</v>
      </c>
      <c r="G25" s="4">
        <v>4.48E-2</v>
      </c>
      <c r="H25" s="4">
        <v>4.41E-2</v>
      </c>
      <c r="I25" s="5">
        <f t="shared" si="1"/>
        <v>1</v>
      </c>
      <c r="S25" s="37"/>
    </row>
    <row r="26" spans="1:19">
      <c r="A26" s="11">
        <f t="shared" si="2"/>
        <v>2030</v>
      </c>
      <c r="B26" s="58">
        <v>0.22520000000000001</v>
      </c>
      <c r="C26" s="4">
        <v>0.1048</v>
      </c>
      <c r="D26" s="4">
        <v>2.1499999999999998E-2</v>
      </c>
      <c r="E26" s="4">
        <v>0.4672</v>
      </c>
      <c r="F26" s="4">
        <v>9.2399999999999996E-2</v>
      </c>
      <c r="G26" s="4">
        <v>4.48E-2</v>
      </c>
      <c r="H26" s="4">
        <v>4.41E-2</v>
      </c>
      <c r="I26" s="5">
        <f t="shared" si="1"/>
        <v>1</v>
      </c>
      <c r="S26" s="37"/>
    </row>
    <row r="28" spans="1:19">
      <c r="A28" s="106" t="s">
        <v>8</v>
      </c>
      <c r="B28" s="107" t="s">
        <v>42</v>
      </c>
      <c r="C28" s="108"/>
      <c r="D28" s="108"/>
      <c r="E28" s="108"/>
      <c r="F28" s="108"/>
      <c r="G28" s="108"/>
      <c r="H28" s="109"/>
      <c r="I28" s="110" t="s">
        <v>42</v>
      </c>
    </row>
    <row r="29" spans="1:19" ht="38.25">
      <c r="A29" s="106"/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11"/>
    </row>
    <row r="30" spans="1:19">
      <c r="A30" s="3">
        <v>2010</v>
      </c>
      <c r="B30" s="26">
        <f>$I$30*B6</f>
        <v>10877.533832000001</v>
      </c>
      <c r="C30" s="26">
        <f t="shared" ref="C30:H30" si="3">$I$30*C6</f>
        <v>5062.0139680000002</v>
      </c>
      <c r="D30" s="26">
        <f t="shared" si="3"/>
        <v>1038.48569</v>
      </c>
      <c r="E30" s="26">
        <f t="shared" si="3"/>
        <v>22566.535552000001</v>
      </c>
      <c r="F30" s="26">
        <f t="shared" si="3"/>
        <v>4463.0733840000003</v>
      </c>
      <c r="G30" s="26">
        <f t="shared" si="3"/>
        <v>2163.9143680000002</v>
      </c>
      <c r="H30" s="26">
        <f t="shared" si="3"/>
        <v>2130.1032060000002</v>
      </c>
      <c r="I30" s="27">
        <f>'timbulan sampah'!E5</f>
        <v>48301.66</v>
      </c>
    </row>
    <row r="31" spans="1:19">
      <c r="A31" s="3">
        <v>2011</v>
      </c>
      <c r="B31" s="26">
        <f>$I$31*B7</f>
        <v>1105.2721415999999</v>
      </c>
      <c r="C31" s="26">
        <f>$I$31*C7</f>
        <v>514.35399840000002</v>
      </c>
      <c r="D31" s="26">
        <f t="shared" ref="D31:H31" si="4">$I$31*D7</f>
        <v>105.52109699999998</v>
      </c>
      <c r="E31" s="26">
        <f t="shared" si="4"/>
        <v>2292.9979776</v>
      </c>
      <c r="F31" s="26">
        <f t="shared" si="4"/>
        <v>453.49531919999993</v>
      </c>
      <c r="G31" s="26">
        <f t="shared" si="4"/>
        <v>219.87651839999998</v>
      </c>
      <c r="H31" s="26">
        <f t="shared" si="4"/>
        <v>216.44094779999998</v>
      </c>
      <c r="I31" s="27">
        <f>'timbulan sampah'!E6</f>
        <v>4907.9579999999996</v>
      </c>
    </row>
    <row r="32" spans="1:19">
      <c r="A32" s="3">
        <v>2012</v>
      </c>
      <c r="B32" s="26">
        <f>$I$32*B8</f>
        <v>1122.5976783999999</v>
      </c>
      <c r="C32" s="26">
        <f t="shared" ref="C32:H32" si="5">$I$32*C8</f>
        <v>522.41668159999995</v>
      </c>
      <c r="D32" s="26">
        <f t="shared" si="5"/>
        <v>107.17517799999999</v>
      </c>
      <c r="E32" s="26">
        <f t="shared" si="5"/>
        <v>2328.9415423999999</v>
      </c>
      <c r="F32" s="26">
        <f t="shared" si="5"/>
        <v>460.60402079999994</v>
      </c>
      <c r="G32" s="26">
        <f t="shared" si="5"/>
        <v>223.32316159999999</v>
      </c>
      <c r="H32" s="26">
        <f t="shared" si="5"/>
        <v>219.8337372</v>
      </c>
      <c r="I32" s="27">
        <f>'timbulan sampah'!E7</f>
        <v>4984.8919999999998</v>
      </c>
    </row>
    <row r="33" spans="1:16">
      <c r="A33" s="3">
        <v>2013</v>
      </c>
      <c r="B33" s="26">
        <f>$I$33*B9</f>
        <v>1139.7250392000001</v>
      </c>
      <c r="C33" s="26">
        <f t="shared" ref="C33:H33" si="6">$I$33*C9</f>
        <v>530.3871408</v>
      </c>
      <c r="D33" s="26">
        <f t="shared" si="6"/>
        <v>108.81033899999998</v>
      </c>
      <c r="E33" s="26">
        <f t="shared" si="6"/>
        <v>2364.4739712000001</v>
      </c>
      <c r="F33" s="26">
        <f t="shared" si="6"/>
        <v>467.63141039999999</v>
      </c>
      <c r="G33" s="26">
        <f t="shared" si="6"/>
        <v>226.73038080000001</v>
      </c>
      <c r="H33" s="26">
        <f t="shared" si="6"/>
        <v>223.18771860000001</v>
      </c>
      <c r="I33" s="27">
        <f>'timbulan sampah'!E8</f>
        <v>5060.9459999999999</v>
      </c>
      <c r="P33" s="33"/>
    </row>
    <row r="34" spans="1:16">
      <c r="A34" s="3">
        <v>2014</v>
      </c>
      <c r="B34" s="26">
        <f>$I$34*B10</f>
        <v>1156.6195432000002</v>
      </c>
      <c r="C34" s="26">
        <f t="shared" ref="C34:H34" si="7">$I$34*C10</f>
        <v>538.24923680000006</v>
      </c>
      <c r="D34" s="26">
        <f t="shared" si="7"/>
        <v>110.423269</v>
      </c>
      <c r="E34" s="26">
        <f t="shared" si="7"/>
        <v>2399.5233152000001</v>
      </c>
      <c r="F34" s="26">
        <f t="shared" si="7"/>
        <v>474.5632584</v>
      </c>
      <c r="G34" s="26">
        <f t="shared" si="7"/>
        <v>230.0912768</v>
      </c>
      <c r="H34" s="26">
        <f t="shared" si="7"/>
        <v>226.49610060000001</v>
      </c>
      <c r="I34" s="27">
        <f>'timbulan sampah'!E9</f>
        <v>5135.9660000000003</v>
      </c>
      <c r="P34" s="33"/>
    </row>
    <row r="35" spans="1:16">
      <c r="A35" s="3">
        <v>2015</v>
      </c>
      <c r="B35" s="26">
        <f>$I$35*B11</f>
        <v>1173.2514639999999</v>
      </c>
      <c r="C35" s="26">
        <f t="shared" ref="C35:H35" si="8">$I$35*C11</f>
        <v>545.98913600000003</v>
      </c>
      <c r="D35" s="26">
        <f t="shared" si="8"/>
        <v>112.01112999999998</v>
      </c>
      <c r="E35" s="26">
        <f t="shared" si="8"/>
        <v>2434.027904</v>
      </c>
      <c r="F35" s="26">
        <f t="shared" si="8"/>
        <v>481.38736799999992</v>
      </c>
      <c r="G35" s="26">
        <f t="shared" si="8"/>
        <v>233.399936</v>
      </c>
      <c r="H35" s="26">
        <f t="shared" si="8"/>
        <v>229.753062</v>
      </c>
      <c r="I35" s="27">
        <f>'timbulan sampah'!E10</f>
        <v>5209.82</v>
      </c>
    </row>
    <row r="36" spans="1:16">
      <c r="A36" s="3">
        <v>2016</v>
      </c>
      <c r="B36" s="26">
        <f>$I$36*B12</f>
        <v>1189.6158472</v>
      </c>
      <c r="C36" s="26">
        <f t="shared" ref="C36:H36" si="9">$I$36*C12</f>
        <v>553.60453280000002</v>
      </c>
      <c r="D36" s="26">
        <f t="shared" si="9"/>
        <v>113.57344899999998</v>
      </c>
      <c r="E36" s="26">
        <f t="shared" si="9"/>
        <v>2467.9774591999999</v>
      </c>
      <c r="F36" s="26">
        <f t="shared" si="9"/>
        <v>488.10170639999996</v>
      </c>
      <c r="G36" s="26">
        <f t="shared" si="9"/>
        <v>236.65537279999998</v>
      </c>
      <c r="H36" s="26">
        <f t="shared" si="9"/>
        <v>232.95763259999998</v>
      </c>
      <c r="I36" s="27">
        <f>'timbulan sampah'!E11</f>
        <v>5282.4859999999999</v>
      </c>
    </row>
    <row r="37" spans="1:16">
      <c r="A37" s="3">
        <v>2017</v>
      </c>
      <c r="B37" s="26">
        <f>$I$37*B13</f>
        <v>1205.6631488</v>
      </c>
      <c r="C37" s="26">
        <f t="shared" ref="C37:H37" si="10">$I$37*C13</f>
        <v>561.07237120000002</v>
      </c>
      <c r="D37" s="26">
        <f t="shared" si="10"/>
        <v>115.10549599999999</v>
      </c>
      <c r="E37" s="26">
        <f t="shared" si="10"/>
        <v>2501.2691967999999</v>
      </c>
      <c r="F37" s="26">
        <f t="shared" si="10"/>
        <v>494.68594559999997</v>
      </c>
      <c r="G37" s="26">
        <f t="shared" si="10"/>
        <v>239.84773119999997</v>
      </c>
      <c r="H37" s="26">
        <f t="shared" si="10"/>
        <v>236.10011039999998</v>
      </c>
      <c r="I37" s="27">
        <f>'timbulan sampah'!E12</f>
        <v>5353.7439999999997</v>
      </c>
    </row>
    <row r="38" spans="1:16">
      <c r="A38" s="3">
        <v>2018</v>
      </c>
      <c r="B38" s="26">
        <f>$I$38*B14</f>
        <v>1221.3884144000001</v>
      </c>
      <c r="C38" s="26">
        <f t="shared" ref="C38:H38" si="11">$I$38*C14</f>
        <v>568.39034560000005</v>
      </c>
      <c r="D38" s="26">
        <f t="shared" si="11"/>
        <v>116.606798</v>
      </c>
      <c r="E38" s="26">
        <f t="shared" si="11"/>
        <v>2533.8928384000001</v>
      </c>
      <c r="F38" s="26">
        <f t="shared" si="11"/>
        <v>501.13805279999997</v>
      </c>
      <c r="G38" s="26">
        <f t="shared" si="11"/>
        <v>242.97602560000001</v>
      </c>
      <c r="H38" s="26">
        <f t="shared" si="11"/>
        <v>239.1795252</v>
      </c>
      <c r="I38" s="27">
        <f>'timbulan sampah'!E13</f>
        <v>5423.5720000000001</v>
      </c>
    </row>
    <row r="39" spans="1:16">
      <c r="A39" s="3">
        <v>2019</v>
      </c>
      <c r="B39" s="26">
        <f>$I$39*B15</f>
        <v>1236.7520088000001</v>
      </c>
      <c r="C39" s="26">
        <f t="shared" ref="C39:H39" si="12">$I$39*C15</f>
        <v>575.54001119999998</v>
      </c>
      <c r="D39" s="26">
        <f t="shared" si="12"/>
        <v>118.07357099999999</v>
      </c>
      <c r="E39" s="26">
        <f t="shared" si="12"/>
        <v>2565.7661567999999</v>
      </c>
      <c r="F39" s="26">
        <f t="shared" si="12"/>
        <v>507.44176559999994</v>
      </c>
      <c r="G39" s="26">
        <f t="shared" si="12"/>
        <v>246.0323712</v>
      </c>
      <c r="H39" s="26">
        <f t="shared" si="12"/>
        <v>242.18811539999999</v>
      </c>
      <c r="I39" s="27">
        <f>'timbulan sampah'!E14</f>
        <v>5491.7939999999999</v>
      </c>
    </row>
    <row r="40" spans="1:16">
      <c r="A40" s="3">
        <v>2020</v>
      </c>
      <c r="B40" s="26">
        <f>$I$40*B16</f>
        <v>1251.7390688</v>
      </c>
      <c r="C40" s="26">
        <f>$I$40*C16</f>
        <v>582.51445120000005</v>
      </c>
      <c r="D40" s="26">
        <f>$I$40*D16</f>
        <v>119.50439599999999</v>
      </c>
      <c r="E40" s="26">
        <f t="shared" ref="E40:H40" si="13">$I$40*E16</f>
        <v>2596.8583168</v>
      </c>
      <c r="F40" s="26">
        <f>$I$40*F16</f>
        <v>513.59098559999995</v>
      </c>
      <c r="G40" s="26">
        <f t="shared" si="13"/>
        <v>249.01381119999999</v>
      </c>
      <c r="H40" s="26">
        <f t="shared" si="13"/>
        <v>245.12297040000001</v>
      </c>
      <c r="I40" s="27">
        <f>'timbulan sampah'!E15</f>
        <v>5558.3440000000001</v>
      </c>
    </row>
    <row r="41" spans="1:16">
      <c r="A41" s="3">
        <v>2021</v>
      </c>
      <c r="B41" s="26">
        <f t="shared" ref="B41:H41" si="14">$I$40*B17</f>
        <v>1251.7390688</v>
      </c>
      <c r="C41" s="26">
        <f t="shared" si="14"/>
        <v>582.51445120000005</v>
      </c>
      <c r="D41" s="26">
        <f t="shared" si="14"/>
        <v>119.50439599999999</v>
      </c>
      <c r="E41" s="26">
        <f t="shared" si="14"/>
        <v>2596.8583168</v>
      </c>
      <c r="F41" s="26">
        <f t="shared" si="14"/>
        <v>513.59098559999995</v>
      </c>
      <c r="G41" s="26">
        <f t="shared" si="14"/>
        <v>249.01381119999999</v>
      </c>
      <c r="H41" s="26">
        <f t="shared" si="14"/>
        <v>245.12297040000001</v>
      </c>
      <c r="I41" s="27">
        <f>'timbulan sampah'!E16</f>
        <v>5623.1559999999999</v>
      </c>
    </row>
    <row r="42" spans="1:16">
      <c r="A42" s="3">
        <v>2022</v>
      </c>
      <c r="B42" s="26">
        <f t="shared" ref="B42:H42" si="15">$I$40*B18</f>
        <v>1251.7390688</v>
      </c>
      <c r="C42" s="26">
        <f t="shared" si="15"/>
        <v>582.51445120000005</v>
      </c>
      <c r="D42" s="26">
        <f t="shared" si="15"/>
        <v>119.50439599999999</v>
      </c>
      <c r="E42" s="26">
        <f t="shared" si="15"/>
        <v>2596.8583168</v>
      </c>
      <c r="F42" s="26">
        <f t="shared" si="15"/>
        <v>513.59098559999995</v>
      </c>
      <c r="G42" s="26">
        <f t="shared" si="15"/>
        <v>249.01381119999999</v>
      </c>
      <c r="H42" s="26">
        <f t="shared" si="15"/>
        <v>245.12297040000001</v>
      </c>
      <c r="I42" s="27">
        <f>'timbulan sampah'!E17</f>
        <v>5685.9440000000004</v>
      </c>
    </row>
    <row r="43" spans="1:16">
      <c r="A43" s="3">
        <v>2023</v>
      </c>
      <c r="B43" s="26">
        <f t="shared" ref="B43:H43" si="16">$I$40*B19</f>
        <v>1251.7390688</v>
      </c>
      <c r="C43" s="26">
        <f t="shared" si="16"/>
        <v>582.51445120000005</v>
      </c>
      <c r="D43" s="26">
        <f t="shared" si="16"/>
        <v>119.50439599999999</v>
      </c>
      <c r="E43" s="26">
        <f t="shared" si="16"/>
        <v>2596.8583168</v>
      </c>
      <c r="F43" s="26">
        <f t="shared" si="16"/>
        <v>513.59098559999995</v>
      </c>
      <c r="G43" s="26">
        <f t="shared" si="16"/>
        <v>249.01381119999999</v>
      </c>
      <c r="H43" s="26">
        <f t="shared" si="16"/>
        <v>245.12297040000001</v>
      </c>
      <c r="I43" s="27">
        <f>'timbulan sampah'!E18</f>
        <v>5746.8180000000002</v>
      </c>
    </row>
    <row r="44" spans="1:16">
      <c r="A44" s="3">
        <v>2024</v>
      </c>
      <c r="B44" s="26">
        <f t="shared" ref="B44:H44" si="17">$I$40*B20</f>
        <v>1251.7390688</v>
      </c>
      <c r="C44" s="26">
        <f t="shared" si="17"/>
        <v>582.51445120000005</v>
      </c>
      <c r="D44" s="26">
        <f t="shared" si="17"/>
        <v>119.50439599999999</v>
      </c>
      <c r="E44" s="26">
        <f t="shared" si="17"/>
        <v>2596.8583168</v>
      </c>
      <c r="F44" s="26">
        <f t="shared" si="17"/>
        <v>513.59098559999995</v>
      </c>
      <c r="G44" s="26">
        <f t="shared" si="17"/>
        <v>249.01381119999999</v>
      </c>
      <c r="H44" s="26">
        <f t="shared" si="17"/>
        <v>245.12297040000001</v>
      </c>
      <c r="I44" s="27">
        <f>'timbulan sampah'!E19</f>
        <v>5794.5140000000001</v>
      </c>
    </row>
    <row r="45" spans="1:16">
      <c r="A45" s="3">
        <v>2025</v>
      </c>
      <c r="B45" s="26">
        <f t="shared" ref="B45:H45" si="18">$I$40*B21</f>
        <v>1251.7390688</v>
      </c>
      <c r="C45" s="26">
        <f t="shared" si="18"/>
        <v>582.51445120000005</v>
      </c>
      <c r="D45" s="26">
        <f t="shared" si="18"/>
        <v>119.50439599999999</v>
      </c>
      <c r="E45" s="26">
        <f t="shared" si="18"/>
        <v>2596.8583168</v>
      </c>
      <c r="F45" s="26">
        <f t="shared" si="18"/>
        <v>513.59098559999995</v>
      </c>
      <c r="G45" s="26">
        <f t="shared" si="18"/>
        <v>249.01381119999999</v>
      </c>
      <c r="H45" s="26">
        <f t="shared" si="18"/>
        <v>245.12297040000001</v>
      </c>
      <c r="I45" s="27">
        <f>'timbulan sampah'!E20</f>
        <v>5862.01</v>
      </c>
    </row>
    <row r="46" spans="1:16">
      <c r="A46" s="3">
        <v>2026</v>
      </c>
      <c r="B46" s="26">
        <f t="shared" ref="B46:H46" si="19">$I$40*B22</f>
        <v>1251.7390688</v>
      </c>
      <c r="C46" s="26">
        <f t="shared" si="19"/>
        <v>582.51445120000005</v>
      </c>
      <c r="D46" s="26">
        <f t="shared" si="19"/>
        <v>119.50439599999999</v>
      </c>
      <c r="E46" s="26">
        <f t="shared" si="19"/>
        <v>2596.8583168</v>
      </c>
      <c r="F46" s="26">
        <f t="shared" si="19"/>
        <v>513.59098559999995</v>
      </c>
      <c r="G46" s="26">
        <f t="shared" si="19"/>
        <v>249.01381119999999</v>
      </c>
      <c r="H46" s="26">
        <f t="shared" si="19"/>
        <v>245.12297040000001</v>
      </c>
      <c r="I46" s="27">
        <f>'timbulan sampah'!E21</f>
        <v>5916.482</v>
      </c>
    </row>
    <row r="47" spans="1:16">
      <c r="A47" s="3">
        <v>2027</v>
      </c>
      <c r="B47" s="26">
        <f t="shared" ref="B47:H47" si="20">$I$40*B23</f>
        <v>1251.7390688</v>
      </c>
      <c r="C47" s="26">
        <f t="shared" si="20"/>
        <v>582.51445120000005</v>
      </c>
      <c r="D47" s="26">
        <f t="shared" si="20"/>
        <v>119.50439599999999</v>
      </c>
      <c r="E47" s="26">
        <f t="shared" si="20"/>
        <v>2596.8583168</v>
      </c>
      <c r="F47" s="26">
        <f t="shared" si="20"/>
        <v>513.59098559999995</v>
      </c>
      <c r="G47" s="26">
        <f t="shared" si="20"/>
        <v>249.01381119999999</v>
      </c>
      <c r="H47" s="26">
        <f t="shared" si="20"/>
        <v>245.12297040000001</v>
      </c>
      <c r="I47" s="27">
        <f>'timbulan sampah'!E22</f>
        <v>5968.93</v>
      </c>
    </row>
    <row r="48" spans="1:16">
      <c r="A48" s="3">
        <v>2028</v>
      </c>
      <c r="B48" s="26">
        <f t="shared" ref="B48:H48" si="21">$I$40*B24</f>
        <v>1251.7390688</v>
      </c>
      <c r="C48" s="26">
        <f t="shared" si="21"/>
        <v>582.51445120000005</v>
      </c>
      <c r="D48" s="26">
        <f t="shared" si="21"/>
        <v>119.50439599999999</v>
      </c>
      <c r="E48" s="26">
        <f t="shared" si="21"/>
        <v>2596.8583168</v>
      </c>
      <c r="F48" s="26">
        <f t="shared" si="21"/>
        <v>513.59098559999995</v>
      </c>
      <c r="G48" s="26">
        <f t="shared" si="21"/>
        <v>249.01381119999999</v>
      </c>
      <c r="H48" s="26">
        <f t="shared" si="21"/>
        <v>245.12297040000001</v>
      </c>
      <c r="I48" s="27">
        <f>'timbulan sampah'!E23</f>
        <v>6019.3320000000003</v>
      </c>
    </row>
    <row r="49" spans="1:9">
      <c r="A49" s="3">
        <v>2029</v>
      </c>
      <c r="B49" s="26">
        <f t="shared" ref="B49:H49" si="22">$I$40*B25</f>
        <v>1251.7390688</v>
      </c>
      <c r="C49" s="26">
        <f t="shared" si="22"/>
        <v>582.51445120000005</v>
      </c>
      <c r="D49" s="26">
        <f t="shared" si="22"/>
        <v>119.50439599999999</v>
      </c>
      <c r="E49" s="26">
        <f t="shared" si="22"/>
        <v>2596.8583168</v>
      </c>
      <c r="F49" s="26">
        <f t="shared" si="22"/>
        <v>513.59098559999995</v>
      </c>
      <c r="G49" s="26">
        <f t="shared" si="22"/>
        <v>249.01381119999999</v>
      </c>
      <c r="H49" s="26">
        <f t="shared" si="22"/>
        <v>245.12297040000001</v>
      </c>
      <c r="I49" s="27">
        <f>'timbulan sampah'!E24</f>
        <v>6067.6</v>
      </c>
    </row>
    <row r="50" spans="1:9">
      <c r="A50" s="3">
        <v>2030</v>
      </c>
      <c r="B50" s="26">
        <f t="shared" ref="B50:H50" si="23">$I$40*B26</f>
        <v>1251.7390688</v>
      </c>
      <c r="C50" s="26">
        <f t="shared" si="23"/>
        <v>582.51445120000005</v>
      </c>
      <c r="D50" s="26">
        <f t="shared" si="23"/>
        <v>119.50439599999999</v>
      </c>
      <c r="E50" s="26">
        <f t="shared" si="23"/>
        <v>2596.8583168</v>
      </c>
      <c r="F50" s="26">
        <f t="shared" si="23"/>
        <v>513.59098559999995</v>
      </c>
      <c r="G50" s="26">
        <f t="shared" si="23"/>
        <v>249.01381119999999</v>
      </c>
      <c r="H50" s="26">
        <f t="shared" si="23"/>
        <v>245.12297040000001</v>
      </c>
      <c r="I50" s="27">
        <f>'timbulan sampah'!E25</f>
        <v>6113.69</v>
      </c>
    </row>
  </sheetData>
  <mergeCells count="7">
    <mergeCell ref="A2:I2"/>
    <mergeCell ref="A28:A29"/>
    <mergeCell ref="B28:H28"/>
    <mergeCell ref="I4:I5"/>
    <mergeCell ref="I28:I29"/>
    <mergeCell ref="A4:A5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V76"/>
  <sheetViews>
    <sheetView zoomScale="70" zoomScaleNormal="70" workbookViewId="0">
      <selection activeCell="A18" sqref="A18:I18"/>
    </sheetView>
  </sheetViews>
  <sheetFormatPr defaultRowHeight="15"/>
  <cols>
    <col min="1" max="1" width="12.42578125" customWidth="1"/>
    <col min="2" max="2" width="15.5703125" customWidth="1"/>
    <col min="3" max="3" width="14.140625" customWidth="1"/>
    <col min="4" max="4" width="11.7109375" customWidth="1"/>
    <col min="5" max="8" width="11.5703125" customWidth="1"/>
    <col min="9" max="9" width="19.7109375" customWidth="1"/>
    <col min="11" max="11" width="23.42578125" customWidth="1"/>
    <col min="12" max="12" width="6.42578125" customWidth="1"/>
    <col min="13" max="13" width="2.42578125" customWidth="1"/>
    <col min="14" max="14" width="7.140625" customWidth="1"/>
    <col min="16" max="17" width="4" customWidth="1"/>
    <col min="19" max="19" width="1.42578125" customWidth="1"/>
    <col min="20" max="20" width="7.140625" customWidth="1"/>
    <col min="21" max="21" width="49.85546875" customWidth="1"/>
  </cols>
  <sheetData>
    <row r="3" spans="1:9" ht="18.75">
      <c r="A3" s="24" t="s">
        <v>67</v>
      </c>
    </row>
    <row r="5" spans="1:9" s="42" customFormat="1" ht="47.25" customHeight="1">
      <c r="A5" s="47" t="s">
        <v>48</v>
      </c>
      <c r="B5" s="48" t="s">
        <v>49</v>
      </c>
      <c r="C5" s="43" t="s">
        <v>57</v>
      </c>
      <c r="D5" s="119" t="s">
        <v>56</v>
      </c>
      <c r="E5" s="119"/>
      <c r="F5" s="120" t="s">
        <v>66</v>
      </c>
      <c r="G5" s="120"/>
      <c r="H5" s="120"/>
      <c r="I5" s="120"/>
    </row>
    <row r="6" spans="1:9" s="42" customFormat="1" ht="16.5" customHeight="1">
      <c r="A6" s="135" t="s">
        <v>50</v>
      </c>
      <c r="B6" s="135" t="s">
        <v>52</v>
      </c>
      <c r="C6" s="136"/>
      <c r="D6" s="125" t="s">
        <v>72</v>
      </c>
      <c r="E6" s="125"/>
      <c r="F6" s="121" t="s">
        <v>58</v>
      </c>
      <c r="G6" s="121"/>
      <c r="H6" s="121"/>
      <c r="I6" s="121"/>
    </row>
    <row r="7" spans="1:9" s="42" customFormat="1" ht="29.25" customHeight="1">
      <c r="A7" s="135"/>
      <c r="B7" s="135"/>
      <c r="C7" s="136"/>
      <c r="D7" s="125"/>
      <c r="E7" s="125"/>
      <c r="F7" s="121" t="s">
        <v>59</v>
      </c>
      <c r="G7" s="121"/>
      <c r="H7" s="121"/>
      <c r="I7" s="121"/>
    </row>
    <row r="8" spans="1:9" s="42" customFormat="1" ht="51" customHeight="1">
      <c r="A8" s="135"/>
      <c r="B8" s="51" t="s">
        <v>61</v>
      </c>
      <c r="C8" s="44"/>
      <c r="D8" s="125" t="s">
        <v>60</v>
      </c>
      <c r="E8" s="125"/>
      <c r="F8" s="121" t="s">
        <v>63</v>
      </c>
      <c r="G8" s="121"/>
      <c r="H8" s="121"/>
      <c r="I8" s="121"/>
    </row>
    <row r="9" spans="1:9" s="42" customFormat="1" ht="31.5" customHeight="1">
      <c r="A9" s="135"/>
      <c r="B9" s="124" t="s">
        <v>53</v>
      </c>
      <c r="C9" s="44"/>
      <c r="D9" s="125" t="s">
        <v>62</v>
      </c>
      <c r="E9" s="125"/>
      <c r="F9" s="132" t="s">
        <v>68</v>
      </c>
      <c r="G9" s="133"/>
      <c r="H9" s="133"/>
      <c r="I9" s="134"/>
    </row>
    <row r="10" spans="1:9" s="42" customFormat="1" ht="20.25" customHeight="1">
      <c r="A10" s="135"/>
      <c r="B10" s="124"/>
      <c r="C10" s="44"/>
      <c r="D10" s="125"/>
      <c r="E10" s="125"/>
      <c r="F10" s="121" t="s">
        <v>64</v>
      </c>
      <c r="G10" s="121"/>
      <c r="H10" s="121"/>
      <c r="I10" s="121"/>
    </row>
    <row r="11" spans="1:9" s="42" customFormat="1" ht="17.25" customHeight="1">
      <c r="A11" s="135"/>
      <c r="B11" s="124"/>
      <c r="C11" s="44"/>
      <c r="D11" s="125"/>
      <c r="E11" s="125"/>
      <c r="F11" s="121" t="s">
        <v>65</v>
      </c>
      <c r="G11" s="121"/>
      <c r="H11" s="121"/>
      <c r="I11" s="121"/>
    </row>
    <row r="12" spans="1:9" s="42" customFormat="1" ht="60" customHeight="1">
      <c r="A12" s="135" t="s">
        <v>51</v>
      </c>
      <c r="B12" s="49" t="s">
        <v>54</v>
      </c>
      <c r="C12" s="45"/>
      <c r="D12" s="46"/>
      <c r="E12" s="44"/>
      <c r="F12" s="126" t="s">
        <v>69</v>
      </c>
      <c r="G12" s="127"/>
      <c r="H12" s="127"/>
      <c r="I12" s="128"/>
    </row>
    <row r="13" spans="1:9" s="42" customFormat="1" ht="60">
      <c r="A13" s="135"/>
      <c r="B13" s="50" t="s">
        <v>55</v>
      </c>
      <c r="C13" s="45"/>
      <c r="D13" s="46"/>
      <c r="E13" s="44"/>
      <c r="F13" s="129"/>
      <c r="G13" s="130"/>
      <c r="H13" s="130"/>
      <c r="I13" s="131"/>
    </row>
    <row r="18" spans="1:22" ht="26.25">
      <c r="A18" s="158" t="s">
        <v>76</v>
      </c>
      <c r="B18" s="158"/>
      <c r="C18" s="158"/>
      <c r="D18" s="158"/>
      <c r="E18" s="158"/>
      <c r="F18" s="158"/>
      <c r="G18" s="158"/>
      <c r="H18" s="158"/>
      <c r="I18" s="158"/>
    </row>
    <row r="19" spans="1:22" ht="21">
      <c r="A19" s="52"/>
      <c r="B19" s="52"/>
      <c r="C19" s="52"/>
      <c r="D19" s="52"/>
      <c r="E19" s="52"/>
      <c r="F19" s="52"/>
      <c r="G19" s="52"/>
      <c r="H19" s="52"/>
      <c r="I19" s="52"/>
    </row>
    <row r="20" spans="1:22" s="6" customFormat="1" ht="21">
      <c r="A20" s="55" t="s">
        <v>71</v>
      </c>
      <c r="B20" s="53"/>
      <c r="C20" s="53"/>
      <c r="D20" s="53"/>
      <c r="E20" s="53"/>
      <c r="F20" s="53"/>
      <c r="G20" s="53"/>
      <c r="H20" s="53"/>
      <c r="I20" s="53"/>
    </row>
    <row r="21" spans="1:22">
      <c r="A21" s="106" t="s">
        <v>8</v>
      </c>
      <c r="B21" s="122" t="s">
        <v>42</v>
      </c>
      <c r="C21" s="122"/>
      <c r="D21" s="122"/>
      <c r="E21" s="122"/>
      <c r="F21" s="122"/>
      <c r="G21" s="122"/>
      <c r="H21" s="122"/>
      <c r="I21" s="123"/>
      <c r="K21" t="s">
        <v>24</v>
      </c>
      <c r="L21" t="s">
        <v>27</v>
      </c>
    </row>
    <row r="22" spans="1:22" ht="38.25">
      <c r="A22" s="106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23"/>
      <c r="O22" s="13" t="s">
        <v>21</v>
      </c>
    </row>
    <row r="23" spans="1:22" ht="38.25">
      <c r="A23" s="3">
        <v>2010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56"/>
      <c r="J23" s="14" t="s">
        <v>43</v>
      </c>
      <c r="K23" s="15" t="s">
        <v>45</v>
      </c>
    </row>
    <row r="24" spans="1:22" ht="15" customHeight="1">
      <c r="A24" s="3">
        <v>2011</v>
      </c>
      <c r="B24" s="139" t="s">
        <v>73</v>
      </c>
      <c r="C24" s="57">
        <v>0</v>
      </c>
      <c r="D24" s="139" t="s">
        <v>75</v>
      </c>
      <c r="E24" s="139" t="s">
        <v>81</v>
      </c>
      <c r="F24" s="139"/>
      <c r="G24" s="139"/>
      <c r="H24" s="139"/>
      <c r="I24" s="56"/>
      <c r="K24" t="s">
        <v>28</v>
      </c>
      <c r="L24" s="28">
        <v>4000</v>
      </c>
      <c r="M24" s="29" t="s">
        <v>35</v>
      </c>
      <c r="N24" s="28">
        <v>6000</v>
      </c>
      <c r="O24" s="13" t="s">
        <v>30</v>
      </c>
      <c r="R24" s="31">
        <f>L24*1000/365</f>
        <v>10958.904109589041</v>
      </c>
      <c r="S24" s="32" t="s">
        <v>35</v>
      </c>
      <c r="T24" s="31">
        <f>N24*1000/365</f>
        <v>16438.35616438356</v>
      </c>
      <c r="U24" s="23" t="s">
        <v>33</v>
      </c>
      <c r="V24" t="s">
        <v>74</v>
      </c>
    </row>
    <row r="25" spans="1:22" ht="60" customHeight="1">
      <c r="A25" s="3">
        <v>2012</v>
      </c>
      <c r="B25" s="139"/>
      <c r="C25" s="57">
        <v>0</v>
      </c>
      <c r="D25" s="139"/>
      <c r="E25" s="139"/>
      <c r="F25" s="139"/>
      <c r="G25" s="139"/>
      <c r="H25" s="139"/>
      <c r="I25" s="56"/>
      <c r="K25" t="s">
        <v>29</v>
      </c>
      <c r="L25" s="137">
        <v>1000</v>
      </c>
      <c r="M25" s="137"/>
      <c r="N25" s="137"/>
      <c r="O25" s="13" t="s">
        <v>30</v>
      </c>
      <c r="R25" s="138">
        <f>L25*1000/365</f>
        <v>2739.7260273972602</v>
      </c>
      <c r="S25" s="138"/>
      <c r="T25" s="138"/>
      <c r="U25" s="23" t="s">
        <v>47</v>
      </c>
    </row>
    <row r="26" spans="1:22">
      <c r="A26" s="3">
        <v>2013</v>
      </c>
      <c r="B26" s="139"/>
      <c r="C26" s="57">
        <v>0</v>
      </c>
      <c r="D26" s="139"/>
      <c r="E26" s="139"/>
      <c r="F26" s="139"/>
      <c r="G26" s="139"/>
      <c r="H26" s="139"/>
      <c r="I26" s="56"/>
      <c r="K26" t="s">
        <v>31</v>
      </c>
      <c r="L26" s="137">
        <v>3000</v>
      </c>
      <c r="M26" s="137"/>
      <c r="N26" s="137"/>
      <c r="O26" s="13" t="s">
        <v>30</v>
      </c>
    </row>
    <row r="27" spans="1:22">
      <c r="A27" s="3">
        <v>2014</v>
      </c>
      <c r="B27" s="139"/>
      <c r="C27" s="57">
        <v>0</v>
      </c>
      <c r="D27" s="139"/>
      <c r="E27" s="139"/>
      <c r="F27" s="139"/>
      <c r="G27" s="139"/>
      <c r="H27" s="139"/>
      <c r="I27" s="56"/>
      <c r="K27" s="14" t="s">
        <v>32</v>
      </c>
      <c r="L27" s="28">
        <v>8000</v>
      </c>
      <c r="M27" s="29" t="s">
        <v>35</v>
      </c>
      <c r="N27" s="28">
        <v>10000</v>
      </c>
      <c r="O27" s="13" t="s">
        <v>21</v>
      </c>
    </row>
    <row r="28" spans="1:22">
      <c r="A28" s="3">
        <v>2015</v>
      </c>
      <c r="B28" s="139"/>
      <c r="C28" s="57">
        <v>0</v>
      </c>
      <c r="D28" s="139"/>
      <c r="E28" s="139"/>
      <c r="F28" s="139"/>
      <c r="G28" s="139"/>
      <c r="H28" s="139"/>
      <c r="I28" s="56"/>
    </row>
    <row r="29" spans="1:22">
      <c r="A29" s="3">
        <v>2016</v>
      </c>
      <c r="B29" s="139"/>
      <c r="C29" s="57">
        <v>0</v>
      </c>
      <c r="D29" s="139"/>
      <c r="E29" s="139"/>
      <c r="F29" s="139"/>
      <c r="G29" s="139"/>
      <c r="H29" s="139"/>
      <c r="I29" s="56"/>
    </row>
    <row r="30" spans="1:22">
      <c r="A30" s="3">
        <v>2017</v>
      </c>
      <c r="B30" s="139"/>
      <c r="C30" s="57">
        <v>0</v>
      </c>
      <c r="D30" s="139"/>
      <c r="E30" s="139"/>
      <c r="F30" s="139"/>
      <c r="G30" s="139"/>
      <c r="H30" s="139"/>
      <c r="I30" s="56"/>
    </row>
    <row r="31" spans="1:22" ht="25.5">
      <c r="A31" s="3">
        <v>2018</v>
      </c>
      <c r="B31" s="139"/>
      <c r="C31" s="57">
        <v>0</v>
      </c>
      <c r="D31" s="139"/>
      <c r="E31" s="139"/>
      <c r="F31" s="139"/>
      <c r="G31" s="139"/>
      <c r="H31" s="139"/>
      <c r="I31" s="56"/>
      <c r="J31" s="14" t="s">
        <v>44</v>
      </c>
      <c r="K31" s="15" t="s">
        <v>46</v>
      </c>
    </row>
    <row r="32" spans="1:22">
      <c r="A32" s="3">
        <v>2019</v>
      </c>
      <c r="B32" s="139"/>
      <c r="C32" s="57">
        <v>0</v>
      </c>
      <c r="D32" s="139"/>
      <c r="E32" s="139"/>
      <c r="F32" s="139"/>
      <c r="G32" s="139"/>
      <c r="H32" s="139"/>
      <c r="I32" s="56"/>
      <c r="K32" t="s">
        <v>28</v>
      </c>
      <c r="L32" s="30">
        <f>0.6*L35</f>
        <v>360</v>
      </c>
      <c r="N32" s="30">
        <f>0.6*N35</f>
        <v>198</v>
      </c>
      <c r="O32" s="13" t="s">
        <v>30</v>
      </c>
      <c r="R32" s="31">
        <f>L32*1000/365</f>
        <v>986.30136986301375</v>
      </c>
      <c r="T32" s="31">
        <f>N32*1000/365</f>
        <v>542.46575342465758</v>
      </c>
      <c r="U32" s="23" t="s">
        <v>33</v>
      </c>
    </row>
    <row r="33" spans="1:21">
      <c r="A33" s="3">
        <v>2020</v>
      </c>
      <c r="B33" s="139"/>
      <c r="C33" s="57">
        <v>0</v>
      </c>
      <c r="D33" s="139"/>
      <c r="E33" s="139"/>
      <c r="F33" s="139"/>
      <c r="G33" s="139"/>
      <c r="H33" s="139"/>
      <c r="I33" s="56"/>
      <c r="K33" t="s">
        <v>29</v>
      </c>
      <c r="L33" s="30">
        <f>0.1*L35</f>
        <v>60</v>
      </c>
      <c r="N33" s="30">
        <f>0.1*N35</f>
        <v>33</v>
      </c>
      <c r="O33" s="13" t="s">
        <v>30</v>
      </c>
      <c r="R33" s="31">
        <f>L33*1000/365</f>
        <v>164.38356164383561</v>
      </c>
      <c r="T33" s="31">
        <f>N33*1000/365</f>
        <v>90.410958904109592</v>
      </c>
      <c r="U33" s="23" t="s">
        <v>34</v>
      </c>
    </row>
    <row r="34" spans="1:21" s="6" customFormat="1" ht="21">
      <c r="A34" s="53"/>
      <c r="B34" s="53"/>
      <c r="C34" s="53"/>
      <c r="D34" s="53"/>
      <c r="E34" s="53"/>
      <c r="F34" s="53"/>
      <c r="G34" s="53"/>
      <c r="H34" s="53"/>
      <c r="I34" s="53"/>
      <c r="J34"/>
      <c r="K34" t="s">
        <v>31</v>
      </c>
      <c r="L34" s="30">
        <f>0.3*L35</f>
        <v>180</v>
      </c>
      <c r="N34" s="30">
        <f>0.3*N35</f>
        <v>99</v>
      </c>
      <c r="O34" s="13" t="s">
        <v>30</v>
      </c>
      <c r="P34"/>
      <c r="Q34"/>
      <c r="R34"/>
      <c r="S34"/>
      <c r="T34"/>
      <c r="U34"/>
    </row>
    <row r="35" spans="1:21" s="6" customFormat="1" ht="21">
      <c r="A35" s="53"/>
      <c r="B35" s="53"/>
      <c r="C35" s="53"/>
      <c r="D35" s="53"/>
      <c r="E35" s="53"/>
      <c r="F35" s="53"/>
      <c r="G35" s="53"/>
      <c r="H35" s="53"/>
      <c r="I35" s="53"/>
      <c r="J35"/>
      <c r="K35" s="14" t="s">
        <v>32</v>
      </c>
      <c r="L35" s="30">
        <v>600</v>
      </c>
      <c r="M35" s="38" t="s">
        <v>35</v>
      </c>
      <c r="N35" s="6">
        <v>330</v>
      </c>
      <c r="O35" s="13" t="s">
        <v>21</v>
      </c>
      <c r="P35"/>
      <c r="Q35"/>
      <c r="R35"/>
      <c r="S35"/>
      <c r="T35"/>
      <c r="U35"/>
    </row>
    <row r="36" spans="1:21" s="6" customFormat="1" ht="21">
      <c r="A36" s="54" t="s">
        <v>70</v>
      </c>
      <c r="B36" s="53"/>
      <c r="C36" s="53"/>
      <c r="D36" s="53"/>
      <c r="E36" s="53"/>
      <c r="F36" s="53"/>
      <c r="G36" s="53"/>
      <c r="H36" s="53"/>
      <c r="I36" s="53"/>
      <c r="J36"/>
      <c r="K36"/>
      <c r="L36"/>
      <c r="M36"/>
      <c r="N36"/>
      <c r="O36"/>
      <c r="P36"/>
      <c r="Q36"/>
      <c r="R36"/>
      <c r="S36"/>
      <c r="T36"/>
    </row>
    <row r="37" spans="1:21">
      <c r="A37" s="106" t="s">
        <v>8</v>
      </c>
      <c r="B37" s="107" t="s">
        <v>80</v>
      </c>
      <c r="C37" s="108"/>
      <c r="D37" s="108"/>
      <c r="E37" s="108"/>
      <c r="F37" s="108"/>
      <c r="G37" s="108"/>
      <c r="H37" s="109"/>
      <c r="I37" s="110" t="s">
        <v>42</v>
      </c>
    </row>
    <row r="38" spans="1:21" ht="38.25">
      <c r="A38" s="106"/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11"/>
    </row>
    <row r="39" spans="1:21">
      <c r="A39" s="3">
        <v>2010</v>
      </c>
      <c r="B39" s="113" t="s">
        <v>77</v>
      </c>
      <c r="C39" s="113" t="s">
        <v>78</v>
      </c>
      <c r="D39" s="113" t="s">
        <v>77</v>
      </c>
      <c r="E39" s="113" t="s">
        <v>78</v>
      </c>
      <c r="F39" s="113" t="s">
        <v>78</v>
      </c>
      <c r="G39" s="113" t="s">
        <v>78</v>
      </c>
      <c r="H39" s="113" t="s">
        <v>78</v>
      </c>
      <c r="I39" s="27">
        <f>'timbulan sampah'!E5</f>
        <v>48301.66</v>
      </c>
    </row>
    <row r="40" spans="1:21">
      <c r="A40" s="3">
        <v>2011</v>
      </c>
      <c r="B40" s="114"/>
      <c r="C40" s="114"/>
      <c r="D40" s="114"/>
      <c r="E40" s="114"/>
      <c r="F40" s="114"/>
      <c r="G40" s="114"/>
      <c r="H40" s="114"/>
      <c r="I40" s="27">
        <f>'timbulan sampah'!E6</f>
        <v>4907.9579999999996</v>
      </c>
      <c r="K40" t="s">
        <v>22</v>
      </c>
      <c r="O40" s="13" t="s">
        <v>23</v>
      </c>
    </row>
    <row r="41" spans="1:21">
      <c r="A41" s="3">
        <v>2012</v>
      </c>
      <c r="B41" s="114"/>
      <c r="C41" s="114"/>
      <c r="D41" s="114"/>
      <c r="E41" s="114"/>
      <c r="F41" s="114"/>
      <c r="G41" s="114"/>
      <c r="H41" s="114"/>
      <c r="I41" s="27">
        <f>'timbulan sampah'!E7</f>
        <v>4984.8919999999998</v>
      </c>
      <c r="K41" t="s">
        <v>25</v>
      </c>
      <c r="O41" s="13" t="s">
        <v>26</v>
      </c>
    </row>
    <row r="42" spans="1:21">
      <c r="A42" s="3">
        <v>2013</v>
      </c>
      <c r="B42" s="114"/>
      <c r="C42" s="114"/>
      <c r="D42" s="114"/>
      <c r="E42" s="114"/>
      <c r="F42" s="114"/>
      <c r="G42" s="114"/>
      <c r="H42" s="114"/>
      <c r="I42" s="27">
        <f>'timbulan sampah'!E8</f>
        <v>5060.9459999999999</v>
      </c>
    </row>
    <row r="43" spans="1:21">
      <c r="A43" s="3">
        <v>2014</v>
      </c>
      <c r="B43" s="114"/>
      <c r="C43" s="114"/>
      <c r="D43" s="114"/>
      <c r="E43" s="114"/>
      <c r="F43" s="114"/>
      <c r="G43" s="114"/>
      <c r="H43" s="114"/>
      <c r="I43" s="27">
        <f>'timbulan sampah'!E9</f>
        <v>5135.9660000000003</v>
      </c>
    </row>
    <row r="44" spans="1:21">
      <c r="A44" s="3">
        <v>2015</v>
      </c>
      <c r="B44" s="114"/>
      <c r="C44" s="114"/>
      <c r="D44" s="114"/>
      <c r="E44" s="114"/>
      <c r="F44" s="114"/>
      <c r="G44" s="114"/>
      <c r="H44" s="114"/>
      <c r="I44" s="27">
        <f>'timbulan sampah'!E10</f>
        <v>5209.82</v>
      </c>
    </row>
    <row r="45" spans="1:21">
      <c r="A45" s="3">
        <v>2016</v>
      </c>
      <c r="B45" s="114"/>
      <c r="C45" s="114"/>
      <c r="D45" s="114"/>
      <c r="E45" s="114"/>
      <c r="F45" s="114"/>
      <c r="G45" s="114"/>
      <c r="H45" s="114"/>
      <c r="I45" s="27">
        <f>'timbulan sampah'!E11</f>
        <v>5282.4859999999999</v>
      </c>
    </row>
    <row r="46" spans="1:21">
      <c r="A46" s="3">
        <v>2017</v>
      </c>
      <c r="B46" s="114"/>
      <c r="C46" s="114"/>
      <c r="D46" s="114"/>
      <c r="E46" s="114"/>
      <c r="F46" s="114"/>
      <c r="G46" s="114"/>
      <c r="H46" s="114"/>
      <c r="I46" s="27">
        <f>'timbulan sampah'!E12</f>
        <v>5353.7439999999997</v>
      </c>
    </row>
    <row r="47" spans="1:21">
      <c r="A47" s="3">
        <v>2018</v>
      </c>
      <c r="B47" s="114"/>
      <c r="C47" s="114"/>
      <c r="D47" s="114"/>
      <c r="E47" s="114"/>
      <c r="F47" s="114"/>
      <c r="G47" s="114"/>
      <c r="H47" s="114"/>
      <c r="I47" s="27">
        <f>'timbulan sampah'!E13</f>
        <v>5423.5720000000001</v>
      </c>
    </row>
    <row r="48" spans="1:21">
      <c r="A48" s="3">
        <v>2019</v>
      </c>
      <c r="B48" s="114"/>
      <c r="C48" s="114"/>
      <c r="D48" s="114"/>
      <c r="E48" s="114"/>
      <c r="F48" s="114"/>
      <c r="G48" s="114"/>
      <c r="H48" s="114"/>
      <c r="I48" s="27">
        <f>'timbulan sampah'!E14</f>
        <v>5491.7939999999999</v>
      </c>
    </row>
    <row r="49" spans="1:21">
      <c r="A49" s="3">
        <v>2020</v>
      </c>
      <c r="B49" s="115"/>
      <c r="C49" s="115"/>
      <c r="D49" s="115"/>
      <c r="E49" s="115"/>
      <c r="F49" s="115"/>
      <c r="G49" s="115"/>
      <c r="H49" s="115"/>
      <c r="I49" s="27">
        <f>'timbulan sampah'!E15</f>
        <v>5558.3440000000001</v>
      </c>
    </row>
    <row r="52" spans="1:21">
      <c r="A52" s="106" t="s">
        <v>8</v>
      </c>
      <c r="B52" s="112" t="s">
        <v>0</v>
      </c>
      <c r="C52" s="112"/>
      <c r="D52" s="112"/>
      <c r="E52" s="112"/>
      <c r="F52" s="112"/>
      <c r="G52" s="112"/>
      <c r="H52" s="112"/>
      <c r="I52" s="110" t="s">
        <v>11</v>
      </c>
    </row>
    <row r="53" spans="1:21" ht="42.75" customHeight="1">
      <c r="A53" s="106"/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111"/>
    </row>
    <row r="54" spans="1:21" ht="17.25" customHeight="1">
      <c r="A54" s="3">
        <v>2010</v>
      </c>
      <c r="B54" s="116" t="s">
        <v>79</v>
      </c>
      <c r="C54" s="116" t="s">
        <v>79</v>
      </c>
      <c r="D54" s="116" t="s">
        <v>79</v>
      </c>
      <c r="E54" s="116" t="s">
        <v>79</v>
      </c>
      <c r="F54" s="116" t="s">
        <v>79</v>
      </c>
      <c r="G54" s="116" t="s">
        <v>79</v>
      </c>
      <c r="H54" s="116" t="s">
        <v>79</v>
      </c>
      <c r="I54" s="5">
        <v>1</v>
      </c>
    </row>
    <row r="55" spans="1:21">
      <c r="A55" s="3">
        <v>2011</v>
      </c>
      <c r="B55" s="117"/>
      <c r="C55" s="117"/>
      <c r="D55" s="117"/>
      <c r="E55" s="117"/>
      <c r="F55" s="117"/>
      <c r="G55" s="117"/>
      <c r="H55" s="117"/>
      <c r="I55" s="5">
        <v>1</v>
      </c>
    </row>
    <row r="56" spans="1:21">
      <c r="A56" s="3">
        <v>2012</v>
      </c>
      <c r="B56" s="117"/>
      <c r="C56" s="117"/>
      <c r="D56" s="117"/>
      <c r="E56" s="117"/>
      <c r="F56" s="117"/>
      <c r="G56" s="117"/>
      <c r="H56" s="117"/>
      <c r="I56" s="5">
        <v>1</v>
      </c>
    </row>
    <row r="57" spans="1:21">
      <c r="A57" s="3">
        <v>2013</v>
      </c>
      <c r="B57" s="117"/>
      <c r="C57" s="117"/>
      <c r="D57" s="117"/>
      <c r="E57" s="117"/>
      <c r="F57" s="117"/>
      <c r="G57" s="117"/>
      <c r="H57" s="117"/>
      <c r="I57" s="5">
        <v>1</v>
      </c>
    </row>
    <row r="58" spans="1:21">
      <c r="A58" s="3">
        <v>2014</v>
      </c>
      <c r="B58" s="117"/>
      <c r="C58" s="117"/>
      <c r="D58" s="117"/>
      <c r="E58" s="117"/>
      <c r="F58" s="117"/>
      <c r="G58" s="117"/>
      <c r="H58" s="117"/>
      <c r="I58" s="5">
        <v>1</v>
      </c>
    </row>
    <row r="59" spans="1:21">
      <c r="A59" s="3">
        <v>2015</v>
      </c>
      <c r="B59" s="117"/>
      <c r="C59" s="117"/>
      <c r="D59" s="117"/>
      <c r="E59" s="117"/>
      <c r="F59" s="117"/>
      <c r="G59" s="117"/>
      <c r="H59" s="117"/>
      <c r="I59" s="5">
        <v>1</v>
      </c>
    </row>
    <row r="60" spans="1:21">
      <c r="A60" s="3">
        <v>2016</v>
      </c>
      <c r="B60" s="117"/>
      <c r="C60" s="117"/>
      <c r="D60" s="117"/>
      <c r="E60" s="117"/>
      <c r="F60" s="117"/>
      <c r="G60" s="117"/>
      <c r="H60" s="117"/>
      <c r="I60" s="5">
        <v>1</v>
      </c>
    </row>
    <row r="61" spans="1:21">
      <c r="A61" s="3">
        <v>2017</v>
      </c>
      <c r="B61" s="117"/>
      <c r="C61" s="117"/>
      <c r="D61" s="117"/>
      <c r="E61" s="117"/>
      <c r="F61" s="117"/>
      <c r="G61" s="117"/>
      <c r="H61" s="117"/>
      <c r="I61" s="5">
        <v>1</v>
      </c>
    </row>
    <row r="62" spans="1:21">
      <c r="A62" s="3">
        <v>2018</v>
      </c>
      <c r="B62" s="117"/>
      <c r="C62" s="117"/>
      <c r="D62" s="117"/>
      <c r="E62" s="117"/>
      <c r="F62" s="117"/>
      <c r="G62" s="117"/>
      <c r="H62" s="117"/>
      <c r="I62" s="5">
        <v>1</v>
      </c>
    </row>
    <row r="63" spans="1:21">
      <c r="A63" s="3">
        <v>2019</v>
      </c>
      <c r="B63" s="117"/>
      <c r="C63" s="117"/>
      <c r="D63" s="117"/>
      <c r="E63" s="117"/>
      <c r="F63" s="117"/>
      <c r="G63" s="117"/>
      <c r="H63" s="117"/>
      <c r="I63" s="5">
        <v>1</v>
      </c>
      <c r="U63" s="6"/>
    </row>
    <row r="64" spans="1:21">
      <c r="A64" s="3">
        <v>2020</v>
      </c>
      <c r="B64" s="118"/>
      <c r="C64" s="118"/>
      <c r="D64" s="118"/>
      <c r="E64" s="118"/>
      <c r="F64" s="118"/>
      <c r="G64" s="118"/>
      <c r="H64" s="118"/>
      <c r="I64" s="5">
        <v>1</v>
      </c>
      <c r="U64" s="6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7"/>
      <c r="B76" s="7"/>
      <c r="C76" s="7"/>
    </row>
  </sheetData>
  <mergeCells count="47">
    <mergeCell ref="A52:A53"/>
    <mergeCell ref="B52:H52"/>
    <mergeCell ref="I52:I53"/>
    <mergeCell ref="L25:N25"/>
    <mergeCell ref="R25:T25"/>
    <mergeCell ref="B24:B33"/>
    <mergeCell ref="A37:A38"/>
    <mergeCell ref="B37:H37"/>
    <mergeCell ref="I37:I38"/>
    <mergeCell ref="L26:N26"/>
    <mergeCell ref="D24:D33"/>
    <mergeCell ref="E24:H33"/>
    <mergeCell ref="B39:B49"/>
    <mergeCell ref="C39:C49"/>
    <mergeCell ref="D39:D49"/>
    <mergeCell ref="E39:E49"/>
    <mergeCell ref="A21:A22"/>
    <mergeCell ref="B21:H21"/>
    <mergeCell ref="I21:I22"/>
    <mergeCell ref="B9:B11"/>
    <mergeCell ref="D8:E8"/>
    <mergeCell ref="D9:E11"/>
    <mergeCell ref="F10:I10"/>
    <mergeCell ref="F11:I11"/>
    <mergeCell ref="F12:I13"/>
    <mergeCell ref="F9:I9"/>
    <mergeCell ref="A6:A11"/>
    <mergeCell ref="A12:A13"/>
    <mergeCell ref="B6:B7"/>
    <mergeCell ref="C6:C7"/>
    <mergeCell ref="A18:I18"/>
    <mergeCell ref="D6:E7"/>
    <mergeCell ref="D5:E5"/>
    <mergeCell ref="F5:I5"/>
    <mergeCell ref="F6:I6"/>
    <mergeCell ref="F7:I7"/>
    <mergeCell ref="F8:I8"/>
    <mergeCell ref="F39:F49"/>
    <mergeCell ref="G39:G49"/>
    <mergeCell ref="H39:H49"/>
    <mergeCell ref="B54:B64"/>
    <mergeCell ref="C54:C64"/>
    <mergeCell ref="D54:D64"/>
    <mergeCell ref="E54:E64"/>
    <mergeCell ref="F54:F64"/>
    <mergeCell ref="G54:G64"/>
    <mergeCell ref="H54:H6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S72"/>
  <sheetViews>
    <sheetView topLeftCell="A58" workbookViewId="0">
      <selection activeCell="K4" sqref="K4"/>
    </sheetView>
  </sheetViews>
  <sheetFormatPr defaultRowHeight="15"/>
  <sheetData>
    <row r="2" spans="1:19" ht="23.25">
      <c r="A2" s="99" t="s">
        <v>119</v>
      </c>
      <c r="B2" s="99"/>
      <c r="C2" s="99"/>
      <c r="D2" s="100"/>
      <c r="E2" s="100"/>
      <c r="F2" s="100"/>
      <c r="G2" s="100"/>
      <c r="H2" s="100"/>
      <c r="I2" s="100"/>
    </row>
    <row r="3" spans="1:19">
      <c r="A3" s="64"/>
    </row>
    <row r="4" spans="1:19">
      <c r="A4" s="98" t="s">
        <v>111</v>
      </c>
    </row>
    <row r="6" spans="1:19" ht="45" customHeight="1">
      <c r="A6" s="140" t="s">
        <v>12</v>
      </c>
      <c r="B6" s="141" t="s">
        <v>112</v>
      </c>
      <c r="C6" s="141"/>
      <c r="D6" s="141"/>
      <c r="E6" s="94" t="s">
        <v>116</v>
      </c>
      <c r="F6" s="140" t="s">
        <v>12</v>
      </c>
      <c r="G6" s="141" t="s">
        <v>113</v>
      </c>
      <c r="H6" s="141"/>
      <c r="I6" s="141"/>
      <c r="J6" s="95" t="s">
        <v>117</v>
      </c>
      <c r="K6" s="140" t="s">
        <v>12</v>
      </c>
      <c r="L6" s="141" t="s">
        <v>114</v>
      </c>
      <c r="M6" s="141"/>
      <c r="N6" s="141"/>
      <c r="O6" s="95" t="s">
        <v>117</v>
      </c>
      <c r="P6" s="140" t="s">
        <v>12</v>
      </c>
      <c r="Q6" s="141" t="s">
        <v>115</v>
      </c>
      <c r="R6" s="141"/>
      <c r="S6" s="141"/>
    </row>
    <row r="7" spans="1:19">
      <c r="A7" s="140"/>
      <c r="B7" s="140" t="s">
        <v>84</v>
      </c>
      <c r="C7" s="140"/>
      <c r="D7" s="141" t="s">
        <v>86</v>
      </c>
      <c r="E7" s="92"/>
      <c r="F7" s="140"/>
      <c r="G7" s="140" t="s">
        <v>84</v>
      </c>
      <c r="H7" s="140"/>
      <c r="I7" s="141" t="s">
        <v>86</v>
      </c>
      <c r="K7" s="140"/>
      <c r="L7" s="140" t="s">
        <v>84</v>
      </c>
      <c r="M7" s="140"/>
      <c r="N7" s="141" t="s">
        <v>86</v>
      </c>
      <c r="P7" s="140"/>
      <c r="Q7" s="140" t="s">
        <v>84</v>
      </c>
      <c r="R7" s="140"/>
      <c r="S7" s="141" t="s">
        <v>86</v>
      </c>
    </row>
    <row r="8" spans="1:19">
      <c r="A8" s="140"/>
      <c r="B8" s="97" t="s">
        <v>87</v>
      </c>
      <c r="C8" s="97" t="s">
        <v>88</v>
      </c>
      <c r="D8" s="141"/>
      <c r="E8" s="8"/>
      <c r="F8" s="140"/>
      <c r="G8" s="97" t="s">
        <v>87</v>
      </c>
      <c r="H8" s="97" t="s">
        <v>88</v>
      </c>
      <c r="I8" s="141"/>
      <c r="K8" s="140"/>
      <c r="L8" s="97" t="s">
        <v>87</v>
      </c>
      <c r="M8" s="97" t="s">
        <v>88</v>
      </c>
      <c r="N8" s="141"/>
      <c r="P8" s="140"/>
      <c r="Q8" s="97" t="s">
        <v>87</v>
      </c>
      <c r="R8" s="97" t="s">
        <v>88</v>
      </c>
      <c r="S8" s="141"/>
    </row>
    <row r="9" spans="1:19">
      <c r="A9" s="60">
        <v>2010</v>
      </c>
      <c r="B9" s="61"/>
      <c r="C9" s="62">
        <f>B9*21</f>
        <v>0</v>
      </c>
      <c r="D9" s="63">
        <f t="shared" ref="D9:D19" si="0">E9+C9</f>
        <v>0</v>
      </c>
      <c r="E9" s="93"/>
      <c r="F9" s="60">
        <v>2010</v>
      </c>
      <c r="G9" s="61"/>
      <c r="H9" s="62">
        <f>G9*21</f>
        <v>0</v>
      </c>
      <c r="I9" s="63">
        <f t="shared" ref="I9:I19" si="1">J9+H9</f>
        <v>0</v>
      </c>
      <c r="K9" s="60">
        <v>2010</v>
      </c>
      <c r="L9" s="61"/>
      <c r="M9" s="62">
        <f>L9*21</f>
        <v>0</v>
      </c>
      <c r="N9" s="63">
        <f t="shared" ref="N9:N19" si="2">O9+M9</f>
        <v>0</v>
      </c>
      <c r="P9" s="60">
        <v>2010</v>
      </c>
      <c r="Q9" s="61"/>
      <c r="R9" s="62">
        <f>Q9*21</f>
        <v>0</v>
      </c>
      <c r="S9" s="63">
        <f t="shared" ref="S9:S19" si="3">T9+R9</f>
        <v>0</v>
      </c>
    </row>
    <row r="10" spans="1:19">
      <c r="A10" s="60">
        <v>2011</v>
      </c>
      <c r="B10" s="61"/>
      <c r="C10" s="62">
        <f t="shared" ref="C10:C19" si="4">B10*21</f>
        <v>0</v>
      </c>
      <c r="D10" s="63">
        <f t="shared" si="0"/>
        <v>0</v>
      </c>
      <c r="E10" s="93"/>
      <c r="F10" s="60">
        <v>2011</v>
      </c>
      <c r="G10" s="61"/>
      <c r="H10" s="62">
        <f t="shared" ref="H10:H19" si="5">G10*21</f>
        <v>0</v>
      </c>
      <c r="I10" s="63">
        <f t="shared" si="1"/>
        <v>0</v>
      </c>
      <c r="K10" s="60">
        <v>2011</v>
      </c>
      <c r="L10" s="61"/>
      <c r="M10" s="62">
        <f t="shared" ref="M10:M19" si="6">L10*21</f>
        <v>0</v>
      </c>
      <c r="N10" s="63">
        <f t="shared" si="2"/>
        <v>0</v>
      </c>
      <c r="P10" s="60">
        <v>2011</v>
      </c>
      <c r="Q10" s="61"/>
      <c r="R10" s="62">
        <f t="shared" ref="R10:R19" si="7">Q10*21</f>
        <v>0</v>
      </c>
      <c r="S10" s="63">
        <f t="shared" si="3"/>
        <v>0</v>
      </c>
    </row>
    <row r="11" spans="1:19">
      <c r="A11" s="60">
        <v>2012</v>
      </c>
      <c r="B11" s="61"/>
      <c r="C11" s="62">
        <f t="shared" si="4"/>
        <v>0</v>
      </c>
      <c r="D11" s="63">
        <f t="shared" si="0"/>
        <v>0</v>
      </c>
      <c r="E11" s="93"/>
      <c r="F11" s="60">
        <v>2012</v>
      </c>
      <c r="G11" s="61"/>
      <c r="H11" s="62">
        <f t="shared" si="5"/>
        <v>0</v>
      </c>
      <c r="I11" s="63">
        <f t="shared" si="1"/>
        <v>0</v>
      </c>
      <c r="K11" s="60">
        <v>2012</v>
      </c>
      <c r="L11" s="61"/>
      <c r="M11" s="62">
        <f t="shared" si="6"/>
        <v>0</v>
      </c>
      <c r="N11" s="63">
        <f t="shared" si="2"/>
        <v>0</v>
      </c>
      <c r="P11" s="60">
        <v>2012</v>
      </c>
      <c r="Q11" s="61"/>
      <c r="R11" s="62">
        <f t="shared" si="7"/>
        <v>0</v>
      </c>
      <c r="S11" s="63">
        <f t="shared" si="3"/>
        <v>0</v>
      </c>
    </row>
    <row r="12" spans="1:19">
      <c r="A12" s="60">
        <v>2013</v>
      </c>
      <c r="B12" s="61"/>
      <c r="C12" s="62">
        <f t="shared" si="4"/>
        <v>0</v>
      </c>
      <c r="D12" s="63">
        <f t="shared" si="0"/>
        <v>0</v>
      </c>
      <c r="E12" s="93"/>
      <c r="F12" s="60">
        <v>2013</v>
      </c>
      <c r="G12" s="61"/>
      <c r="H12" s="62">
        <f t="shared" si="5"/>
        <v>0</v>
      </c>
      <c r="I12" s="63">
        <f t="shared" si="1"/>
        <v>0</v>
      </c>
      <c r="K12" s="60">
        <v>2013</v>
      </c>
      <c r="L12" s="61"/>
      <c r="M12" s="62">
        <f t="shared" si="6"/>
        <v>0</v>
      </c>
      <c r="N12" s="63">
        <f t="shared" si="2"/>
        <v>0</v>
      </c>
      <c r="P12" s="60">
        <v>2013</v>
      </c>
      <c r="Q12" s="61"/>
      <c r="R12" s="62">
        <f t="shared" si="7"/>
        <v>0</v>
      </c>
      <c r="S12" s="63">
        <f t="shared" si="3"/>
        <v>0</v>
      </c>
    </row>
    <row r="13" spans="1:19">
      <c r="A13" s="60">
        <v>2014</v>
      </c>
      <c r="B13" s="61"/>
      <c r="C13" s="62">
        <f t="shared" si="4"/>
        <v>0</v>
      </c>
      <c r="D13" s="63">
        <f t="shared" si="0"/>
        <v>0</v>
      </c>
      <c r="E13" s="93"/>
      <c r="F13" s="60">
        <v>2014</v>
      </c>
      <c r="G13" s="61"/>
      <c r="H13" s="62">
        <f t="shared" si="5"/>
        <v>0</v>
      </c>
      <c r="I13" s="63">
        <f t="shared" si="1"/>
        <v>0</v>
      </c>
      <c r="K13" s="60">
        <v>2014</v>
      </c>
      <c r="L13" s="61"/>
      <c r="M13" s="62">
        <f t="shared" si="6"/>
        <v>0</v>
      </c>
      <c r="N13" s="63">
        <f t="shared" si="2"/>
        <v>0</v>
      </c>
      <c r="P13" s="60">
        <v>2014</v>
      </c>
      <c r="Q13" s="61"/>
      <c r="R13" s="62">
        <f t="shared" si="7"/>
        <v>0</v>
      </c>
      <c r="S13" s="63">
        <f t="shared" si="3"/>
        <v>0</v>
      </c>
    </row>
    <row r="14" spans="1:19">
      <c r="A14" s="60">
        <v>2015</v>
      </c>
      <c r="B14" s="61"/>
      <c r="C14" s="62">
        <f t="shared" si="4"/>
        <v>0</v>
      </c>
      <c r="D14" s="63">
        <f t="shared" si="0"/>
        <v>0</v>
      </c>
      <c r="E14" s="93"/>
      <c r="F14" s="60">
        <v>2015</v>
      </c>
      <c r="G14" s="61"/>
      <c r="H14" s="62">
        <f t="shared" si="5"/>
        <v>0</v>
      </c>
      <c r="I14" s="63">
        <f t="shared" si="1"/>
        <v>0</v>
      </c>
      <c r="K14" s="60">
        <v>2015</v>
      </c>
      <c r="L14" s="61"/>
      <c r="M14" s="62">
        <f t="shared" si="6"/>
        <v>0</v>
      </c>
      <c r="N14" s="63">
        <f t="shared" si="2"/>
        <v>0</v>
      </c>
      <c r="P14" s="60">
        <v>2015</v>
      </c>
      <c r="Q14" s="61"/>
      <c r="R14" s="62">
        <f t="shared" si="7"/>
        <v>0</v>
      </c>
      <c r="S14" s="63">
        <f t="shared" si="3"/>
        <v>0</v>
      </c>
    </row>
    <row r="15" spans="1:19">
      <c r="A15" s="60">
        <v>2016</v>
      </c>
      <c r="B15" s="61"/>
      <c r="C15" s="62">
        <f t="shared" si="4"/>
        <v>0</v>
      </c>
      <c r="D15" s="63">
        <f t="shared" si="0"/>
        <v>0</v>
      </c>
      <c r="E15" s="93"/>
      <c r="F15" s="60">
        <v>2016</v>
      </c>
      <c r="G15" s="61"/>
      <c r="H15" s="62">
        <f t="shared" si="5"/>
        <v>0</v>
      </c>
      <c r="I15" s="63">
        <f t="shared" si="1"/>
        <v>0</v>
      </c>
      <c r="K15" s="60">
        <v>2016</v>
      </c>
      <c r="L15" s="61"/>
      <c r="M15" s="62">
        <f t="shared" si="6"/>
        <v>0</v>
      </c>
      <c r="N15" s="63">
        <f t="shared" si="2"/>
        <v>0</v>
      </c>
      <c r="P15" s="60">
        <v>2016</v>
      </c>
      <c r="Q15" s="61"/>
      <c r="R15" s="62">
        <f t="shared" si="7"/>
        <v>0</v>
      </c>
      <c r="S15" s="63">
        <f t="shared" si="3"/>
        <v>0</v>
      </c>
    </row>
    <row r="16" spans="1:19">
      <c r="A16" s="60">
        <v>2017</v>
      </c>
      <c r="B16" s="61"/>
      <c r="C16" s="62">
        <f t="shared" si="4"/>
        <v>0</v>
      </c>
      <c r="D16" s="63">
        <f t="shared" si="0"/>
        <v>0</v>
      </c>
      <c r="E16" s="93"/>
      <c r="F16" s="60">
        <v>2017</v>
      </c>
      <c r="G16" s="61"/>
      <c r="H16" s="62">
        <f t="shared" si="5"/>
        <v>0</v>
      </c>
      <c r="I16" s="63">
        <f t="shared" si="1"/>
        <v>0</v>
      </c>
      <c r="K16" s="60">
        <v>2017</v>
      </c>
      <c r="L16" s="61"/>
      <c r="M16" s="62">
        <f t="shared" si="6"/>
        <v>0</v>
      </c>
      <c r="N16" s="63">
        <f t="shared" si="2"/>
        <v>0</v>
      </c>
      <c r="P16" s="60">
        <v>2017</v>
      </c>
      <c r="Q16" s="61"/>
      <c r="R16" s="62">
        <f t="shared" si="7"/>
        <v>0</v>
      </c>
      <c r="S16" s="63">
        <f t="shared" si="3"/>
        <v>0</v>
      </c>
    </row>
    <row r="17" spans="1:19">
      <c r="A17" s="60">
        <v>2018</v>
      </c>
      <c r="B17" s="61"/>
      <c r="C17" s="62">
        <f t="shared" si="4"/>
        <v>0</v>
      </c>
      <c r="D17" s="63">
        <f t="shared" si="0"/>
        <v>0</v>
      </c>
      <c r="E17" s="93"/>
      <c r="F17" s="60">
        <v>2018</v>
      </c>
      <c r="G17" s="61"/>
      <c r="H17" s="62">
        <f t="shared" si="5"/>
        <v>0</v>
      </c>
      <c r="I17" s="63">
        <f t="shared" si="1"/>
        <v>0</v>
      </c>
      <c r="K17" s="60">
        <v>2018</v>
      </c>
      <c r="L17" s="61"/>
      <c r="M17" s="62">
        <f t="shared" si="6"/>
        <v>0</v>
      </c>
      <c r="N17" s="63">
        <f t="shared" si="2"/>
        <v>0</v>
      </c>
      <c r="P17" s="60">
        <v>2018</v>
      </c>
      <c r="Q17" s="61"/>
      <c r="R17" s="62">
        <f t="shared" si="7"/>
        <v>0</v>
      </c>
      <c r="S17" s="63">
        <f t="shared" si="3"/>
        <v>0</v>
      </c>
    </row>
    <row r="18" spans="1:19">
      <c r="A18" s="60">
        <v>2019</v>
      </c>
      <c r="B18" s="61"/>
      <c r="C18" s="62">
        <f t="shared" si="4"/>
        <v>0</v>
      </c>
      <c r="D18" s="63">
        <f t="shared" si="0"/>
        <v>0</v>
      </c>
      <c r="E18" s="93"/>
      <c r="F18" s="60">
        <v>2019</v>
      </c>
      <c r="G18" s="61"/>
      <c r="H18" s="62">
        <f t="shared" si="5"/>
        <v>0</v>
      </c>
      <c r="I18" s="63">
        <f t="shared" si="1"/>
        <v>0</v>
      </c>
      <c r="K18" s="60">
        <v>2019</v>
      </c>
      <c r="L18" s="61"/>
      <c r="M18" s="62">
        <f t="shared" si="6"/>
        <v>0</v>
      </c>
      <c r="N18" s="63">
        <f t="shared" si="2"/>
        <v>0</v>
      </c>
      <c r="P18" s="60">
        <v>2019</v>
      </c>
      <c r="Q18" s="61"/>
      <c r="R18" s="62">
        <f t="shared" si="7"/>
        <v>0</v>
      </c>
      <c r="S18" s="63">
        <f t="shared" si="3"/>
        <v>0</v>
      </c>
    </row>
    <row r="19" spans="1:19">
      <c r="A19" s="60">
        <v>2020</v>
      </c>
      <c r="B19" s="61"/>
      <c r="C19" s="62">
        <f t="shared" si="4"/>
        <v>0</v>
      </c>
      <c r="D19" s="63">
        <f t="shared" si="0"/>
        <v>0</v>
      </c>
      <c r="E19" s="93"/>
      <c r="F19" s="60">
        <v>2020</v>
      </c>
      <c r="G19" s="61"/>
      <c r="H19" s="62">
        <f t="shared" si="5"/>
        <v>0</v>
      </c>
      <c r="I19" s="63">
        <f t="shared" si="1"/>
        <v>0</v>
      </c>
      <c r="K19" s="60">
        <v>2020</v>
      </c>
      <c r="L19" s="61"/>
      <c r="M19" s="62">
        <f t="shared" si="6"/>
        <v>0</v>
      </c>
      <c r="N19" s="63">
        <f t="shared" si="2"/>
        <v>0</v>
      </c>
      <c r="P19" s="60">
        <v>2020</v>
      </c>
      <c r="Q19" s="61"/>
      <c r="R19" s="62">
        <f t="shared" si="7"/>
        <v>0</v>
      </c>
      <c r="S19" s="63">
        <f t="shared" si="3"/>
        <v>0</v>
      </c>
    </row>
    <row r="22" spans="1:19" ht="15.75" thickBot="1">
      <c r="A22" s="96" t="s">
        <v>82</v>
      </c>
    </row>
    <row r="23" spans="1:19" ht="15.75" thickBot="1">
      <c r="A23" s="150" t="s">
        <v>12</v>
      </c>
      <c r="B23" s="152" t="s">
        <v>83</v>
      </c>
      <c r="C23" s="153"/>
      <c r="D23" s="153"/>
      <c r="E23" s="153"/>
      <c r="F23" s="154"/>
    </row>
    <row r="24" spans="1:19" ht="15.75" thickBot="1">
      <c r="A24" s="151"/>
      <c r="B24" s="152" t="s">
        <v>84</v>
      </c>
      <c r="C24" s="154"/>
      <c r="D24" s="152" t="s">
        <v>85</v>
      </c>
      <c r="E24" s="154"/>
      <c r="F24" s="155" t="s">
        <v>86</v>
      </c>
    </row>
    <row r="25" spans="1:19">
      <c r="A25" s="151"/>
      <c r="B25" s="59" t="s">
        <v>87</v>
      </c>
      <c r="C25" s="59" t="s">
        <v>88</v>
      </c>
      <c r="D25" s="59" t="s">
        <v>89</v>
      </c>
      <c r="E25" s="59" t="s">
        <v>88</v>
      </c>
      <c r="F25" s="156"/>
    </row>
    <row r="26" spans="1:19">
      <c r="A26" s="60">
        <v>2010</v>
      </c>
      <c r="B26" s="61"/>
      <c r="C26" s="62">
        <f>B26*21</f>
        <v>0</v>
      </c>
      <c r="D26" s="61"/>
      <c r="E26" s="62">
        <f>D26*310</f>
        <v>0</v>
      </c>
      <c r="F26" s="63">
        <f>E26+C26</f>
        <v>0</v>
      </c>
    </row>
    <row r="27" spans="1:19">
      <c r="A27" s="60">
        <v>2011</v>
      </c>
      <c r="B27" s="61"/>
      <c r="C27" s="62">
        <f t="shared" ref="C27:C36" si="8">B27*21</f>
        <v>0</v>
      </c>
      <c r="D27" s="61"/>
      <c r="E27" s="62">
        <f t="shared" ref="E27:E36" si="9">D27*310</f>
        <v>0</v>
      </c>
      <c r="F27" s="63">
        <f t="shared" ref="F27:F36" si="10">E27+C27</f>
        <v>0</v>
      </c>
    </row>
    <row r="28" spans="1:19">
      <c r="A28" s="60">
        <v>2012</v>
      </c>
      <c r="B28" s="61"/>
      <c r="C28" s="62">
        <f t="shared" si="8"/>
        <v>0</v>
      </c>
      <c r="D28" s="61"/>
      <c r="E28" s="62">
        <f t="shared" si="9"/>
        <v>0</v>
      </c>
      <c r="F28" s="63">
        <f t="shared" si="10"/>
        <v>0</v>
      </c>
    </row>
    <row r="29" spans="1:19">
      <c r="A29" s="60">
        <v>2013</v>
      </c>
      <c r="B29" s="61"/>
      <c r="C29" s="62">
        <f t="shared" si="8"/>
        <v>0</v>
      </c>
      <c r="D29" s="61"/>
      <c r="E29" s="62">
        <f t="shared" si="9"/>
        <v>0</v>
      </c>
      <c r="F29" s="63">
        <f t="shared" si="10"/>
        <v>0</v>
      </c>
    </row>
    <row r="30" spans="1:19">
      <c r="A30" s="60">
        <v>2014</v>
      </c>
      <c r="B30" s="61"/>
      <c r="C30" s="62">
        <f t="shared" si="8"/>
        <v>0</v>
      </c>
      <c r="D30" s="61"/>
      <c r="E30" s="62">
        <f t="shared" si="9"/>
        <v>0</v>
      </c>
      <c r="F30" s="63">
        <f t="shared" si="10"/>
        <v>0</v>
      </c>
    </row>
    <row r="31" spans="1:19">
      <c r="A31" s="60">
        <v>2015</v>
      </c>
      <c r="B31" s="61"/>
      <c r="C31" s="62">
        <f t="shared" si="8"/>
        <v>0</v>
      </c>
      <c r="D31" s="61"/>
      <c r="E31" s="62">
        <f t="shared" si="9"/>
        <v>0</v>
      </c>
      <c r="F31" s="63">
        <f t="shared" si="10"/>
        <v>0</v>
      </c>
    </row>
    <row r="32" spans="1:19">
      <c r="A32" s="60">
        <v>2016</v>
      </c>
      <c r="B32" s="61"/>
      <c r="C32" s="62">
        <f t="shared" si="8"/>
        <v>0</v>
      </c>
      <c r="D32" s="61"/>
      <c r="E32" s="62">
        <f t="shared" si="9"/>
        <v>0</v>
      </c>
      <c r="F32" s="63">
        <f t="shared" si="10"/>
        <v>0</v>
      </c>
    </row>
    <row r="33" spans="1:6">
      <c r="A33" s="60">
        <v>2017</v>
      </c>
      <c r="B33" s="61"/>
      <c r="C33" s="62">
        <f t="shared" si="8"/>
        <v>0</v>
      </c>
      <c r="D33" s="61"/>
      <c r="E33" s="62">
        <f t="shared" si="9"/>
        <v>0</v>
      </c>
      <c r="F33" s="63">
        <f t="shared" si="10"/>
        <v>0</v>
      </c>
    </row>
    <row r="34" spans="1:6">
      <c r="A34" s="60">
        <v>2018</v>
      </c>
      <c r="B34" s="61"/>
      <c r="C34" s="62">
        <f t="shared" si="8"/>
        <v>0</v>
      </c>
      <c r="D34" s="61"/>
      <c r="E34" s="62">
        <f t="shared" si="9"/>
        <v>0</v>
      </c>
      <c r="F34" s="63">
        <f t="shared" si="10"/>
        <v>0</v>
      </c>
    </row>
    <row r="35" spans="1:6">
      <c r="A35" s="60">
        <v>2019</v>
      </c>
      <c r="B35" s="61"/>
      <c r="C35" s="62">
        <f t="shared" si="8"/>
        <v>0</v>
      </c>
      <c r="D35" s="61"/>
      <c r="E35" s="62">
        <f t="shared" si="9"/>
        <v>0</v>
      </c>
      <c r="F35" s="63">
        <f t="shared" si="10"/>
        <v>0</v>
      </c>
    </row>
    <row r="36" spans="1:6">
      <c r="A36" s="60">
        <v>2020</v>
      </c>
      <c r="B36" s="61"/>
      <c r="C36" s="62">
        <f t="shared" si="8"/>
        <v>0</v>
      </c>
      <c r="D36" s="61"/>
      <c r="E36" s="62">
        <f t="shared" si="9"/>
        <v>0</v>
      </c>
      <c r="F36" s="63">
        <f t="shared" si="10"/>
        <v>0</v>
      </c>
    </row>
    <row r="39" spans="1:6" ht="15.75" thickBot="1">
      <c r="A39" s="64" t="s">
        <v>90</v>
      </c>
    </row>
    <row r="40" spans="1:6" ht="15.75" thickBot="1">
      <c r="A40" s="148" t="s">
        <v>12</v>
      </c>
      <c r="B40" s="65" t="s">
        <v>91</v>
      </c>
      <c r="C40" s="66"/>
      <c r="D40" s="66"/>
      <c r="E40" s="66"/>
      <c r="F40" s="66"/>
    </row>
    <row r="41" spans="1:6" ht="15.75" thickBot="1">
      <c r="A41" s="149"/>
      <c r="B41" s="65" t="s">
        <v>84</v>
      </c>
      <c r="C41" s="67"/>
      <c r="D41" s="65" t="s">
        <v>85</v>
      </c>
      <c r="E41" s="67"/>
      <c r="F41" s="68" t="s">
        <v>92</v>
      </c>
    </row>
    <row r="42" spans="1:6">
      <c r="A42" s="149"/>
      <c r="B42" s="69" t="s">
        <v>87</v>
      </c>
      <c r="C42" s="69" t="s">
        <v>88</v>
      </c>
      <c r="D42" s="69" t="s">
        <v>89</v>
      </c>
      <c r="E42" s="69" t="s">
        <v>88</v>
      </c>
      <c r="F42" s="69" t="s">
        <v>93</v>
      </c>
    </row>
    <row r="43" spans="1:6">
      <c r="A43" s="60">
        <v>2010</v>
      </c>
      <c r="B43" s="70"/>
      <c r="C43" s="62">
        <f>B43*21</f>
        <v>0</v>
      </c>
      <c r="D43" s="70"/>
      <c r="E43" s="62">
        <f>D43*310</f>
        <v>0</v>
      </c>
      <c r="F43" s="71">
        <f>'[1]4C2_CO2_OpenBurning'!M14</f>
        <v>0</v>
      </c>
    </row>
    <row r="44" spans="1:6">
      <c r="A44" s="60">
        <v>2011</v>
      </c>
      <c r="B44" s="70"/>
      <c r="C44" s="62">
        <f t="shared" ref="C44:C53" si="11">B44*21</f>
        <v>0</v>
      </c>
      <c r="D44" s="70"/>
      <c r="E44" s="62">
        <f t="shared" ref="E44:E53" si="12">D44*310</f>
        <v>0</v>
      </c>
      <c r="F44" s="71">
        <f>'[1]4C2_CO2_OpenBurning'!M15</f>
        <v>0</v>
      </c>
    </row>
    <row r="45" spans="1:6">
      <c r="A45" s="60">
        <v>2012</v>
      </c>
      <c r="B45" s="70"/>
      <c r="C45" s="62">
        <f t="shared" si="11"/>
        <v>0</v>
      </c>
      <c r="D45" s="70"/>
      <c r="E45" s="62">
        <f t="shared" si="12"/>
        <v>0</v>
      </c>
      <c r="F45" s="71">
        <f>'[1]4C2_CO2_OpenBurning'!M16</f>
        <v>0</v>
      </c>
    </row>
    <row r="46" spans="1:6">
      <c r="A46" s="60">
        <v>2013</v>
      </c>
      <c r="B46" s="70"/>
      <c r="C46" s="62">
        <f t="shared" si="11"/>
        <v>0</v>
      </c>
      <c r="D46" s="70"/>
      <c r="E46" s="62">
        <f t="shared" si="12"/>
        <v>0</v>
      </c>
      <c r="F46" s="71">
        <f>'[1]4C2_CO2_OpenBurning'!M17</f>
        <v>0</v>
      </c>
    </row>
    <row r="47" spans="1:6">
      <c r="A47" s="60">
        <v>2014</v>
      </c>
      <c r="B47" s="70"/>
      <c r="C47" s="62">
        <f t="shared" si="11"/>
        <v>0</v>
      </c>
      <c r="D47" s="70"/>
      <c r="E47" s="62">
        <f t="shared" si="12"/>
        <v>0</v>
      </c>
      <c r="F47" s="71">
        <f>'[1]4C2_CO2_OpenBurning'!M18</f>
        <v>0</v>
      </c>
    </row>
    <row r="48" spans="1:6">
      <c r="A48" s="60">
        <v>2015</v>
      </c>
      <c r="B48" s="70"/>
      <c r="C48" s="62">
        <f t="shared" si="11"/>
        <v>0</v>
      </c>
      <c r="D48" s="70"/>
      <c r="E48" s="62">
        <f t="shared" si="12"/>
        <v>0</v>
      </c>
      <c r="F48" s="71">
        <f>'[1]4C2_CO2_OpenBurning'!M19</f>
        <v>0</v>
      </c>
    </row>
    <row r="49" spans="1:6">
      <c r="A49" s="60">
        <v>2016</v>
      </c>
      <c r="B49" s="70"/>
      <c r="C49" s="62">
        <f t="shared" si="11"/>
        <v>0</v>
      </c>
      <c r="D49" s="70"/>
      <c r="E49" s="62">
        <f t="shared" si="12"/>
        <v>0</v>
      </c>
      <c r="F49" s="71">
        <f>'[1]4C2_CO2_OpenBurning'!M20</f>
        <v>0</v>
      </c>
    </row>
    <row r="50" spans="1:6">
      <c r="A50" s="60">
        <v>2017</v>
      </c>
      <c r="B50" s="70"/>
      <c r="C50" s="62">
        <f t="shared" si="11"/>
        <v>0</v>
      </c>
      <c r="D50" s="70"/>
      <c r="E50" s="62">
        <f t="shared" si="12"/>
        <v>0</v>
      </c>
      <c r="F50" s="71">
        <f>'[1]4C2_CO2_OpenBurning'!M21</f>
        <v>0</v>
      </c>
    </row>
    <row r="51" spans="1:6">
      <c r="A51" s="60">
        <v>2018</v>
      </c>
      <c r="B51" s="70"/>
      <c r="C51" s="62">
        <f t="shared" si="11"/>
        <v>0</v>
      </c>
      <c r="D51" s="70"/>
      <c r="E51" s="62">
        <f t="shared" si="12"/>
        <v>0</v>
      </c>
      <c r="F51" s="71">
        <f>'[1]4C2_CO2_OpenBurning'!M22</f>
        <v>0</v>
      </c>
    </row>
    <row r="52" spans="1:6">
      <c r="A52" s="60">
        <v>2019</v>
      </c>
      <c r="B52" s="70"/>
      <c r="C52" s="62">
        <f t="shared" si="11"/>
        <v>0</v>
      </c>
      <c r="D52" s="70"/>
      <c r="E52" s="62">
        <f t="shared" si="12"/>
        <v>0</v>
      </c>
      <c r="F52" s="71">
        <f>'[1]4C2_CO2_OpenBurning'!M23</f>
        <v>0</v>
      </c>
    </row>
    <row r="53" spans="1:6">
      <c r="A53" s="60">
        <v>2020</v>
      </c>
      <c r="B53" s="70"/>
      <c r="C53" s="62">
        <f t="shared" si="11"/>
        <v>0</v>
      </c>
      <c r="D53" s="70"/>
      <c r="E53" s="62">
        <f t="shared" si="12"/>
        <v>0</v>
      </c>
      <c r="F53" s="71">
        <f>'[1]4C2_CO2_OpenBurning'!M24</f>
        <v>0</v>
      </c>
    </row>
    <row r="56" spans="1:6">
      <c r="A56" s="72"/>
      <c r="B56" s="73"/>
      <c r="C56" s="74"/>
      <c r="D56" s="73"/>
      <c r="E56" s="74"/>
      <c r="F56" s="74"/>
    </row>
    <row r="57" spans="1:6" ht="15.75" thickBot="1">
      <c r="A57" s="75" t="s">
        <v>94</v>
      </c>
      <c r="B57" s="74"/>
      <c r="C57" s="73"/>
      <c r="D57" s="74"/>
    </row>
    <row r="58" spans="1:6" ht="15.75" thickBot="1">
      <c r="A58" s="142" t="s">
        <v>12</v>
      </c>
      <c r="B58" s="144" t="s">
        <v>95</v>
      </c>
      <c r="C58" s="145"/>
      <c r="D58" s="76" t="s">
        <v>96</v>
      </c>
      <c r="E58" s="77"/>
      <c r="F58" s="78" t="s">
        <v>97</v>
      </c>
    </row>
    <row r="59" spans="1:6" ht="63.75" thickBot="1">
      <c r="A59" s="143"/>
      <c r="B59" s="79" t="s">
        <v>98</v>
      </c>
      <c r="C59" s="79" t="s">
        <v>99</v>
      </c>
      <c r="D59" s="80" t="s">
        <v>100</v>
      </c>
      <c r="E59" s="80" t="s">
        <v>101</v>
      </c>
      <c r="F59" s="81" t="s">
        <v>102</v>
      </c>
    </row>
    <row r="60" spans="1:6" ht="15.75" thickBot="1">
      <c r="A60" s="143"/>
      <c r="B60" s="146" t="s">
        <v>103</v>
      </c>
      <c r="C60" s="82" t="s">
        <v>104</v>
      </c>
      <c r="D60" s="83" t="s">
        <v>105</v>
      </c>
      <c r="E60" s="84" t="s">
        <v>106</v>
      </c>
      <c r="F60" s="85" t="s">
        <v>107</v>
      </c>
    </row>
    <row r="61" spans="1:6" ht="26.25">
      <c r="A61" s="143"/>
      <c r="B61" s="147"/>
      <c r="C61" s="86" t="s">
        <v>108</v>
      </c>
      <c r="D61" s="87"/>
      <c r="E61" s="88" t="s">
        <v>109</v>
      </c>
      <c r="F61" s="89" t="s">
        <v>110</v>
      </c>
    </row>
    <row r="62" spans="1:6">
      <c r="A62" s="60">
        <v>2010</v>
      </c>
      <c r="B62" s="71"/>
      <c r="C62" s="62">
        <f>B62*21</f>
        <v>0</v>
      </c>
      <c r="D62" s="90"/>
      <c r="E62" s="62">
        <f>D62*310</f>
        <v>0</v>
      </c>
      <c r="F62" s="91">
        <f>C62+E62</f>
        <v>0</v>
      </c>
    </row>
    <row r="63" spans="1:6">
      <c r="A63" s="60">
        <v>2011</v>
      </c>
      <c r="B63" s="71"/>
      <c r="C63" s="62">
        <f t="shared" ref="C63:C72" si="13">B63*21</f>
        <v>0</v>
      </c>
      <c r="D63" s="90"/>
      <c r="E63" s="62">
        <f t="shared" ref="E63:E72" si="14">D63*310</f>
        <v>0</v>
      </c>
      <c r="F63" s="91">
        <f t="shared" ref="F63:F72" si="15">C63+E63</f>
        <v>0</v>
      </c>
    </row>
    <row r="64" spans="1:6">
      <c r="A64" s="60">
        <v>2012</v>
      </c>
      <c r="B64" s="71"/>
      <c r="C64" s="62">
        <f t="shared" si="13"/>
        <v>0</v>
      </c>
      <c r="D64" s="90"/>
      <c r="E64" s="62">
        <f t="shared" si="14"/>
        <v>0</v>
      </c>
      <c r="F64" s="91">
        <f t="shared" si="15"/>
        <v>0</v>
      </c>
    </row>
    <row r="65" spans="1:6">
      <c r="A65" s="60">
        <v>2013</v>
      </c>
      <c r="B65" s="71"/>
      <c r="C65" s="62">
        <f t="shared" si="13"/>
        <v>0</v>
      </c>
      <c r="D65" s="90"/>
      <c r="E65" s="62">
        <f t="shared" si="14"/>
        <v>0</v>
      </c>
      <c r="F65" s="91">
        <f t="shared" si="15"/>
        <v>0</v>
      </c>
    </row>
    <row r="66" spans="1:6">
      <c r="A66" s="60">
        <v>2014</v>
      </c>
      <c r="B66" s="71"/>
      <c r="C66" s="62">
        <f t="shared" si="13"/>
        <v>0</v>
      </c>
      <c r="D66" s="90"/>
      <c r="E66" s="62">
        <f t="shared" si="14"/>
        <v>0</v>
      </c>
      <c r="F66" s="91">
        <f t="shared" si="15"/>
        <v>0</v>
      </c>
    </row>
    <row r="67" spans="1:6">
      <c r="A67" s="60">
        <v>2015</v>
      </c>
      <c r="B67" s="71"/>
      <c r="C67" s="62">
        <f t="shared" si="13"/>
        <v>0</v>
      </c>
      <c r="D67" s="90"/>
      <c r="E67" s="62">
        <f t="shared" si="14"/>
        <v>0</v>
      </c>
      <c r="F67" s="91">
        <f t="shared" si="15"/>
        <v>0</v>
      </c>
    </row>
    <row r="68" spans="1:6">
      <c r="A68" s="60">
        <v>2016</v>
      </c>
      <c r="B68" s="71"/>
      <c r="C68" s="62">
        <f t="shared" si="13"/>
        <v>0</v>
      </c>
      <c r="D68" s="90"/>
      <c r="E68" s="62">
        <f t="shared" si="14"/>
        <v>0</v>
      </c>
      <c r="F68" s="91">
        <f t="shared" si="15"/>
        <v>0</v>
      </c>
    </row>
    <row r="69" spans="1:6">
      <c r="A69" s="60">
        <v>2017</v>
      </c>
      <c r="B69" s="71"/>
      <c r="C69" s="62">
        <f t="shared" si="13"/>
        <v>0</v>
      </c>
      <c r="D69" s="90"/>
      <c r="E69" s="62">
        <f t="shared" si="14"/>
        <v>0</v>
      </c>
      <c r="F69" s="91">
        <f t="shared" si="15"/>
        <v>0</v>
      </c>
    </row>
    <row r="70" spans="1:6">
      <c r="A70" s="60">
        <v>2018</v>
      </c>
      <c r="B70" s="71"/>
      <c r="C70" s="62">
        <f t="shared" si="13"/>
        <v>0</v>
      </c>
      <c r="D70" s="90"/>
      <c r="E70" s="62">
        <f t="shared" si="14"/>
        <v>0</v>
      </c>
      <c r="F70" s="91">
        <f t="shared" si="15"/>
        <v>0</v>
      </c>
    </row>
    <row r="71" spans="1:6">
      <c r="A71" s="60">
        <v>2019</v>
      </c>
      <c r="B71" s="71"/>
      <c r="C71" s="62">
        <f t="shared" si="13"/>
        <v>0</v>
      </c>
      <c r="D71" s="90"/>
      <c r="E71" s="62">
        <f t="shared" si="14"/>
        <v>0</v>
      </c>
      <c r="F71" s="91">
        <f t="shared" si="15"/>
        <v>0</v>
      </c>
    </row>
    <row r="72" spans="1:6">
      <c r="A72" s="60">
        <v>2020</v>
      </c>
      <c r="B72" s="71"/>
      <c r="C72" s="62">
        <f t="shared" si="13"/>
        <v>0</v>
      </c>
      <c r="D72" s="90"/>
      <c r="E72" s="62">
        <f t="shared" si="14"/>
        <v>0</v>
      </c>
      <c r="F72" s="91">
        <f t="shared" si="15"/>
        <v>0</v>
      </c>
    </row>
  </sheetData>
  <mergeCells count="25">
    <mergeCell ref="D7:D8"/>
    <mergeCell ref="B6:D6"/>
    <mergeCell ref="A23:A25"/>
    <mergeCell ref="B23:F23"/>
    <mergeCell ref="B24:C24"/>
    <mergeCell ref="D24:E24"/>
    <mergeCell ref="F24:F25"/>
    <mergeCell ref="A58:A61"/>
    <mergeCell ref="B58:C58"/>
    <mergeCell ref="B60:B61"/>
    <mergeCell ref="A6:A8"/>
    <mergeCell ref="B7:C7"/>
    <mergeCell ref="A40:A42"/>
    <mergeCell ref="P6:P8"/>
    <mergeCell ref="Q6:S6"/>
    <mergeCell ref="Q7:R7"/>
    <mergeCell ref="S7:S8"/>
    <mergeCell ref="F6:F8"/>
    <mergeCell ref="G6:I6"/>
    <mergeCell ref="G7:H7"/>
    <mergeCell ref="I7:I8"/>
    <mergeCell ref="K6:K8"/>
    <mergeCell ref="L6:N6"/>
    <mergeCell ref="L7:M7"/>
    <mergeCell ref="N7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S72"/>
  <sheetViews>
    <sheetView workbookViewId="0">
      <selection activeCell="K20" sqref="K20"/>
    </sheetView>
  </sheetViews>
  <sheetFormatPr defaultRowHeight="15"/>
  <sheetData>
    <row r="2" spans="1:19" ht="23.25">
      <c r="A2" s="99" t="s">
        <v>118</v>
      </c>
      <c r="B2" s="99"/>
      <c r="C2" s="99"/>
      <c r="D2" s="100"/>
      <c r="E2" s="100"/>
      <c r="F2" s="100"/>
      <c r="G2" s="100"/>
      <c r="H2" s="100"/>
      <c r="I2" s="100"/>
    </row>
    <row r="3" spans="1:19">
      <c r="A3" s="64"/>
    </row>
    <row r="4" spans="1:19">
      <c r="A4" s="98" t="s">
        <v>111</v>
      </c>
    </row>
    <row r="6" spans="1:19" ht="45" customHeight="1">
      <c r="A6" s="140" t="s">
        <v>12</v>
      </c>
      <c r="B6" s="141" t="s">
        <v>112</v>
      </c>
      <c r="C6" s="141"/>
      <c r="D6" s="141"/>
      <c r="E6" s="94" t="s">
        <v>116</v>
      </c>
      <c r="F6" s="140" t="s">
        <v>12</v>
      </c>
      <c r="G6" s="141" t="s">
        <v>113</v>
      </c>
      <c r="H6" s="141"/>
      <c r="I6" s="141"/>
      <c r="J6" s="95" t="s">
        <v>117</v>
      </c>
      <c r="K6" s="140" t="s">
        <v>12</v>
      </c>
      <c r="L6" s="141" t="s">
        <v>114</v>
      </c>
      <c r="M6" s="141"/>
      <c r="N6" s="141"/>
      <c r="O6" s="95" t="s">
        <v>117</v>
      </c>
      <c r="P6" s="140" t="s">
        <v>12</v>
      </c>
      <c r="Q6" s="141" t="s">
        <v>115</v>
      </c>
      <c r="R6" s="141"/>
      <c r="S6" s="141"/>
    </row>
    <row r="7" spans="1:19">
      <c r="A7" s="140"/>
      <c r="B7" s="140" t="s">
        <v>84</v>
      </c>
      <c r="C7" s="140"/>
      <c r="D7" s="141" t="s">
        <v>86</v>
      </c>
      <c r="E7" s="92"/>
      <c r="F7" s="140"/>
      <c r="G7" s="140" t="s">
        <v>84</v>
      </c>
      <c r="H7" s="140"/>
      <c r="I7" s="141" t="s">
        <v>86</v>
      </c>
      <c r="K7" s="140"/>
      <c r="L7" s="140" t="s">
        <v>84</v>
      </c>
      <c r="M7" s="140"/>
      <c r="N7" s="141" t="s">
        <v>86</v>
      </c>
      <c r="P7" s="140"/>
      <c r="Q7" s="140" t="s">
        <v>84</v>
      </c>
      <c r="R7" s="140"/>
      <c r="S7" s="141" t="s">
        <v>86</v>
      </c>
    </row>
    <row r="8" spans="1:19">
      <c r="A8" s="140"/>
      <c r="B8" s="97" t="s">
        <v>87</v>
      </c>
      <c r="C8" s="97" t="s">
        <v>88</v>
      </c>
      <c r="D8" s="141"/>
      <c r="E8" s="8"/>
      <c r="F8" s="140"/>
      <c r="G8" s="97" t="s">
        <v>87</v>
      </c>
      <c r="H8" s="97" t="s">
        <v>88</v>
      </c>
      <c r="I8" s="141"/>
      <c r="K8" s="140"/>
      <c r="L8" s="97" t="s">
        <v>87</v>
      </c>
      <c r="M8" s="97" t="s">
        <v>88</v>
      </c>
      <c r="N8" s="141"/>
      <c r="P8" s="140"/>
      <c r="Q8" s="97" t="s">
        <v>87</v>
      </c>
      <c r="R8" s="97" t="s">
        <v>88</v>
      </c>
      <c r="S8" s="141"/>
    </row>
    <row r="9" spans="1:19">
      <c r="A9" s="60">
        <v>2010</v>
      </c>
      <c r="B9" s="61"/>
      <c r="C9" s="62">
        <f>B9*21</f>
        <v>0</v>
      </c>
      <c r="D9" s="63">
        <f t="shared" ref="D9:D19" si="0">E9+C9</f>
        <v>0</v>
      </c>
      <c r="E9" s="93"/>
      <c r="F9" s="60">
        <v>2010</v>
      </c>
      <c r="G9" s="61"/>
      <c r="H9" s="62">
        <f>G9*21</f>
        <v>0</v>
      </c>
      <c r="I9" s="63">
        <f t="shared" ref="I9:I19" si="1">J9+H9</f>
        <v>0</v>
      </c>
      <c r="K9" s="60">
        <v>2010</v>
      </c>
      <c r="L9" s="61"/>
      <c r="M9" s="62">
        <f>L9*21</f>
        <v>0</v>
      </c>
      <c r="N9" s="63">
        <f t="shared" ref="N9:N19" si="2">O9+M9</f>
        <v>0</v>
      </c>
      <c r="P9" s="60">
        <v>2010</v>
      </c>
      <c r="Q9" s="61"/>
      <c r="R9" s="62">
        <f>Q9*21</f>
        <v>0</v>
      </c>
      <c r="S9" s="63">
        <f t="shared" ref="S9:S19" si="3">T9+R9</f>
        <v>0</v>
      </c>
    </row>
    <row r="10" spans="1:19">
      <c r="A10" s="60">
        <v>2011</v>
      </c>
      <c r="B10" s="61"/>
      <c r="C10" s="62">
        <f t="shared" ref="C10:C19" si="4">B10*21</f>
        <v>0</v>
      </c>
      <c r="D10" s="63">
        <f t="shared" si="0"/>
        <v>0</v>
      </c>
      <c r="E10" s="93"/>
      <c r="F10" s="60">
        <v>2011</v>
      </c>
      <c r="G10" s="61"/>
      <c r="H10" s="62">
        <f t="shared" ref="H10:H19" si="5">G10*21</f>
        <v>0</v>
      </c>
      <c r="I10" s="63">
        <f t="shared" si="1"/>
        <v>0</v>
      </c>
      <c r="K10" s="60">
        <v>2011</v>
      </c>
      <c r="L10" s="61"/>
      <c r="M10" s="62">
        <f t="shared" ref="M10:M19" si="6">L10*21</f>
        <v>0</v>
      </c>
      <c r="N10" s="63">
        <f t="shared" si="2"/>
        <v>0</v>
      </c>
      <c r="P10" s="60">
        <v>2011</v>
      </c>
      <c r="Q10" s="61"/>
      <c r="R10" s="62">
        <f t="shared" ref="R10:R19" si="7">Q10*21</f>
        <v>0</v>
      </c>
      <c r="S10" s="63">
        <f t="shared" si="3"/>
        <v>0</v>
      </c>
    </row>
    <row r="11" spans="1:19">
      <c r="A11" s="60">
        <v>2012</v>
      </c>
      <c r="B11" s="61"/>
      <c r="C11" s="62">
        <f t="shared" si="4"/>
        <v>0</v>
      </c>
      <c r="D11" s="63">
        <f t="shared" si="0"/>
        <v>0</v>
      </c>
      <c r="E11" s="93"/>
      <c r="F11" s="60">
        <v>2012</v>
      </c>
      <c r="G11" s="61"/>
      <c r="H11" s="62">
        <f t="shared" si="5"/>
        <v>0</v>
      </c>
      <c r="I11" s="63">
        <f t="shared" si="1"/>
        <v>0</v>
      </c>
      <c r="K11" s="60">
        <v>2012</v>
      </c>
      <c r="L11" s="61"/>
      <c r="M11" s="62">
        <f t="shared" si="6"/>
        <v>0</v>
      </c>
      <c r="N11" s="63">
        <f t="shared" si="2"/>
        <v>0</v>
      </c>
      <c r="P11" s="60">
        <v>2012</v>
      </c>
      <c r="Q11" s="61"/>
      <c r="R11" s="62">
        <f t="shared" si="7"/>
        <v>0</v>
      </c>
      <c r="S11" s="63">
        <f t="shared" si="3"/>
        <v>0</v>
      </c>
    </row>
    <row r="12" spans="1:19">
      <c r="A12" s="60">
        <v>2013</v>
      </c>
      <c r="B12" s="61"/>
      <c r="C12" s="62">
        <f t="shared" si="4"/>
        <v>0</v>
      </c>
      <c r="D12" s="63">
        <f t="shared" si="0"/>
        <v>0</v>
      </c>
      <c r="E12" s="93"/>
      <c r="F12" s="60">
        <v>2013</v>
      </c>
      <c r="G12" s="61"/>
      <c r="H12" s="62">
        <f t="shared" si="5"/>
        <v>0</v>
      </c>
      <c r="I12" s="63">
        <f t="shared" si="1"/>
        <v>0</v>
      </c>
      <c r="K12" s="60">
        <v>2013</v>
      </c>
      <c r="L12" s="61"/>
      <c r="M12" s="62">
        <f t="shared" si="6"/>
        <v>0</v>
      </c>
      <c r="N12" s="63">
        <f t="shared" si="2"/>
        <v>0</v>
      </c>
      <c r="P12" s="60">
        <v>2013</v>
      </c>
      <c r="Q12" s="61"/>
      <c r="R12" s="62">
        <f t="shared" si="7"/>
        <v>0</v>
      </c>
      <c r="S12" s="63">
        <f t="shared" si="3"/>
        <v>0</v>
      </c>
    </row>
    <row r="13" spans="1:19">
      <c r="A13" s="60">
        <v>2014</v>
      </c>
      <c r="B13" s="61"/>
      <c r="C13" s="62">
        <f t="shared" si="4"/>
        <v>0</v>
      </c>
      <c r="D13" s="63">
        <f t="shared" si="0"/>
        <v>0</v>
      </c>
      <c r="E13" s="93"/>
      <c r="F13" s="60">
        <v>2014</v>
      </c>
      <c r="G13" s="61"/>
      <c r="H13" s="62">
        <f t="shared" si="5"/>
        <v>0</v>
      </c>
      <c r="I13" s="63">
        <f t="shared" si="1"/>
        <v>0</v>
      </c>
      <c r="K13" s="60">
        <v>2014</v>
      </c>
      <c r="L13" s="61"/>
      <c r="M13" s="62">
        <f t="shared" si="6"/>
        <v>0</v>
      </c>
      <c r="N13" s="63">
        <f t="shared" si="2"/>
        <v>0</v>
      </c>
      <c r="P13" s="60">
        <v>2014</v>
      </c>
      <c r="Q13" s="61"/>
      <c r="R13" s="62">
        <f t="shared" si="7"/>
        <v>0</v>
      </c>
      <c r="S13" s="63">
        <f t="shared" si="3"/>
        <v>0</v>
      </c>
    </row>
    <row r="14" spans="1:19">
      <c r="A14" s="60">
        <v>2015</v>
      </c>
      <c r="B14" s="61"/>
      <c r="C14" s="62">
        <f t="shared" si="4"/>
        <v>0</v>
      </c>
      <c r="D14" s="63">
        <f t="shared" si="0"/>
        <v>0</v>
      </c>
      <c r="E14" s="93"/>
      <c r="F14" s="60">
        <v>2015</v>
      </c>
      <c r="G14" s="61"/>
      <c r="H14" s="62">
        <f t="shared" si="5"/>
        <v>0</v>
      </c>
      <c r="I14" s="63">
        <f t="shared" si="1"/>
        <v>0</v>
      </c>
      <c r="K14" s="60">
        <v>2015</v>
      </c>
      <c r="L14" s="61"/>
      <c r="M14" s="62">
        <f t="shared" si="6"/>
        <v>0</v>
      </c>
      <c r="N14" s="63">
        <f t="shared" si="2"/>
        <v>0</v>
      </c>
      <c r="P14" s="60">
        <v>2015</v>
      </c>
      <c r="Q14" s="61"/>
      <c r="R14" s="62">
        <f t="shared" si="7"/>
        <v>0</v>
      </c>
      <c r="S14" s="63">
        <f t="shared" si="3"/>
        <v>0</v>
      </c>
    </row>
    <row r="15" spans="1:19">
      <c r="A15" s="60">
        <v>2016</v>
      </c>
      <c r="B15" s="61"/>
      <c r="C15" s="62">
        <f t="shared" si="4"/>
        <v>0</v>
      </c>
      <c r="D15" s="63">
        <f t="shared" si="0"/>
        <v>0</v>
      </c>
      <c r="E15" s="93"/>
      <c r="F15" s="60">
        <v>2016</v>
      </c>
      <c r="G15" s="61"/>
      <c r="H15" s="62">
        <f t="shared" si="5"/>
        <v>0</v>
      </c>
      <c r="I15" s="63">
        <f t="shared" si="1"/>
        <v>0</v>
      </c>
      <c r="K15" s="60">
        <v>2016</v>
      </c>
      <c r="L15" s="61"/>
      <c r="M15" s="62">
        <f t="shared" si="6"/>
        <v>0</v>
      </c>
      <c r="N15" s="63">
        <f t="shared" si="2"/>
        <v>0</v>
      </c>
      <c r="P15" s="60">
        <v>2016</v>
      </c>
      <c r="Q15" s="61"/>
      <c r="R15" s="62">
        <f t="shared" si="7"/>
        <v>0</v>
      </c>
      <c r="S15" s="63">
        <f t="shared" si="3"/>
        <v>0</v>
      </c>
    </row>
    <row r="16" spans="1:19">
      <c r="A16" s="60">
        <v>2017</v>
      </c>
      <c r="B16" s="61"/>
      <c r="C16" s="62">
        <f t="shared" si="4"/>
        <v>0</v>
      </c>
      <c r="D16" s="63">
        <f t="shared" si="0"/>
        <v>0</v>
      </c>
      <c r="E16" s="93"/>
      <c r="F16" s="60">
        <v>2017</v>
      </c>
      <c r="G16" s="61"/>
      <c r="H16" s="62">
        <f t="shared" si="5"/>
        <v>0</v>
      </c>
      <c r="I16" s="63">
        <f t="shared" si="1"/>
        <v>0</v>
      </c>
      <c r="K16" s="60">
        <v>2017</v>
      </c>
      <c r="L16" s="61"/>
      <c r="M16" s="62">
        <f t="shared" si="6"/>
        <v>0</v>
      </c>
      <c r="N16" s="63">
        <f t="shared" si="2"/>
        <v>0</v>
      </c>
      <c r="P16" s="60">
        <v>2017</v>
      </c>
      <c r="Q16" s="61"/>
      <c r="R16" s="62">
        <f t="shared" si="7"/>
        <v>0</v>
      </c>
      <c r="S16" s="63">
        <f t="shared" si="3"/>
        <v>0</v>
      </c>
    </row>
    <row r="17" spans="1:19">
      <c r="A17" s="60">
        <v>2018</v>
      </c>
      <c r="B17" s="61"/>
      <c r="C17" s="62">
        <f t="shared" si="4"/>
        <v>0</v>
      </c>
      <c r="D17" s="63">
        <f t="shared" si="0"/>
        <v>0</v>
      </c>
      <c r="E17" s="93"/>
      <c r="F17" s="60">
        <v>2018</v>
      </c>
      <c r="G17" s="61"/>
      <c r="H17" s="62">
        <f t="shared" si="5"/>
        <v>0</v>
      </c>
      <c r="I17" s="63">
        <f t="shared" si="1"/>
        <v>0</v>
      </c>
      <c r="K17" s="60">
        <v>2018</v>
      </c>
      <c r="L17" s="61"/>
      <c r="M17" s="62">
        <f t="shared" si="6"/>
        <v>0</v>
      </c>
      <c r="N17" s="63">
        <f t="shared" si="2"/>
        <v>0</v>
      </c>
      <c r="P17" s="60">
        <v>2018</v>
      </c>
      <c r="Q17" s="61"/>
      <c r="R17" s="62">
        <f t="shared" si="7"/>
        <v>0</v>
      </c>
      <c r="S17" s="63">
        <f t="shared" si="3"/>
        <v>0</v>
      </c>
    </row>
    <row r="18" spans="1:19">
      <c r="A18" s="60">
        <v>2019</v>
      </c>
      <c r="B18" s="61"/>
      <c r="C18" s="62">
        <f t="shared" si="4"/>
        <v>0</v>
      </c>
      <c r="D18" s="63">
        <f t="shared" si="0"/>
        <v>0</v>
      </c>
      <c r="E18" s="93"/>
      <c r="F18" s="60">
        <v>2019</v>
      </c>
      <c r="G18" s="61"/>
      <c r="H18" s="62">
        <f t="shared" si="5"/>
        <v>0</v>
      </c>
      <c r="I18" s="63">
        <f t="shared" si="1"/>
        <v>0</v>
      </c>
      <c r="K18" s="60">
        <v>2019</v>
      </c>
      <c r="L18" s="61"/>
      <c r="M18" s="62">
        <f t="shared" si="6"/>
        <v>0</v>
      </c>
      <c r="N18" s="63">
        <f t="shared" si="2"/>
        <v>0</v>
      </c>
      <c r="P18" s="60">
        <v>2019</v>
      </c>
      <c r="Q18" s="61"/>
      <c r="R18" s="62">
        <f t="shared" si="7"/>
        <v>0</v>
      </c>
      <c r="S18" s="63">
        <f t="shared" si="3"/>
        <v>0</v>
      </c>
    </row>
    <row r="19" spans="1:19">
      <c r="A19" s="60">
        <v>2020</v>
      </c>
      <c r="B19" s="61"/>
      <c r="C19" s="62">
        <f t="shared" si="4"/>
        <v>0</v>
      </c>
      <c r="D19" s="63">
        <f t="shared" si="0"/>
        <v>0</v>
      </c>
      <c r="E19" s="93"/>
      <c r="F19" s="60">
        <v>2020</v>
      </c>
      <c r="G19" s="61"/>
      <c r="H19" s="62">
        <f t="shared" si="5"/>
        <v>0</v>
      </c>
      <c r="I19" s="63">
        <f t="shared" si="1"/>
        <v>0</v>
      </c>
      <c r="K19" s="60">
        <v>2020</v>
      </c>
      <c r="L19" s="61"/>
      <c r="M19" s="62">
        <f t="shared" si="6"/>
        <v>0</v>
      </c>
      <c r="N19" s="63">
        <f t="shared" si="2"/>
        <v>0</v>
      </c>
      <c r="P19" s="60">
        <v>2020</v>
      </c>
      <c r="Q19" s="61"/>
      <c r="R19" s="62">
        <f t="shared" si="7"/>
        <v>0</v>
      </c>
      <c r="S19" s="63">
        <f t="shared" si="3"/>
        <v>0</v>
      </c>
    </row>
    <row r="22" spans="1:19" ht="15.75" thickBot="1">
      <c r="A22" s="96" t="s">
        <v>82</v>
      </c>
    </row>
    <row r="23" spans="1:19" ht="15.75" thickBot="1">
      <c r="A23" s="150" t="s">
        <v>12</v>
      </c>
      <c r="B23" s="152" t="s">
        <v>83</v>
      </c>
      <c r="C23" s="153"/>
      <c r="D23" s="153"/>
      <c r="E23" s="153"/>
      <c r="F23" s="154"/>
    </row>
    <row r="24" spans="1:19" ht="15.75" thickBot="1">
      <c r="A24" s="151"/>
      <c r="B24" s="152" t="s">
        <v>84</v>
      </c>
      <c r="C24" s="154"/>
      <c r="D24" s="152" t="s">
        <v>85</v>
      </c>
      <c r="E24" s="154"/>
      <c r="F24" s="155" t="s">
        <v>86</v>
      </c>
    </row>
    <row r="25" spans="1:19">
      <c r="A25" s="151"/>
      <c r="B25" s="59" t="s">
        <v>87</v>
      </c>
      <c r="C25" s="59" t="s">
        <v>88</v>
      </c>
      <c r="D25" s="59" t="s">
        <v>89</v>
      </c>
      <c r="E25" s="59" t="s">
        <v>88</v>
      </c>
      <c r="F25" s="156"/>
    </row>
    <row r="26" spans="1:19">
      <c r="A26" s="60">
        <v>2010</v>
      </c>
      <c r="B26" s="61"/>
      <c r="C26" s="62">
        <f>B26*21</f>
        <v>0</v>
      </c>
      <c r="D26" s="61"/>
      <c r="E26" s="62">
        <f>D26*310</f>
        <v>0</v>
      </c>
      <c r="F26" s="63">
        <f>E26+C26</f>
        <v>0</v>
      </c>
    </row>
    <row r="27" spans="1:19">
      <c r="A27" s="60">
        <v>2011</v>
      </c>
      <c r="B27" s="61"/>
      <c r="C27" s="62">
        <f t="shared" ref="C27:C36" si="8">B27*21</f>
        <v>0</v>
      </c>
      <c r="D27" s="61"/>
      <c r="E27" s="62">
        <f t="shared" ref="E27:E36" si="9">D27*310</f>
        <v>0</v>
      </c>
      <c r="F27" s="63">
        <f t="shared" ref="F27:F36" si="10">E27+C27</f>
        <v>0</v>
      </c>
    </row>
    <row r="28" spans="1:19">
      <c r="A28" s="60">
        <v>2012</v>
      </c>
      <c r="B28" s="61"/>
      <c r="C28" s="62">
        <f t="shared" si="8"/>
        <v>0</v>
      </c>
      <c r="D28" s="61"/>
      <c r="E28" s="62">
        <f t="shared" si="9"/>
        <v>0</v>
      </c>
      <c r="F28" s="63">
        <f t="shared" si="10"/>
        <v>0</v>
      </c>
    </row>
    <row r="29" spans="1:19">
      <c r="A29" s="60">
        <v>2013</v>
      </c>
      <c r="B29" s="61"/>
      <c r="C29" s="62">
        <f t="shared" si="8"/>
        <v>0</v>
      </c>
      <c r="D29" s="61"/>
      <c r="E29" s="62">
        <f t="shared" si="9"/>
        <v>0</v>
      </c>
      <c r="F29" s="63">
        <f t="shared" si="10"/>
        <v>0</v>
      </c>
    </row>
    <row r="30" spans="1:19">
      <c r="A30" s="60">
        <v>2014</v>
      </c>
      <c r="B30" s="61"/>
      <c r="C30" s="62">
        <f t="shared" si="8"/>
        <v>0</v>
      </c>
      <c r="D30" s="61"/>
      <c r="E30" s="62">
        <f t="shared" si="9"/>
        <v>0</v>
      </c>
      <c r="F30" s="63">
        <f t="shared" si="10"/>
        <v>0</v>
      </c>
    </row>
    <row r="31" spans="1:19">
      <c r="A31" s="60">
        <v>2015</v>
      </c>
      <c r="B31" s="61"/>
      <c r="C31" s="62">
        <f t="shared" si="8"/>
        <v>0</v>
      </c>
      <c r="D31" s="61"/>
      <c r="E31" s="62">
        <f t="shared" si="9"/>
        <v>0</v>
      </c>
      <c r="F31" s="63">
        <f t="shared" si="10"/>
        <v>0</v>
      </c>
    </row>
    <row r="32" spans="1:19">
      <c r="A32" s="60">
        <v>2016</v>
      </c>
      <c r="B32" s="61"/>
      <c r="C32" s="62">
        <f t="shared" si="8"/>
        <v>0</v>
      </c>
      <c r="D32" s="61"/>
      <c r="E32" s="62">
        <f t="shared" si="9"/>
        <v>0</v>
      </c>
      <c r="F32" s="63">
        <f t="shared" si="10"/>
        <v>0</v>
      </c>
    </row>
    <row r="33" spans="1:6">
      <c r="A33" s="60">
        <v>2017</v>
      </c>
      <c r="B33" s="61"/>
      <c r="C33" s="62">
        <f t="shared" si="8"/>
        <v>0</v>
      </c>
      <c r="D33" s="61"/>
      <c r="E33" s="62">
        <f t="shared" si="9"/>
        <v>0</v>
      </c>
      <c r="F33" s="63">
        <f t="shared" si="10"/>
        <v>0</v>
      </c>
    </row>
    <row r="34" spans="1:6">
      <c r="A34" s="60">
        <v>2018</v>
      </c>
      <c r="B34" s="61"/>
      <c r="C34" s="62">
        <f t="shared" si="8"/>
        <v>0</v>
      </c>
      <c r="D34" s="61"/>
      <c r="E34" s="62">
        <f t="shared" si="9"/>
        <v>0</v>
      </c>
      <c r="F34" s="63">
        <f t="shared" si="10"/>
        <v>0</v>
      </c>
    </row>
    <row r="35" spans="1:6">
      <c r="A35" s="60">
        <v>2019</v>
      </c>
      <c r="B35" s="61"/>
      <c r="C35" s="62">
        <f t="shared" si="8"/>
        <v>0</v>
      </c>
      <c r="D35" s="61"/>
      <c r="E35" s="62">
        <f t="shared" si="9"/>
        <v>0</v>
      </c>
      <c r="F35" s="63">
        <f t="shared" si="10"/>
        <v>0</v>
      </c>
    </row>
    <row r="36" spans="1:6">
      <c r="A36" s="60">
        <v>2020</v>
      </c>
      <c r="B36" s="61"/>
      <c r="C36" s="62">
        <f t="shared" si="8"/>
        <v>0</v>
      </c>
      <c r="D36" s="61"/>
      <c r="E36" s="62">
        <f t="shared" si="9"/>
        <v>0</v>
      </c>
      <c r="F36" s="63">
        <f t="shared" si="10"/>
        <v>0</v>
      </c>
    </row>
    <row r="39" spans="1:6" ht="15.75" thickBot="1">
      <c r="A39" s="64" t="s">
        <v>90</v>
      </c>
    </row>
    <row r="40" spans="1:6" ht="15.75" thickBot="1">
      <c r="A40" s="148" t="s">
        <v>12</v>
      </c>
      <c r="B40" s="65" t="s">
        <v>91</v>
      </c>
      <c r="C40" s="66"/>
      <c r="D40" s="66"/>
      <c r="E40" s="66"/>
      <c r="F40" s="66"/>
    </row>
    <row r="41" spans="1:6" ht="15.75" thickBot="1">
      <c r="A41" s="149"/>
      <c r="B41" s="65" t="s">
        <v>84</v>
      </c>
      <c r="C41" s="67"/>
      <c r="D41" s="65" t="s">
        <v>85</v>
      </c>
      <c r="E41" s="67"/>
      <c r="F41" s="68" t="s">
        <v>92</v>
      </c>
    </row>
    <row r="42" spans="1:6">
      <c r="A42" s="149"/>
      <c r="B42" s="69" t="s">
        <v>87</v>
      </c>
      <c r="C42" s="69" t="s">
        <v>88</v>
      </c>
      <c r="D42" s="69" t="s">
        <v>89</v>
      </c>
      <c r="E42" s="69" t="s">
        <v>88</v>
      </c>
      <c r="F42" s="69" t="s">
        <v>93</v>
      </c>
    </row>
    <row r="43" spans="1:6">
      <c r="A43" s="60">
        <v>2010</v>
      </c>
      <c r="B43" s="70"/>
      <c r="C43" s="62">
        <f>B43*21</f>
        <v>0</v>
      </c>
      <c r="D43" s="70"/>
      <c r="E43" s="62">
        <f>D43*310</f>
        <v>0</v>
      </c>
      <c r="F43" s="71">
        <f>'[1]4C2_CO2_OpenBurning'!M14</f>
        <v>0</v>
      </c>
    </row>
    <row r="44" spans="1:6">
      <c r="A44" s="60">
        <v>2011</v>
      </c>
      <c r="B44" s="70"/>
      <c r="C44" s="62">
        <f t="shared" ref="C44:C53" si="11">B44*21</f>
        <v>0</v>
      </c>
      <c r="D44" s="70"/>
      <c r="E44" s="62">
        <f t="shared" ref="E44:E53" si="12">D44*310</f>
        <v>0</v>
      </c>
      <c r="F44" s="71">
        <f>'[1]4C2_CO2_OpenBurning'!M15</f>
        <v>0</v>
      </c>
    </row>
    <row r="45" spans="1:6">
      <c r="A45" s="60">
        <v>2012</v>
      </c>
      <c r="B45" s="70"/>
      <c r="C45" s="62">
        <f t="shared" si="11"/>
        <v>0</v>
      </c>
      <c r="D45" s="70"/>
      <c r="E45" s="62">
        <f t="shared" si="12"/>
        <v>0</v>
      </c>
      <c r="F45" s="71">
        <f>'[1]4C2_CO2_OpenBurning'!M16</f>
        <v>0</v>
      </c>
    </row>
    <row r="46" spans="1:6">
      <c r="A46" s="60">
        <v>2013</v>
      </c>
      <c r="B46" s="70"/>
      <c r="C46" s="62">
        <f t="shared" si="11"/>
        <v>0</v>
      </c>
      <c r="D46" s="70"/>
      <c r="E46" s="62">
        <f t="shared" si="12"/>
        <v>0</v>
      </c>
      <c r="F46" s="71">
        <f>'[1]4C2_CO2_OpenBurning'!M17</f>
        <v>0</v>
      </c>
    </row>
    <row r="47" spans="1:6">
      <c r="A47" s="60">
        <v>2014</v>
      </c>
      <c r="B47" s="70"/>
      <c r="C47" s="62">
        <f t="shared" si="11"/>
        <v>0</v>
      </c>
      <c r="D47" s="70"/>
      <c r="E47" s="62">
        <f t="shared" si="12"/>
        <v>0</v>
      </c>
      <c r="F47" s="71">
        <f>'[1]4C2_CO2_OpenBurning'!M18</f>
        <v>0</v>
      </c>
    </row>
    <row r="48" spans="1:6">
      <c r="A48" s="60">
        <v>2015</v>
      </c>
      <c r="B48" s="70"/>
      <c r="C48" s="62">
        <f t="shared" si="11"/>
        <v>0</v>
      </c>
      <c r="D48" s="70"/>
      <c r="E48" s="62">
        <f t="shared" si="12"/>
        <v>0</v>
      </c>
      <c r="F48" s="71">
        <f>'[1]4C2_CO2_OpenBurning'!M19</f>
        <v>0</v>
      </c>
    </row>
    <row r="49" spans="1:6">
      <c r="A49" s="60">
        <v>2016</v>
      </c>
      <c r="B49" s="70"/>
      <c r="C49" s="62">
        <f t="shared" si="11"/>
        <v>0</v>
      </c>
      <c r="D49" s="70"/>
      <c r="E49" s="62">
        <f t="shared" si="12"/>
        <v>0</v>
      </c>
      <c r="F49" s="71">
        <f>'[1]4C2_CO2_OpenBurning'!M20</f>
        <v>0</v>
      </c>
    </row>
    <row r="50" spans="1:6">
      <c r="A50" s="60">
        <v>2017</v>
      </c>
      <c r="B50" s="70"/>
      <c r="C50" s="62">
        <f t="shared" si="11"/>
        <v>0</v>
      </c>
      <c r="D50" s="70"/>
      <c r="E50" s="62">
        <f t="shared" si="12"/>
        <v>0</v>
      </c>
      <c r="F50" s="71">
        <f>'[1]4C2_CO2_OpenBurning'!M21</f>
        <v>0</v>
      </c>
    </row>
    <row r="51" spans="1:6">
      <c r="A51" s="60">
        <v>2018</v>
      </c>
      <c r="B51" s="70"/>
      <c r="C51" s="62">
        <f t="shared" si="11"/>
        <v>0</v>
      </c>
      <c r="D51" s="70"/>
      <c r="E51" s="62">
        <f t="shared" si="12"/>
        <v>0</v>
      </c>
      <c r="F51" s="71">
        <f>'[1]4C2_CO2_OpenBurning'!M22</f>
        <v>0</v>
      </c>
    </row>
    <row r="52" spans="1:6">
      <c r="A52" s="60">
        <v>2019</v>
      </c>
      <c r="B52" s="70"/>
      <c r="C52" s="62">
        <f t="shared" si="11"/>
        <v>0</v>
      </c>
      <c r="D52" s="70"/>
      <c r="E52" s="62">
        <f t="shared" si="12"/>
        <v>0</v>
      </c>
      <c r="F52" s="71">
        <f>'[1]4C2_CO2_OpenBurning'!M23</f>
        <v>0</v>
      </c>
    </row>
    <row r="53" spans="1:6">
      <c r="A53" s="60">
        <v>2020</v>
      </c>
      <c r="B53" s="70"/>
      <c r="C53" s="62">
        <f t="shared" si="11"/>
        <v>0</v>
      </c>
      <c r="D53" s="70"/>
      <c r="E53" s="62">
        <f t="shared" si="12"/>
        <v>0</v>
      </c>
      <c r="F53" s="71">
        <f>'[1]4C2_CO2_OpenBurning'!M24</f>
        <v>0</v>
      </c>
    </row>
    <row r="56" spans="1:6">
      <c r="A56" s="72"/>
      <c r="B56" s="73"/>
      <c r="C56" s="74"/>
      <c r="D56" s="73"/>
      <c r="E56" s="74"/>
      <c r="F56" s="74"/>
    </row>
    <row r="57" spans="1:6" ht="15.75" thickBot="1">
      <c r="A57" s="75" t="s">
        <v>94</v>
      </c>
      <c r="B57" s="74"/>
      <c r="C57" s="73"/>
      <c r="D57" s="74"/>
    </row>
    <row r="58" spans="1:6" ht="15.75" thickBot="1">
      <c r="A58" s="142" t="s">
        <v>12</v>
      </c>
      <c r="B58" s="144" t="s">
        <v>95</v>
      </c>
      <c r="C58" s="145"/>
      <c r="D58" s="76" t="s">
        <v>96</v>
      </c>
      <c r="E58" s="77"/>
      <c r="F58" s="78" t="s">
        <v>97</v>
      </c>
    </row>
    <row r="59" spans="1:6" ht="63.75" thickBot="1">
      <c r="A59" s="143"/>
      <c r="B59" s="79" t="s">
        <v>98</v>
      </c>
      <c r="C59" s="79" t="s">
        <v>99</v>
      </c>
      <c r="D59" s="80" t="s">
        <v>100</v>
      </c>
      <c r="E59" s="80" t="s">
        <v>101</v>
      </c>
      <c r="F59" s="81" t="s">
        <v>102</v>
      </c>
    </row>
    <row r="60" spans="1:6" ht="15.75" thickBot="1">
      <c r="A60" s="143"/>
      <c r="B60" s="146" t="s">
        <v>103</v>
      </c>
      <c r="C60" s="82" t="s">
        <v>104</v>
      </c>
      <c r="D60" s="83" t="s">
        <v>105</v>
      </c>
      <c r="E60" s="84" t="s">
        <v>106</v>
      </c>
      <c r="F60" s="85" t="s">
        <v>107</v>
      </c>
    </row>
    <row r="61" spans="1:6" ht="26.25">
      <c r="A61" s="143"/>
      <c r="B61" s="147"/>
      <c r="C61" s="86" t="s">
        <v>108</v>
      </c>
      <c r="D61" s="87"/>
      <c r="E61" s="88" t="s">
        <v>109</v>
      </c>
      <c r="F61" s="89" t="s">
        <v>110</v>
      </c>
    </row>
    <row r="62" spans="1:6">
      <c r="A62" s="60">
        <v>2010</v>
      </c>
      <c r="B62" s="71"/>
      <c r="C62" s="62">
        <f>B62*21</f>
        <v>0</v>
      </c>
      <c r="D62" s="90"/>
      <c r="E62" s="62">
        <f>D62*310</f>
        <v>0</v>
      </c>
      <c r="F62" s="91">
        <f>C62+E62</f>
        <v>0</v>
      </c>
    </row>
    <row r="63" spans="1:6">
      <c r="A63" s="60">
        <v>2011</v>
      </c>
      <c r="B63" s="71"/>
      <c r="C63" s="62">
        <f t="shared" ref="C63:C72" si="13">B63*21</f>
        <v>0</v>
      </c>
      <c r="D63" s="90"/>
      <c r="E63" s="62">
        <f t="shared" ref="E63:E72" si="14">D63*310</f>
        <v>0</v>
      </c>
      <c r="F63" s="91">
        <f t="shared" ref="F63:F72" si="15">C63+E63</f>
        <v>0</v>
      </c>
    </row>
    <row r="64" spans="1:6">
      <c r="A64" s="60">
        <v>2012</v>
      </c>
      <c r="B64" s="71"/>
      <c r="C64" s="62">
        <f t="shared" si="13"/>
        <v>0</v>
      </c>
      <c r="D64" s="90"/>
      <c r="E64" s="62">
        <f t="shared" si="14"/>
        <v>0</v>
      </c>
      <c r="F64" s="91">
        <f t="shared" si="15"/>
        <v>0</v>
      </c>
    </row>
    <row r="65" spans="1:6">
      <c r="A65" s="60">
        <v>2013</v>
      </c>
      <c r="B65" s="71"/>
      <c r="C65" s="62">
        <f t="shared" si="13"/>
        <v>0</v>
      </c>
      <c r="D65" s="90"/>
      <c r="E65" s="62">
        <f t="shared" si="14"/>
        <v>0</v>
      </c>
      <c r="F65" s="91">
        <f t="shared" si="15"/>
        <v>0</v>
      </c>
    </row>
    <row r="66" spans="1:6">
      <c r="A66" s="60">
        <v>2014</v>
      </c>
      <c r="B66" s="71"/>
      <c r="C66" s="62">
        <f t="shared" si="13"/>
        <v>0</v>
      </c>
      <c r="D66" s="90"/>
      <c r="E66" s="62">
        <f t="shared" si="14"/>
        <v>0</v>
      </c>
      <c r="F66" s="91">
        <f t="shared" si="15"/>
        <v>0</v>
      </c>
    </row>
    <row r="67" spans="1:6">
      <c r="A67" s="60">
        <v>2015</v>
      </c>
      <c r="B67" s="71"/>
      <c r="C67" s="62">
        <f t="shared" si="13"/>
        <v>0</v>
      </c>
      <c r="D67" s="90"/>
      <c r="E67" s="62">
        <f t="shared" si="14"/>
        <v>0</v>
      </c>
      <c r="F67" s="91">
        <f t="shared" si="15"/>
        <v>0</v>
      </c>
    </row>
    <row r="68" spans="1:6">
      <c r="A68" s="60">
        <v>2016</v>
      </c>
      <c r="B68" s="71"/>
      <c r="C68" s="62">
        <f t="shared" si="13"/>
        <v>0</v>
      </c>
      <c r="D68" s="90"/>
      <c r="E68" s="62">
        <f t="shared" si="14"/>
        <v>0</v>
      </c>
      <c r="F68" s="91">
        <f t="shared" si="15"/>
        <v>0</v>
      </c>
    </row>
    <row r="69" spans="1:6">
      <c r="A69" s="60">
        <v>2017</v>
      </c>
      <c r="B69" s="71"/>
      <c r="C69" s="62">
        <f t="shared" si="13"/>
        <v>0</v>
      </c>
      <c r="D69" s="90"/>
      <c r="E69" s="62">
        <f t="shared" si="14"/>
        <v>0</v>
      </c>
      <c r="F69" s="91">
        <f t="shared" si="15"/>
        <v>0</v>
      </c>
    </row>
    <row r="70" spans="1:6">
      <c r="A70" s="60">
        <v>2018</v>
      </c>
      <c r="B70" s="71"/>
      <c r="C70" s="62">
        <f t="shared" si="13"/>
        <v>0</v>
      </c>
      <c r="D70" s="90"/>
      <c r="E70" s="62">
        <f t="shared" si="14"/>
        <v>0</v>
      </c>
      <c r="F70" s="91">
        <f t="shared" si="15"/>
        <v>0</v>
      </c>
    </row>
    <row r="71" spans="1:6">
      <c r="A71" s="60">
        <v>2019</v>
      </c>
      <c r="B71" s="71"/>
      <c r="C71" s="62">
        <f t="shared" si="13"/>
        <v>0</v>
      </c>
      <c r="D71" s="90"/>
      <c r="E71" s="62">
        <f t="shared" si="14"/>
        <v>0</v>
      </c>
      <c r="F71" s="91">
        <f t="shared" si="15"/>
        <v>0</v>
      </c>
    </row>
    <row r="72" spans="1:6">
      <c r="A72" s="60">
        <v>2020</v>
      </c>
      <c r="B72" s="71"/>
      <c r="C72" s="62">
        <f t="shared" si="13"/>
        <v>0</v>
      </c>
      <c r="D72" s="90"/>
      <c r="E72" s="62">
        <f t="shared" si="14"/>
        <v>0</v>
      </c>
      <c r="F72" s="91">
        <f t="shared" si="15"/>
        <v>0</v>
      </c>
    </row>
  </sheetData>
  <mergeCells count="25">
    <mergeCell ref="A6:A8"/>
    <mergeCell ref="B6:D6"/>
    <mergeCell ref="F6:F8"/>
    <mergeCell ref="G6:I6"/>
    <mergeCell ref="K6:K8"/>
    <mergeCell ref="P6:P8"/>
    <mergeCell ref="Q6:S6"/>
    <mergeCell ref="B7:C7"/>
    <mergeCell ref="D7:D8"/>
    <mergeCell ref="G7:H7"/>
    <mergeCell ref="I7:I8"/>
    <mergeCell ref="L7:M7"/>
    <mergeCell ref="N7:N8"/>
    <mergeCell ref="Q7:R7"/>
    <mergeCell ref="S7:S8"/>
    <mergeCell ref="L6:N6"/>
    <mergeCell ref="A58:A61"/>
    <mergeCell ref="B58:C58"/>
    <mergeCell ref="B60:B61"/>
    <mergeCell ref="A23:A25"/>
    <mergeCell ref="B23:F23"/>
    <mergeCell ref="B24:C24"/>
    <mergeCell ref="D24:E24"/>
    <mergeCell ref="F24:F25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timbulan sampah</vt:lpstr>
      <vt:lpstr>Fraksi pengelolaan sampah BaU</vt:lpstr>
      <vt:lpstr>Frksi pengelolaan smph Mitigasi</vt:lpstr>
      <vt:lpstr>Rekapitulasi BaU Emisi GRK</vt:lpstr>
      <vt:lpstr>Rekaptlasi Mitigasi Emisi GRK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2015-08-21T01:15:24Z</dcterms:created>
  <dcterms:modified xsi:type="dcterms:W3CDTF">2016-07-21T06:58:57Z</dcterms:modified>
</cp:coreProperties>
</file>