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8195" windowHeight="8505" tabRatio="679" activeTab="1"/>
  </bookViews>
  <sheets>
    <sheet name="hasil" sheetId="1" r:id="rId1"/>
    <sheet name="ternak" sheetId="9" r:id="rId2"/>
    <sheet name="10 data" sheetId="5" r:id="rId3"/>
    <sheet name="7 data" sheetId="6" r:id="rId4"/>
    <sheet name="7 data aritmatika" sheetId="8" r:id="rId5"/>
    <sheet name="5 data aritmatika" sheetId="7" r:id="rId6"/>
    <sheet name="5 data least square" sheetId="4" r:id="rId7"/>
    <sheet name="Sheet2" sheetId="2" r:id="rId8"/>
    <sheet name="Sheet3" sheetId="3" r:id="rId9"/>
    <sheet name="PUPUK ORGANIK" sheetId="10" r:id="rId10"/>
  </sheets>
  <calcPr calcId="124519"/>
  <fileRecoveryPr repairLoad="1"/>
</workbook>
</file>

<file path=xl/calcChain.xml><?xml version="1.0" encoding="utf-8"?>
<calcChain xmlns="http://schemas.openxmlformats.org/spreadsheetml/2006/main">
  <c r="G52" i="6"/>
  <c r="H15"/>
  <c r="J38"/>
  <c r="B43" i="5" l="1"/>
  <c r="C13"/>
  <c r="B21"/>
  <c r="C12"/>
  <c r="D52"/>
  <c r="C38"/>
  <c r="C39"/>
  <c r="C40"/>
  <c r="C41"/>
  <c r="C42"/>
  <c r="C43"/>
  <c r="C44"/>
  <c r="C45"/>
  <c r="C46"/>
  <c r="C37"/>
  <c r="C22"/>
  <c r="C23"/>
  <c r="C24"/>
  <c r="C25"/>
  <c r="C26"/>
  <c r="C27"/>
  <c r="C28"/>
  <c r="C29"/>
  <c r="C30"/>
  <c r="C21"/>
  <c r="B24"/>
  <c r="M15"/>
  <c r="B26" i="8" l="1"/>
  <c r="C26"/>
  <c r="C27"/>
  <c r="A27"/>
  <c r="B25"/>
  <c r="A26"/>
  <c r="B62"/>
  <c r="F56"/>
  <c r="E56"/>
  <c r="D56"/>
  <c r="C56"/>
  <c r="F55"/>
  <c r="E55"/>
  <c r="D55"/>
  <c r="C55"/>
  <c r="F54"/>
  <c r="E54"/>
  <c r="D54"/>
  <c r="C54"/>
  <c r="F53"/>
  <c r="E53"/>
  <c r="D53"/>
  <c r="C53"/>
  <c r="F52"/>
  <c r="F62" s="1"/>
  <c r="E52"/>
  <c r="D52"/>
  <c r="D62" s="1"/>
  <c r="C52"/>
  <c r="C62" s="1"/>
  <c r="C41"/>
  <c r="C40"/>
  <c r="B40"/>
  <c r="C39"/>
  <c r="B39"/>
  <c r="C38"/>
  <c r="B38"/>
  <c r="C37"/>
  <c r="B37"/>
  <c r="B48" s="1"/>
  <c r="C25"/>
  <c r="A25"/>
  <c r="C24"/>
  <c r="B24"/>
  <c r="A24"/>
  <c r="C23"/>
  <c r="B23"/>
  <c r="A23"/>
  <c r="C22"/>
  <c r="B22"/>
  <c r="A22"/>
  <c r="C21"/>
  <c r="H15" s="1"/>
  <c r="B21"/>
  <c r="A21"/>
  <c r="C14"/>
  <c r="C13"/>
  <c r="C12"/>
  <c r="I58" i="1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B62" i="7"/>
  <c r="F56"/>
  <c r="E56"/>
  <c r="D56"/>
  <c r="C56"/>
  <c r="F55"/>
  <c r="E55"/>
  <c r="D55"/>
  <c r="C55"/>
  <c r="F54"/>
  <c r="E54"/>
  <c r="D54"/>
  <c r="C54"/>
  <c r="F53"/>
  <c r="E53"/>
  <c r="D53"/>
  <c r="C53"/>
  <c r="F52"/>
  <c r="F62" s="1"/>
  <c r="E52"/>
  <c r="D52"/>
  <c r="D62" s="1"/>
  <c r="C52"/>
  <c r="C62" s="1"/>
  <c r="C41"/>
  <c r="C40"/>
  <c r="B40"/>
  <c r="C39"/>
  <c r="B39"/>
  <c r="C38"/>
  <c r="B38"/>
  <c r="C37"/>
  <c r="B37"/>
  <c r="B48" s="1"/>
  <c r="C25"/>
  <c r="A25"/>
  <c r="C24"/>
  <c r="B24"/>
  <c r="A24"/>
  <c r="C23"/>
  <c r="B23"/>
  <c r="A23"/>
  <c r="C22"/>
  <c r="B22"/>
  <c r="A22"/>
  <c r="C21"/>
  <c r="H15" s="1"/>
  <c r="B21"/>
  <c r="A21"/>
  <c r="C14"/>
  <c r="C13"/>
  <c r="C12"/>
  <c r="I5" i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4"/>
  <c r="B62" i="6"/>
  <c r="C14" i="4"/>
  <c r="C15" s="1"/>
  <c r="C13"/>
  <c r="C12"/>
  <c r="C14" i="6"/>
  <c r="C13"/>
  <c r="C12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F62" s="1"/>
  <c r="E52"/>
  <c r="E62" s="1"/>
  <c r="D52"/>
  <c r="D62" s="1"/>
  <c r="C52"/>
  <c r="C62" s="1"/>
  <c r="C43"/>
  <c r="C42"/>
  <c r="B42"/>
  <c r="C41"/>
  <c r="B41"/>
  <c r="C40"/>
  <c r="B40"/>
  <c r="C39"/>
  <c r="B39"/>
  <c r="C38"/>
  <c r="B38"/>
  <c r="C37"/>
  <c r="B37"/>
  <c r="B48" s="1"/>
  <c r="C27"/>
  <c r="A27"/>
  <c r="C26"/>
  <c r="B26"/>
  <c r="A26"/>
  <c r="C25"/>
  <c r="B25"/>
  <c r="A25"/>
  <c r="C24"/>
  <c r="B24"/>
  <c r="A24"/>
  <c r="C23"/>
  <c r="B23"/>
  <c r="A23"/>
  <c r="C22"/>
  <c r="B22"/>
  <c r="A22"/>
  <c r="C21"/>
  <c r="B21"/>
  <c r="A21"/>
  <c r="C15"/>
  <c r="F52" i="4"/>
  <c r="B62"/>
  <c r="C62"/>
  <c r="C56"/>
  <c r="D52"/>
  <c r="C21"/>
  <c r="B22"/>
  <c r="B62" i="5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F62" s="1"/>
  <c r="E52"/>
  <c r="E62" s="1"/>
  <c r="D62"/>
  <c r="C52"/>
  <c r="C62" s="1"/>
  <c r="B45"/>
  <c r="B44"/>
  <c r="B42"/>
  <c r="B41"/>
  <c r="B40"/>
  <c r="B39"/>
  <c r="B38"/>
  <c r="B37"/>
  <c r="B29"/>
  <c r="B28"/>
  <c r="B27"/>
  <c r="B26"/>
  <c r="B25"/>
  <c r="B23"/>
  <c r="B22"/>
  <c r="C14"/>
  <c r="F56" i="4"/>
  <c r="E56"/>
  <c r="D56"/>
  <c r="F55"/>
  <c r="E55"/>
  <c r="D55"/>
  <c r="C55"/>
  <c r="F54"/>
  <c r="E54"/>
  <c r="D54"/>
  <c r="C54"/>
  <c r="F53"/>
  <c r="E53"/>
  <c r="D53"/>
  <c r="D62" s="1"/>
  <c r="C53"/>
  <c r="F62"/>
  <c r="E52"/>
  <c r="C52"/>
  <c r="C41"/>
  <c r="C40"/>
  <c r="B40"/>
  <c r="C39"/>
  <c r="B39"/>
  <c r="C38"/>
  <c r="B38"/>
  <c r="C37"/>
  <c r="B37"/>
  <c r="B48" s="1"/>
  <c r="C25"/>
  <c r="A25"/>
  <c r="C24"/>
  <c r="B24"/>
  <c r="A24"/>
  <c r="C23"/>
  <c r="B23"/>
  <c r="A23"/>
  <c r="C22"/>
  <c r="A22"/>
  <c r="B21"/>
  <c r="A21"/>
  <c r="C15" i="8" l="1"/>
  <c r="G52" i="5"/>
  <c r="G60"/>
  <c r="H60" s="1"/>
  <c r="I60" s="1"/>
  <c r="F10" s="1"/>
  <c r="B32"/>
  <c r="D21" s="1"/>
  <c r="D2" s="1"/>
  <c r="C15"/>
  <c r="B48"/>
  <c r="D40" s="1"/>
  <c r="E5" s="1"/>
  <c r="B32" i="8"/>
  <c r="D27" s="1"/>
  <c r="D40"/>
  <c r="E5" s="1"/>
  <c r="D23"/>
  <c r="D4" s="1"/>
  <c r="D39"/>
  <c r="E4" s="1"/>
  <c r="D38"/>
  <c r="E3" s="1"/>
  <c r="D37"/>
  <c r="E2" s="1"/>
  <c r="D41"/>
  <c r="E6" s="1"/>
  <c r="G55"/>
  <c r="G53"/>
  <c r="G56"/>
  <c r="H56" s="1"/>
  <c r="I56" s="1"/>
  <c r="F6" s="1"/>
  <c r="G54"/>
  <c r="H54" s="1"/>
  <c r="I54" s="1"/>
  <c r="F4" s="1"/>
  <c r="G52"/>
  <c r="H52" s="1"/>
  <c r="I52" s="1"/>
  <c r="F2" s="1"/>
  <c r="D25"/>
  <c r="D6" s="1"/>
  <c r="D24"/>
  <c r="D5" s="1"/>
  <c r="D22"/>
  <c r="D3" s="1"/>
  <c r="I15"/>
  <c r="J35" s="1"/>
  <c r="H53"/>
  <c r="I53" s="1"/>
  <c r="F3" s="1"/>
  <c r="H55"/>
  <c r="I55" s="1"/>
  <c r="F5" s="1"/>
  <c r="J31"/>
  <c r="J34"/>
  <c r="J37"/>
  <c r="E62"/>
  <c r="J23"/>
  <c r="J28"/>
  <c r="J33"/>
  <c r="C15" i="7"/>
  <c r="B32"/>
  <c r="D40"/>
  <c r="E5" s="1"/>
  <c r="D39"/>
  <c r="E4" s="1"/>
  <c r="D38"/>
  <c r="E3" s="1"/>
  <c r="D37"/>
  <c r="E2" s="1"/>
  <c r="D41"/>
  <c r="E6" s="1"/>
  <c r="G55"/>
  <c r="G53"/>
  <c r="G56"/>
  <c r="H56" s="1"/>
  <c r="I56" s="1"/>
  <c r="F6" s="1"/>
  <c r="G54"/>
  <c r="H54" s="1"/>
  <c r="I54" s="1"/>
  <c r="F4" s="1"/>
  <c r="G52"/>
  <c r="H52" s="1"/>
  <c r="H53"/>
  <c r="I53" s="1"/>
  <c r="F3" s="1"/>
  <c r="H55"/>
  <c r="I55" s="1"/>
  <c r="F5" s="1"/>
  <c r="E62"/>
  <c r="D42" i="6"/>
  <c r="E7" s="1"/>
  <c r="B32"/>
  <c r="D21" s="1"/>
  <c r="D2" s="1"/>
  <c r="G53" i="4"/>
  <c r="H53" s="1"/>
  <c r="I53" s="1"/>
  <c r="F3" s="1"/>
  <c r="G55"/>
  <c r="G52"/>
  <c r="H52" s="1"/>
  <c r="I52" s="1"/>
  <c r="G54"/>
  <c r="G56"/>
  <c r="H54"/>
  <c r="I54" s="1"/>
  <c r="H56"/>
  <c r="I56" s="1"/>
  <c r="H55"/>
  <c r="I55" s="1"/>
  <c r="D41" i="6"/>
  <c r="E6" s="1"/>
  <c r="D40"/>
  <c r="E5" s="1"/>
  <c r="D39"/>
  <c r="E4" s="1"/>
  <c r="D38"/>
  <c r="E3" s="1"/>
  <c r="D37"/>
  <c r="E2" s="1"/>
  <c r="D43"/>
  <c r="E8" s="1"/>
  <c r="G58"/>
  <c r="H58" s="1"/>
  <c r="I58" s="1"/>
  <c r="F8" s="1"/>
  <c r="G56"/>
  <c r="H56" s="1"/>
  <c r="I56" s="1"/>
  <c r="F6" s="1"/>
  <c r="G54"/>
  <c r="G57"/>
  <c r="H57" s="1"/>
  <c r="I57" s="1"/>
  <c r="F7" s="1"/>
  <c r="G55"/>
  <c r="G53"/>
  <c r="H53" s="1"/>
  <c r="I53" s="1"/>
  <c r="F3" s="1"/>
  <c r="H55"/>
  <c r="I55" s="1"/>
  <c r="F5" s="1"/>
  <c r="B32" i="4"/>
  <c r="D37"/>
  <c r="E2" s="1"/>
  <c r="D40"/>
  <c r="E5" s="1"/>
  <c r="D41" i="5"/>
  <c r="E6" s="1"/>
  <c r="G58"/>
  <c r="H58" s="1"/>
  <c r="I58" s="1"/>
  <c r="F8" s="1"/>
  <c r="G56"/>
  <c r="H56" s="1"/>
  <c r="I56" s="1"/>
  <c r="F6" s="1"/>
  <c r="G54"/>
  <c r="H54" s="1"/>
  <c r="I54" s="1"/>
  <c r="F4" s="1"/>
  <c r="H52"/>
  <c r="G61"/>
  <c r="H61" s="1"/>
  <c r="I61" s="1"/>
  <c r="F11" s="1"/>
  <c r="G59"/>
  <c r="H59" s="1"/>
  <c r="G57"/>
  <c r="G55"/>
  <c r="G53"/>
  <c r="H53" s="1"/>
  <c r="I53" s="1"/>
  <c r="F3" s="1"/>
  <c r="H15"/>
  <c r="D28"/>
  <c r="D9" s="1"/>
  <c r="D26"/>
  <c r="D7" s="1"/>
  <c r="D24"/>
  <c r="D5" s="1"/>
  <c r="D22"/>
  <c r="D3" s="1"/>
  <c r="D30"/>
  <c r="D11" s="1"/>
  <c r="D29"/>
  <c r="D10" s="1"/>
  <c r="D27"/>
  <c r="D8" s="1"/>
  <c r="D25"/>
  <c r="D6" s="1"/>
  <c r="D23"/>
  <c r="D4" s="1"/>
  <c r="H55"/>
  <c r="I55" s="1"/>
  <c r="F5" s="1"/>
  <c r="H57"/>
  <c r="I57" s="1"/>
  <c r="F7" s="1"/>
  <c r="D39" i="4"/>
  <c r="E4" s="1"/>
  <c r="D38"/>
  <c r="E3" s="1"/>
  <c r="D41"/>
  <c r="E6" s="1"/>
  <c r="F5"/>
  <c r="F4"/>
  <c r="H15"/>
  <c r="F6"/>
  <c r="E62"/>
  <c r="D22" i="6" l="1"/>
  <c r="D3" s="1"/>
  <c r="D21" i="8"/>
  <c r="D2" s="1"/>
  <c r="D26"/>
  <c r="D43" i="5"/>
  <c r="E8" s="1"/>
  <c r="D46"/>
  <c r="E11" s="1"/>
  <c r="Q14"/>
  <c r="D38"/>
  <c r="E3" s="1"/>
  <c r="D37"/>
  <c r="E2" s="1"/>
  <c r="I59"/>
  <c r="F9" s="1"/>
  <c r="D45"/>
  <c r="E10" s="1"/>
  <c r="N15"/>
  <c r="N21" s="1"/>
  <c r="I52"/>
  <c r="F2" s="1"/>
  <c r="I15"/>
  <c r="N29"/>
  <c r="N35"/>
  <c r="D39"/>
  <c r="E4" s="1"/>
  <c r="D42"/>
  <c r="E7" s="1"/>
  <c r="D44"/>
  <c r="E9" s="1"/>
  <c r="D16"/>
  <c r="D14"/>
  <c r="D13"/>
  <c r="D17" s="1"/>
  <c r="D12"/>
  <c r="J24" i="8"/>
  <c r="J27"/>
  <c r="F16"/>
  <c r="F14"/>
  <c r="F13"/>
  <c r="F17" s="1"/>
  <c r="F12"/>
  <c r="J30"/>
  <c r="J26"/>
  <c r="J21"/>
  <c r="J38"/>
  <c r="J36"/>
  <c r="J32"/>
  <c r="J29"/>
  <c r="J25"/>
  <c r="J22"/>
  <c r="E14"/>
  <c r="E13"/>
  <c r="E17" s="1"/>
  <c r="E12"/>
  <c r="E16"/>
  <c r="D16"/>
  <c r="D14"/>
  <c r="D13"/>
  <c r="D17" s="1"/>
  <c r="D12"/>
  <c r="D21" i="7"/>
  <c r="D2" s="1"/>
  <c r="I15"/>
  <c r="D24"/>
  <c r="D5" s="1"/>
  <c r="D22"/>
  <c r="D3" s="1"/>
  <c r="D25"/>
  <c r="D6" s="1"/>
  <c r="D23"/>
  <c r="D4" s="1"/>
  <c r="I52"/>
  <c r="F2" s="1"/>
  <c r="E14"/>
  <c r="E13"/>
  <c r="E17" s="1"/>
  <c r="E12"/>
  <c r="E16"/>
  <c r="D16"/>
  <c r="D13"/>
  <c r="D17" s="1"/>
  <c r="D25" i="6"/>
  <c r="D6" s="1"/>
  <c r="D26"/>
  <c r="D7" s="1"/>
  <c r="E13"/>
  <c r="E12"/>
  <c r="H54"/>
  <c r="I54" s="1"/>
  <c r="F4" s="1"/>
  <c r="E14" i="4"/>
  <c r="E13"/>
  <c r="E12"/>
  <c r="D23" i="6"/>
  <c r="D4" s="1"/>
  <c r="D24"/>
  <c r="D5" s="1"/>
  <c r="D27"/>
  <c r="D8" s="1"/>
  <c r="D24" i="4"/>
  <c r="D5" s="1"/>
  <c r="H52" i="6"/>
  <c r="D16"/>
  <c r="E16"/>
  <c r="E14"/>
  <c r="E17"/>
  <c r="D21" i="4"/>
  <c r="D2" s="1"/>
  <c r="D22"/>
  <c r="D3" s="1"/>
  <c r="D23"/>
  <c r="D4" s="1"/>
  <c r="D16" s="1"/>
  <c r="D25"/>
  <c r="D6" s="1"/>
  <c r="E16"/>
  <c r="E17"/>
  <c r="E15"/>
  <c r="F2"/>
  <c r="D14" i="6" l="1"/>
  <c r="D13"/>
  <c r="D17" s="1"/>
  <c r="E13" i="5"/>
  <c r="E17" s="1"/>
  <c r="N32"/>
  <c r="N26"/>
  <c r="N27"/>
  <c r="N24"/>
  <c r="N40"/>
  <c r="N37"/>
  <c r="N34"/>
  <c r="E16"/>
  <c r="F14"/>
  <c r="F12"/>
  <c r="F16"/>
  <c r="F13"/>
  <c r="F17" s="1"/>
  <c r="R39"/>
  <c r="R35"/>
  <c r="R31"/>
  <c r="R27"/>
  <c r="R23"/>
  <c r="R38"/>
  <c r="R34"/>
  <c r="R30"/>
  <c r="R26"/>
  <c r="R22"/>
  <c r="R21"/>
  <c r="R37"/>
  <c r="R33"/>
  <c r="R29"/>
  <c r="R25"/>
  <c r="R40"/>
  <c r="R36"/>
  <c r="R32"/>
  <c r="R28"/>
  <c r="R24"/>
  <c r="N23"/>
  <c r="N31"/>
  <c r="N39"/>
  <c r="N28"/>
  <c r="N36"/>
  <c r="N25"/>
  <c r="N33"/>
  <c r="N22"/>
  <c r="N30"/>
  <c r="N38"/>
  <c r="J36"/>
  <c r="J21"/>
  <c r="J39"/>
  <c r="J23"/>
  <c r="J25"/>
  <c r="J27"/>
  <c r="J29"/>
  <c r="J31"/>
  <c r="J33"/>
  <c r="J35"/>
  <c r="J37"/>
  <c r="J40"/>
  <c r="J22"/>
  <c r="J24"/>
  <c r="J26"/>
  <c r="J28"/>
  <c r="J30"/>
  <c r="J32"/>
  <c r="J34"/>
  <c r="J38"/>
  <c r="E12"/>
  <c r="E14"/>
  <c r="E15" s="1"/>
  <c r="F15"/>
  <c r="D15"/>
  <c r="E15" i="8"/>
  <c r="D15"/>
  <c r="F15"/>
  <c r="E15" i="7"/>
  <c r="D14"/>
  <c r="J24"/>
  <c r="J32"/>
  <c r="J40"/>
  <c r="J26"/>
  <c r="J34"/>
  <c r="J21"/>
  <c r="J37"/>
  <c r="J33"/>
  <c r="J29"/>
  <c r="J25"/>
  <c r="J28"/>
  <c r="J36"/>
  <c r="J22"/>
  <c r="J30"/>
  <c r="J38"/>
  <c r="J39"/>
  <c r="J35"/>
  <c r="J31"/>
  <c r="J27"/>
  <c r="J23"/>
  <c r="D12"/>
  <c r="D15"/>
  <c r="F16"/>
  <c r="F14"/>
  <c r="F13"/>
  <c r="F17" s="1"/>
  <c r="F12"/>
  <c r="D12" i="6"/>
  <c r="F12" i="4"/>
  <c r="F14"/>
  <c r="F13"/>
  <c r="D12"/>
  <c r="D14"/>
  <c r="D13"/>
  <c r="E15" i="6"/>
  <c r="D17" i="4"/>
  <c r="I52" i="6"/>
  <c r="F2" s="1"/>
  <c r="I15"/>
  <c r="D15"/>
  <c r="I15" i="4"/>
  <c r="J21" s="1"/>
  <c r="F16"/>
  <c r="F17"/>
  <c r="J33"/>
  <c r="J30"/>
  <c r="J28"/>
  <c r="J26"/>
  <c r="J23"/>
  <c r="J40"/>
  <c r="J39"/>
  <c r="J38"/>
  <c r="J37"/>
  <c r="J36"/>
  <c r="J34"/>
  <c r="J32"/>
  <c r="J31"/>
  <c r="J29"/>
  <c r="J27"/>
  <c r="J25"/>
  <c r="J24"/>
  <c r="J22"/>
  <c r="F15" i="7" l="1"/>
  <c r="F13" i="6"/>
  <c r="F17" s="1"/>
  <c r="F12"/>
  <c r="J35" i="4"/>
  <c r="D15"/>
  <c r="F14" i="6"/>
  <c r="F15" s="1"/>
  <c r="F16"/>
  <c r="J37"/>
  <c r="J36"/>
  <c r="J34"/>
  <c r="J32"/>
  <c r="J31"/>
  <c r="J29"/>
  <c r="J27"/>
  <c r="J26"/>
  <c r="J24"/>
  <c r="J22"/>
  <c r="J35"/>
  <c r="J33"/>
  <c r="J30"/>
  <c r="J28"/>
  <c r="J25"/>
  <c r="J23"/>
  <c r="J21"/>
  <c r="F15" i="4"/>
</calcChain>
</file>

<file path=xl/sharedStrings.xml><?xml version="1.0" encoding="utf-8"?>
<sst xmlns="http://schemas.openxmlformats.org/spreadsheetml/2006/main" count="332" uniqueCount="81">
  <si>
    <t>LUAS LAHAN SAWAH</t>
  </si>
  <si>
    <t>NO</t>
  </si>
  <si>
    <t>Tahun</t>
  </si>
  <si>
    <t>EKSISTING</t>
  </si>
  <si>
    <t>ARITMATIKA</t>
  </si>
  <si>
    <t>GEOMETRIK</t>
  </si>
  <si>
    <t>LEAST QUARE</t>
  </si>
  <si>
    <t>rata-rata</t>
  </si>
  <si>
    <t>paling mendekati existing</t>
  </si>
  <si>
    <t>std.deviasi</t>
  </si>
  <si>
    <t>Cv</t>
  </si>
  <si>
    <t>yang paling kecil</t>
  </si>
  <si>
    <t>Korelasi</t>
  </si>
  <si>
    <t>yang mendekati 1</t>
  </si>
  <si>
    <t>rara-rata selisih</t>
  </si>
  <si>
    <t>cari yang terkecil</t>
  </si>
  <si>
    <t>jumlah</t>
  </si>
  <si>
    <t>Rata-Rata</t>
  </si>
  <si>
    <t>Std dev</t>
  </si>
  <si>
    <t>b</t>
  </si>
  <si>
    <t>a</t>
  </si>
  <si>
    <t>cv</t>
  </si>
  <si>
    <t>selisih rata-rata</t>
  </si>
  <si>
    <t>LEAST SQUARE : PROYEKSI 20 TAHUN</t>
  </si>
  <si>
    <t>n</t>
  </si>
  <si>
    <t>po</t>
  </si>
  <si>
    <t>pn</t>
  </si>
  <si>
    <t>tahun</t>
  </si>
  <si>
    <t>Pn</t>
  </si>
  <si>
    <t>a rata-rata</t>
  </si>
  <si>
    <t>r</t>
  </si>
  <si>
    <t>r rata-rata</t>
  </si>
  <si>
    <t>x</t>
  </si>
  <si>
    <t>X^2</t>
  </si>
  <si>
    <t>X.Y</t>
  </si>
  <si>
    <t>Y rata-rata</t>
  </si>
  <si>
    <t>X rata-rata</t>
  </si>
  <si>
    <t>JUMLAH</t>
  </si>
  <si>
    <t>LUAS SAWAH</t>
  </si>
  <si>
    <t>Total luas lahan sawah</t>
  </si>
  <si>
    <t>lahan pertanian tanaman kering</t>
  </si>
  <si>
    <t>sawah irigasi</t>
  </si>
  <si>
    <t>sawah non irigasi</t>
  </si>
  <si>
    <t>Tanaman pangan</t>
  </si>
  <si>
    <t>Hortikultura sayur</t>
  </si>
  <si>
    <t>Hortikultura buah</t>
  </si>
  <si>
    <t>eksisting</t>
  </si>
  <si>
    <t>proyeksi</t>
  </si>
  <si>
    <t>total lahan kering</t>
  </si>
  <si>
    <t>aritmatik</t>
  </si>
  <si>
    <t>least square</t>
  </si>
  <si>
    <t>Aritmatika/linier</t>
  </si>
  <si>
    <t>Aritmatika : PROYEKSI 20 TAHUN</t>
  </si>
  <si>
    <t>a rata2</t>
  </si>
  <si>
    <t>pakai least square horti buah semakin menurun</t>
  </si>
  <si>
    <t>Sapi Perah</t>
  </si>
  <si>
    <t>Sapi Potong</t>
  </si>
  <si>
    <t>Kerbau</t>
  </si>
  <si>
    <t>Domba</t>
  </si>
  <si>
    <t>Kambing</t>
  </si>
  <si>
    <t>Kuda</t>
  </si>
  <si>
    <t>Babi</t>
  </si>
  <si>
    <t>Ayam kampung(buras)</t>
  </si>
  <si>
    <t>Ayam Petelur</t>
  </si>
  <si>
    <t>Ayam Pedaging (raspotong)</t>
  </si>
  <si>
    <t>Itik</t>
  </si>
  <si>
    <t>ekor</t>
  </si>
  <si>
    <t>aritmatika</t>
  </si>
  <si>
    <t>(di excel BAU pake yg linier)</t>
  </si>
  <si>
    <t>Aritmatik</t>
  </si>
  <si>
    <t>leastsq</t>
  </si>
  <si>
    <t>data awal</t>
  </si>
  <si>
    <t>data negatif</t>
  </si>
  <si>
    <t>geometrik</t>
  </si>
  <si>
    <t>r rata2</t>
  </si>
  <si>
    <t>geo</t>
  </si>
  <si>
    <t>least</t>
  </si>
  <si>
    <t>aritmtik</t>
  </si>
  <si>
    <t>TAHUN</t>
  </si>
  <si>
    <t>TON</t>
  </si>
  <si>
    <t>ORGANIK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</si>
</sst>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justify" vertical="center"/>
    </xf>
    <xf numFmtId="1" fontId="0" fillId="0" borderId="1" xfId="0" applyNumberFormat="1" applyBorder="1"/>
    <xf numFmtId="0" fontId="2" fillId="2" borderId="0" xfId="0" applyFont="1" applyFill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2" fillId="0" borderId="3" xfId="0" applyFont="1" applyBorder="1" applyAlignment="1">
      <alignment horizontal="justify" vertical="center"/>
    </xf>
    <xf numFmtId="1" fontId="0" fillId="0" borderId="1" xfId="0" applyNumberFormat="1" applyFill="1" applyBorder="1"/>
    <xf numFmtId="1" fontId="0" fillId="3" borderId="1" xfId="0" applyNumberFormat="1" applyFill="1" applyBorder="1"/>
    <xf numFmtId="2" fontId="0" fillId="0" borderId="1" xfId="0" applyNumberFormat="1" applyFill="1" applyBorder="1"/>
    <xf numFmtId="2" fontId="0" fillId="3" borderId="1" xfId="0" applyNumberFormat="1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" fontId="0" fillId="0" borderId="0" xfId="0" applyNumberFormat="1"/>
    <xf numFmtId="0" fontId="0" fillId="3" borderId="1" xfId="0" applyFill="1" applyBorder="1"/>
    <xf numFmtId="0" fontId="0" fillId="0" borderId="0" xfId="0" applyAlignment="1">
      <alignment vertical="center"/>
    </xf>
    <xf numFmtId="164" fontId="0" fillId="0" borderId="1" xfId="0" applyNumberFormat="1" applyFont="1" applyFill="1" applyBorder="1"/>
    <xf numFmtId="164" fontId="0" fillId="0" borderId="1" xfId="0" applyNumberFormat="1" applyFill="1" applyBorder="1"/>
    <xf numFmtId="0" fontId="0" fillId="5" borderId="1" xfId="0" applyFill="1" applyBorder="1"/>
    <xf numFmtId="1" fontId="0" fillId="0" borderId="4" xfId="0" applyNumberFormat="1" applyBorder="1" applyAlignment="1">
      <alignment horizontal="center" vertical="center" wrapText="1"/>
    </xf>
    <xf numFmtId="1" fontId="0" fillId="0" borderId="4" xfId="0" applyNumberFormat="1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164" fontId="0" fillId="3" borderId="1" xfId="0" applyNumberFormat="1" applyFont="1" applyFill="1" applyBorder="1"/>
    <xf numFmtId="165" fontId="0" fillId="5" borderId="1" xfId="1" applyNumberFormat="1" applyFont="1" applyFill="1" applyBorder="1"/>
    <xf numFmtId="165" fontId="0" fillId="0" borderId="1" xfId="1" applyNumberFormat="1" applyFont="1" applyBorder="1"/>
    <xf numFmtId="165" fontId="0" fillId="0" borderId="1" xfId="1" applyNumberFormat="1" applyFont="1" applyFill="1" applyBorder="1"/>
    <xf numFmtId="165" fontId="0" fillId="0" borderId="7" xfId="1" applyNumberFormat="1" applyFont="1" applyFill="1" applyBorder="1" applyAlignment="1">
      <alignment horizontal="right"/>
    </xf>
    <xf numFmtId="0" fontId="0" fillId="0" borderId="1" xfId="0" applyFill="1" applyBorder="1"/>
    <xf numFmtId="165" fontId="0" fillId="7" borderId="1" xfId="1" applyNumberFormat="1" applyFont="1" applyFill="1" applyBorder="1"/>
    <xf numFmtId="165" fontId="0" fillId="6" borderId="1" xfId="1" applyNumberFormat="1" applyFont="1" applyFill="1" applyBorder="1"/>
    <xf numFmtId="165" fontId="0" fillId="0" borderId="0" xfId="1" applyNumberFormat="1" applyFont="1"/>
    <xf numFmtId="3" fontId="0" fillId="0" borderId="1" xfId="0" applyNumberForma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0" fillId="6" borderId="12" xfId="0" applyFill="1" applyBorder="1" applyAlignment="1">
      <alignment vertical="center"/>
    </xf>
    <xf numFmtId="3" fontId="0" fillId="0" borderId="1" xfId="0" applyNumberFormat="1" applyBorder="1"/>
    <xf numFmtId="3" fontId="0" fillId="0" borderId="1" xfId="1" applyNumberFormat="1" applyFont="1" applyBorder="1"/>
    <xf numFmtId="3" fontId="7" fillId="0" borderId="1" xfId="1" applyNumberFormat="1" applyFont="1" applyBorder="1"/>
    <xf numFmtId="3" fontId="1" fillId="0" borderId="0" xfId="1" applyNumberFormat="1" applyFont="1"/>
    <xf numFmtId="3" fontId="7" fillId="0" borderId="1" xfId="1" applyNumberFormat="1" applyFont="1" applyBorder="1" applyAlignment="1">
      <alignment horizontal="right" wrapText="1"/>
    </xf>
    <xf numFmtId="3" fontId="7" fillId="0" borderId="1" xfId="1" applyNumberFormat="1" applyFont="1" applyBorder="1" applyAlignment="1">
      <alignment horizontal="right"/>
    </xf>
    <xf numFmtId="3" fontId="1" fillId="0" borderId="1" xfId="1" applyNumberFormat="1" applyFont="1" applyBorder="1" applyAlignment="1">
      <alignment horizontal="right" wrapText="1"/>
    </xf>
    <xf numFmtId="3" fontId="6" fillId="0" borderId="1" xfId="1" applyNumberFormat="1" applyFont="1" applyBorder="1" applyAlignment="1">
      <alignment horizontal="right" wrapText="1"/>
    </xf>
    <xf numFmtId="3" fontId="6" fillId="0" borderId="1" xfId="1" applyNumberFormat="1" applyFont="1" applyBorder="1" applyAlignment="1">
      <alignment horizontal="right"/>
    </xf>
    <xf numFmtId="3" fontId="7" fillId="0" borderId="1" xfId="1" applyNumberFormat="1" applyFont="1" applyBorder="1" applyAlignment="1">
      <alignment horizontal="right" vertical="top" wrapText="1"/>
    </xf>
    <xf numFmtId="3" fontId="6" fillId="0" borderId="1" xfId="1" applyNumberFormat="1" applyFont="1" applyBorder="1" applyAlignment="1">
      <alignment horizontal="right" vertical="top" wrapText="1"/>
    </xf>
    <xf numFmtId="3" fontId="7" fillId="0" borderId="15" xfId="1" applyNumberFormat="1" applyFont="1" applyBorder="1" applyAlignment="1">
      <alignment horizontal="right"/>
    </xf>
    <xf numFmtId="3" fontId="1" fillId="0" borderId="15" xfId="1" applyNumberFormat="1" applyFont="1" applyBorder="1" applyAlignment="1">
      <alignment horizontal="right"/>
    </xf>
    <xf numFmtId="3" fontId="6" fillId="0" borderId="15" xfId="1" applyNumberFormat="1" applyFont="1" applyBorder="1" applyAlignment="1">
      <alignment horizontal="right"/>
    </xf>
    <xf numFmtId="3" fontId="7" fillId="0" borderId="0" xfId="1" applyNumberFormat="1" applyFont="1"/>
    <xf numFmtId="3" fontId="0" fillId="0" borderId="0" xfId="1" applyNumberFormat="1" applyFont="1"/>
    <xf numFmtId="3" fontId="0" fillId="3" borderId="0" xfId="1" applyNumberFormat="1" applyFont="1" applyFill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wrapText="1"/>
    </xf>
    <xf numFmtId="1" fontId="0" fillId="4" borderId="4" xfId="0" applyNumberFormat="1" applyFill="1" applyBorder="1" applyAlignment="1">
      <alignment horizontal="center" vertical="center" wrapText="1"/>
    </xf>
    <xf numFmtId="1" fontId="0" fillId="4" borderId="6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8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0" fillId="6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8"/>
  <sheetViews>
    <sheetView topLeftCell="A10" workbookViewId="0">
      <selection activeCell="G46" sqref="G46"/>
    </sheetView>
  </sheetViews>
  <sheetFormatPr defaultRowHeight="15"/>
  <cols>
    <col min="3" max="5" width="11.5703125" bestFit="1" customWidth="1"/>
    <col min="6" max="6" width="13.42578125" bestFit="1" customWidth="1"/>
    <col min="7" max="7" width="13.28515625" customWidth="1"/>
    <col min="8" max="8" width="14.5703125" customWidth="1"/>
    <col min="9" max="9" width="10.7109375" customWidth="1"/>
  </cols>
  <sheetData>
    <row r="1" spans="1:9">
      <c r="A1" t="s">
        <v>0</v>
      </c>
      <c r="F1" t="s">
        <v>50</v>
      </c>
    </row>
    <row r="2" spans="1:9">
      <c r="C2" s="58" t="s">
        <v>38</v>
      </c>
      <c r="D2" s="58"/>
      <c r="E2" s="59" t="s">
        <v>39</v>
      </c>
      <c r="F2" s="58" t="s">
        <v>40</v>
      </c>
      <c r="G2" s="58"/>
      <c r="H2" s="58"/>
      <c r="I2" s="55" t="s">
        <v>48</v>
      </c>
    </row>
    <row r="3" spans="1:9" ht="30">
      <c r="B3" s="15" t="s">
        <v>2</v>
      </c>
      <c r="C3" s="19" t="s">
        <v>41</v>
      </c>
      <c r="D3" s="19" t="s">
        <v>42</v>
      </c>
      <c r="E3" s="60"/>
      <c r="F3" s="21" t="s">
        <v>43</v>
      </c>
      <c r="G3" s="20" t="s">
        <v>44</v>
      </c>
      <c r="H3" s="20" t="s">
        <v>45</v>
      </c>
      <c r="I3" s="56"/>
    </row>
    <row r="4" spans="1:9">
      <c r="A4" s="61" t="s">
        <v>46</v>
      </c>
      <c r="B4" s="1">
        <v>2006</v>
      </c>
      <c r="C4" s="24">
        <v>750487</v>
      </c>
      <c r="D4" s="24">
        <v>176295</v>
      </c>
      <c r="E4" s="24">
        <v>926782</v>
      </c>
      <c r="F4" s="25">
        <v>351048</v>
      </c>
      <c r="G4" s="25">
        <v>140374</v>
      </c>
      <c r="H4" s="25">
        <v>94353</v>
      </c>
      <c r="I4" s="25">
        <f>SUM(F4:H4)</f>
        <v>585775</v>
      </c>
    </row>
    <row r="5" spans="1:9">
      <c r="A5" s="61"/>
      <c r="B5" s="1">
        <v>2007</v>
      </c>
      <c r="C5" s="24">
        <v>756991</v>
      </c>
      <c r="D5" s="24">
        <v>177854</v>
      </c>
      <c r="E5" s="24">
        <v>934845</v>
      </c>
      <c r="F5" s="25">
        <v>342533</v>
      </c>
      <c r="G5" s="25">
        <v>138407</v>
      </c>
      <c r="H5" s="25">
        <v>96145</v>
      </c>
      <c r="I5" s="25">
        <f t="shared" ref="I5:I28" si="0">SUM(F5:H5)</f>
        <v>577085</v>
      </c>
    </row>
    <row r="6" spans="1:9">
      <c r="A6" s="61"/>
      <c r="B6" s="1">
        <v>2008</v>
      </c>
      <c r="C6" s="24">
        <v>762954</v>
      </c>
      <c r="D6" s="24">
        <v>182950</v>
      </c>
      <c r="E6" s="24">
        <v>945904</v>
      </c>
      <c r="F6" s="25">
        <v>348481</v>
      </c>
      <c r="G6" s="25">
        <v>127336</v>
      </c>
      <c r="H6" s="25">
        <v>87566</v>
      </c>
      <c r="I6" s="25">
        <f t="shared" si="0"/>
        <v>563383</v>
      </c>
    </row>
    <row r="7" spans="1:9">
      <c r="A7" s="61"/>
      <c r="B7" s="1">
        <v>2009</v>
      </c>
      <c r="C7" s="24">
        <v>759552</v>
      </c>
      <c r="D7" s="24">
        <v>177874</v>
      </c>
      <c r="E7" s="24">
        <v>937426</v>
      </c>
      <c r="F7" s="25">
        <v>411202</v>
      </c>
      <c r="G7" s="25">
        <v>133584</v>
      </c>
      <c r="H7" s="25">
        <v>90283</v>
      </c>
      <c r="I7" s="25">
        <f t="shared" si="0"/>
        <v>635069</v>
      </c>
    </row>
    <row r="8" spans="1:9">
      <c r="A8" s="61"/>
      <c r="B8" s="1">
        <v>2010</v>
      </c>
      <c r="C8" s="24">
        <v>755956</v>
      </c>
      <c r="D8" s="24">
        <v>174312</v>
      </c>
      <c r="E8" s="24">
        <v>930268</v>
      </c>
      <c r="F8" s="25">
        <v>434001</v>
      </c>
      <c r="G8" s="25">
        <v>144865</v>
      </c>
      <c r="H8" s="25">
        <v>70103</v>
      </c>
      <c r="I8" s="25">
        <f t="shared" si="0"/>
        <v>648969</v>
      </c>
    </row>
    <row r="9" spans="1:9">
      <c r="A9" s="57" t="s">
        <v>47</v>
      </c>
      <c r="B9" s="18">
        <v>2011</v>
      </c>
      <c r="C9" s="23">
        <v>761237.70000000007</v>
      </c>
      <c r="D9" s="23">
        <v>176673.19999999998</v>
      </c>
      <c r="E9" s="23">
        <v>937910.9</v>
      </c>
      <c r="F9" s="29">
        <v>447825.5</v>
      </c>
      <c r="G9" s="29">
        <v>138160.9</v>
      </c>
      <c r="H9" s="26">
        <v>99814</v>
      </c>
      <c r="I9" s="25">
        <f t="shared" si="0"/>
        <v>685800.4</v>
      </c>
    </row>
    <row r="10" spans="1:9">
      <c r="A10" s="57"/>
      <c r="B10" s="18">
        <v>2012</v>
      </c>
      <c r="C10" s="23">
        <v>762587.60000000009</v>
      </c>
      <c r="D10" s="23">
        <v>176278.59999999998</v>
      </c>
      <c r="E10" s="23">
        <v>938866.2</v>
      </c>
      <c r="F10" s="29">
        <v>471283</v>
      </c>
      <c r="G10" s="29">
        <v>138576.79999999999</v>
      </c>
      <c r="H10" s="26">
        <v>91151</v>
      </c>
      <c r="I10" s="25">
        <f t="shared" si="0"/>
        <v>701010.8</v>
      </c>
    </row>
    <row r="11" spans="1:9">
      <c r="A11" s="57"/>
      <c r="B11" s="18">
        <v>2013</v>
      </c>
      <c r="C11" s="23">
        <v>763937.5</v>
      </c>
      <c r="D11" s="23">
        <v>175884</v>
      </c>
      <c r="E11" s="23">
        <v>939821.5</v>
      </c>
      <c r="F11" s="29">
        <v>494740.5</v>
      </c>
      <c r="G11" s="29">
        <v>138992.70000000001</v>
      </c>
      <c r="H11" s="28">
        <v>84871.285714285725</v>
      </c>
      <c r="I11" s="25">
        <f t="shared" si="0"/>
        <v>718604.48571428563</v>
      </c>
    </row>
    <row r="12" spans="1:9">
      <c r="A12" s="57"/>
      <c r="B12" s="18">
        <v>2014</v>
      </c>
      <c r="C12" s="23">
        <v>765287.4</v>
      </c>
      <c r="D12" s="23">
        <v>175489.4</v>
      </c>
      <c r="E12" s="23">
        <v>940776.79999999993</v>
      </c>
      <c r="F12" s="29">
        <v>518198</v>
      </c>
      <c r="G12" s="29">
        <v>139408.6</v>
      </c>
      <c r="H12" s="28">
        <v>84166.607142857145</v>
      </c>
      <c r="I12" s="25">
        <f t="shared" si="0"/>
        <v>741773.20714285714</v>
      </c>
    </row>
    <row r="13" spans="1:9">
      <c r="A13" s="57"/>
      <c r="B13" s="18">
        <v>2015</v>
      </c>
      <c r="C13" s="23">
        <v>766637.3</v>
      </c>
      <c r="D13" s="23">
        <v>175094.8</v>
      </c>
      <c r="E13" s="23">
        <v>941732.1</v>
      </c>
      <c r="F13" s="29">
        <v>541655.5</v>
      </c>
      <c r="G13" s="29">
        <v>139824.5</v>
      </c>
      <c r="H13" s="28">
        <v>83461.92857142858</v>
      </c>
      <c r="I13" s="25">
        <f t="shared" si="0"/>
        <v>764941.92857142864</v>
      </c>
    </row>
    <row r="14" spans="1:9">
      <c r="A14" s="57"/>
      <c r="B14" s="18">
        <v>2016</v>
      </c>
      <c r="C14" s="23">
        <v>767987.20000000007</v>
      </c>
      <c r="D14" s="23">
        <v>174700.19999999998</v>
      </c>
      <c r="E14" s="23">
        <v>942687.4</v>
      </c>
      <c r="F14" s="29">
        <v>565113</v>
      </c>
      <c r="G14" s="29">
        <v>140240.4</v>
      </c>
      <c r="H14" s="28">
        <v>82757.25</v>
      </c>
      <c r="I14" s="25">
        <f t="shared" si="0"/>
        <v>788110.65</v>
      </c>
    </row>
    <row r="15" spans="1:9">
      <c r="A15" s="57"/>
      <c r="B15" s="18">
        <v>2017</v>
      </c>
      <c r="C15" s="23">
        <v>769337.10000000009</v>
      </c>
      <c r="D15" s="23">
        <v>174305.59999999998</v>
      </c>
      <c r="E15" s="23">
        <v>943642.7</v>
      </c>
      <c r="F15" s="29">
        <v>588570.5</v>
      </c>
      <c r="G15" s="29">
        <v>140656.29999999999</v>
      </c>
      <c r="H15" s="28">
        <v>82052.571428571435</v>
      </c>
      <c r="I15" s="25">
        <f t="shared" si="0"/>
        <v>811279.37142857153</v>
      </c>
    </row>
    <row r="16" spans="1:9">
      <c r="A16" s="57"/>
      <c r="B16" s="18">
        <v>2018</v>
      </c>
      <c r="C16" s="23">
        <v>770687</v>
      </c>
      <c r="D16" s="23">
        <v>173911</v>
      </c>
      <c r="E16" s="23">
        <v>944598</v>
      </c>
      <c r="F16" s="29">
        <v>612028</v>
      </c>
      <c r="G16" s="29">
        <v>141072.20000000001</v>
      </c>
      <c r="H16" s="28">
        <v>81347.892857142855</v>
      </c>
      <c r="I16" s="25">
        <f t="shared" si="0"/>
        <v>834448.09285714279</v>
      </c>
    </row>
    <row r="17" spans="1:9">
      <c r="A17" s="57"/>
      <c r="B17" s="18">
        <v>2019</v>
      </c>
      <c r="C17" s="23">
        <v>772036.9</v>
      </c>
      <c r="D17" s="23">
        <v>173516.4</v>
      </c>
      <c r="E17" s="23">
        <v>945553.29999999993</v>
      </c>
      <c r="F17" s="29">
        <v>635485.5</v>
      </c>
      <c r="G17" s="29">
        <v>141488.1</v>
      </c>
      <c r="H17" s="28">
        <v>80643.21428571429</v>
      </c>
      <c r="I17" s="25">
        <f t="shared" si="0"/>
        <v>857616.8142857143</v>
      </c>
    </row>
    <row r="18" spans="1:9">
      <c r="A18" s="57"/>
      <c r="B18" s="18">
        <v>2020</v>
      </c>
      <c r="C18" s="23">
        <v>773386.8</v>
      </c>
      <c r="D18" s="23">
        <v>173121.8</v>
      </c>
      <c r="E18" s="23">
        <v>946508.6</v>
      </c>
      <c r="F18" s="29">
        <v>658943</v>
      </c>
      <c r="G18" s="29">
        <v>141904</v>
      </c>
      <c r="H18" s="28">
        <v>79938.53571428571</v>
      </c>
      <c r="I18" s="25">
        <f t="shared" si="0"/>
        <v>880785.53571428568</v>
      </c>
    </row>
    <row r="19" spans="1:9">
      <c r="A19" s="57"/>
      <c r="B19" s="18">
        <v>2021</v>
      </c>
      <c r="C19" s="23">
        <v>774736.70000000007</v>
      </c>
      <c r="D19" s="23">
        <v>172727.19999999998</v>
      </c>
      <c r="E19" s="23">
        <v>947463.9</v>
      </c>
      <c r="F19" s="29">
        <v>682400.5</v>
      </c>
      <c r="G19" s="29">
        <v>142319.9</v>
      </c>
      <c r="H19" s="28">
        <v>79233.857142857145</v>
      </c>
      <c r="I19" s="25">
        <f t="shared" si="0"/>
        <v>903954.25714285718</v>
      </c>
    </row>
    <row r="20" spans="1:9">
      <c r="A20" s="57"/>
      <c r="B20" s="18">
        <v>2022</v>
      </c>
      <c r="C20" s="23">
        <v>776086.60000000009</v>
      </c>
      <c r="D20" s="23">
        <v>172332.59999999998</v>
      </c>
      <c r="E20" s="23">
        <v>948419.2</v>
      </c>
      <c r="F20" s="29">
        <v>705858</v>
      </c>
      <c r="G20" s="29">
        <v>142735.79999999999</v>
      </c>
      <c r="H20" s="28">
        <v>78529.17857142858</v>
      </c>
      <c r="I20" s="25">
        <f t="shared" si="0"/>
        <v>927122.97857142868</v>
      </c>
    </row>
    <row r="21" spans="1:9">
      <c r="A21" s="57"/>
      <c r="B21" s="18">
        <v>2023</v>
      </c>
      <c r="C21" s="23">
        <v>777436.5</v>
      </c>
      <c r="D21" s="23">
        <v>171938</v>
      </c>
      <c r="E21" s="23">
        <v>949374.5</v>
      </c>
      <c r="F21" s="29">
        <v>729315.5</v>
      </c>
      <c r="G21" s="29">
        <v>143151.70000000001</v>
      </c>
      <c r="H21" s="28">
        <v>77824.5</v>
      </c>
      <c r="I21" s="25">
        <f t="shared" si="0"/>
        <v>950291.7</v>
      </c>
    </row>
    <row r="22" spans="1:9">
      <c r="A22" s="57"/>
      <c r="B22" s="18">
        <v>2024</v>
      </c>
      <c r="C22" s="23">
        <v>778786.4</v>
      </c>
      <c r="D22" s="23">
        <v>171543.4</v>
      </c>
      <c r="E22" s="23">
        <v>950329.79999999993</v>
      </c>
      <c r="F22" s="29">
        <v>752773</v>
      </c>
      <c r="G22" s="29">
        <v>143567.6</v>
      </c>
      <c r="H22" s="28">
        <v>77119.821428571435</v>
      </c>
      <c r="I22" s="25">
        <f t="shared" si="0"/>
        <v>973460.42142857146</v>
      </c>
    </row>
    <row r="23" spans="1:9">
      <c r="A23" s="57"/>
      <c r="B23" s="18">
        <v>2025</v>
      </c>
      <c r="C23" s="23">
        <v>780136.3</v>
      </c>
      <c r="D23" s="23">
        <v>171148.79999999999</v>
      </c>
      <c r="E23" s="23">
        <v>951285.1</v>
      </c>
      <c r="F23" s="29">
        <v>776230.5</v>
      </c>
      <c r="G23" s="29">
        <v>143983.5</v>
      </c>
      <c r="H23" s="28">
        <v>76415.142857142855</v>
      </c>
      <c r="I23" s="25">
        <f t="shared" si="0"/>
        <v>996629.14285714284</v>
      </c>
    </row>
    <row r="24" spans="1:9">
      <c r="A24" s="57"/>
      <c r="B24" s="18">
        <v>2026</v>
      </c>
      <c r="C24" s="23">
        <v>781486.20000000007</v>
      </c>
      <c r="D24" s="23">
        <v>170754.19999999998</v>
      </c>
      <c r="E24" s="23">
        <v>952240.4</v>
      </c>
      <c r="F24" s="29">
        <v>799688</v>
      </c>
      <c r="G24" s="29">
        <v>144399.4</v>
      </c>
      <c r="H24" s="28">
        <v>75710.46428571429</v>
      </c>
      <c r="I24" s="25">
        <f t="shared" si="0"/>
        <v>1019797.8642857143</v>
      </c>
    </row>
    <row r="25" spans="1:9">
      <c r="A25" s="57"/>
      <c r="B25" s="18">
        <v>2027</v>
      </c>
      <c r="C25" s="23">
        <v>782836.10000000009</v>
      </c>
      <c r="D25" s="23">
        <v>170359.59999999998</v>
      </c>
      <c r="E25" s="23">
        <v>953195.7</v>
      </c>
      <c r="F25" s="29">
        <v>823145.5</v>
      </c>
      <c r="G25" s="29">
        <v>144815.29999999999</v>
      </c>
      <c r="H25" s="28">
        <v>75005.78571428571</v>
      </c>
      <c r="I25" s="25">
        <f t="shared" si="0"/>
        <v>1042966.5857142857</v>
      </c>
    </row>
    <row r="26" spans="1:9">
      <c r="A26" s="57"/>
      <c r="B26" s="18">
        <v>2028</v>
      </c>
      <c r="C26" s="23">
        <v>784186</v>
      </c>
      <c r="D26" s="23">
        <v>169965</v>
      </c>
      <c r="E26" s="23">
        <v>954151</v>
      </c>
      <c r="F26" s="29">
        <v>846603</v>
      </c>
      <c r="G26" s="29">
        <v>145231.20000000001</v>
      </c>
      <c r="H26" s="28">
        <v>74301.107142857145</v>
      </c>
      <c r="I26" s="25">
        <f t="shared" si="0"/>
        <v>1066135.307142857</v>
      </c>
    </row>
    <row r="27" spans="1:9">
      <c r="A27" s="57"/>
      <c r="B27" s="18">
        <v>2029</v>
      </c>
      <c r="C27" s="23">
        <v>785535.9</v>
      </c>
      <c r="D27" s="23">
        <v>169570.4</v>
      </c>
      <c r="E27" s="23">
        <v>955106.29999999993</v>
      </c>
      <c r="F27" s="29">
        <v>870060.5</v>
      </c>
      <c r="G27" s="29">
        <v>145647.1</v>
      </c>
      <c r="H27" s="28">
        <v>73596.42857142858</v>
      </c>
      <c r="I27" s="25">
        <f t="shared" si="0"/>
        <v>1089304.0285714285</v>
      </c>
    </row>
    <row r="28" spans="1:9">
      <c r="A28" s="57"/>
      <c r="B28" s="18">
        <v>2030</v>
      </c>
      <c r="C28" s="23">
        <v>786885.8</v>
      </c>
      <c r="D28" s="23">
        <v>169175.8</v>
      </c>
      <c r="E28" s="23">
        <v>956061.6</v>
      </c>
      <c r="F28" s="29">
        <v>893518</v>
      </c>
      <c r="G28" s="29">
        <v>146063</v>
      </c>
      <c r="H28" s="28">
        <v>72891.75</v>
      </c>
      <c r="I28" s="25">
        <f t="shared" si="0"/>
        <v>1112472.75</v>
      </c>
    </row>
    <row r="29" spans="1:9">
      <c r="H29" s="30" t="s">
        <v>54</v>
      </c>
    </row>
    <row r="30" spans="1:9">
      <c r="B30" t="s">
        <v>51</v>
      </c>
      <c r="D30" t="s">
        <v>68</v>
      </c>
      <c r="H30" s="30"/>
    </row>
    <row r="32" spans="1:9">
      <c r="C32" s="58" t="s">
        <v>38</v>
      </c>
      <c r="D32" s="58"/>
      <c r="E32" s="59" t="s">
        <v>39</v>
      </c>
      <c r="F32" s="58" t="s">
        <v>40</v>
      </c>
      <c r="G32" s="58"/>
      <c r="H32" s="58"/>
      <c r="I32" s="55" t="s">
        <v>48</v>
      </c>
    </row>
    <row r="33" spans="1:10" ht="30">
      <c r="B33" s="15" t="s">
        <v>2</v>
      </c>
      <c r="C33" s="19" t="s">
        <v>41</v>
      </c>
      <c r="D33" s="19" t="s">
        <v>42</v>
      </c>
      <c r="E33" s="60"/>
      <c r="F33" s="21" t="s">
        <v>43</v>
      </c>
      <c r="G33" s="20" t="s">
        <v>44</v>
      </c>
      <c r="H33" s="20" t="s">
        <v>45</v>
      </c>
      <c r="I33" s="56"/>
    </row>
    <row r="34" spans="1:10">
      <c r="A34" s="61" t="s">
        <v>46</v>
      </c>
      <c r="B34" s="1">
        <v>2006</v>
      </c>
      <c r="C34" s="24">
        <v>750487</v>
      </c>
      <c r="D34" s="24">
        <v>176295</v>
      </c>
      <c r="E34" s="24">
        <v>926782</v>
      </c>
      <c r="F34" s="25">
        <v>351048</v>
      </c>
      <c r="G34" s="25">
        <v>140374</v>
      </c>
      <c r="H34" s="25">
        <v>94353</v>
      </c>
      <c r="I34" s="25">
        <f>SUM(F34:H34)</f>
        <v>585775</v>
      </c>
    </row>
    <row r="35" spans="1:10">
      <c r="A35" s="61"/>
      <c r="B35" s="1">
        <v>2007</v>
      </c>
      <c r="C35" s="24">
        <v>756991</v>
      </c>
      <c r="D35" s="24">
        <v>177854</v>
      </c>
      <c r="E35" s="24">
        <v>934845</v>
      </c>
      <c r="F35" s="25">
        <v>342533</v>
      </c>
      <c r="G35" s="25">
        <v>138407</v>
      </c>
      <c r="H35" s="25">
        <v>96145</v>
      </c>
      <c r="I35" s="25">
        <f t="shared" ref="I35:I58" si="1">SUM(F35:H35)</f>
        <v>577085</v>
      </c>
    </row>
    <row r="36" spans="1:10">
      <c r="A36" s="61"/>
      <c r="B36" s="1">
        <v>2008</v>
      </c>
      <c r="C36" s="24">
        <v>762954</v>
      </c>
      <c r="D36" s="24">
        <v>182950</v>
      </c>
      <c r="E36" s="24">
        <v>945904</v>
      </c>
      <c r="F36" s="25">
        <v>348481</v>
      </c>
      <c r="G36" s="25">
        <v>127336</v>
      </c>
      <c r="H36" s="25">
        <v>87566</v>
      </c>
      <c r="I36" s="25">
        <f t="shared" si="1"/>
        <v>563383</v>
      </c>
    </row>
    <row r="37" spans="1:10">
      <c r="A37" s="61"/>
      <c r="B37" s="1">
        <v>2009</v>
      </c>
      <c r="C37" s="24">
        <v>759552</v>
      </c>
      <c r="D37" s="24">
        <v>177874</v>
      </c>
      <c r="E37" s="24">
        <v>937426</v>
      </c>
      <c r="F37" s="25">
        <v>411202</v>
      </c>
      <c r="G37" s="25">
        <v>133584</v>
      </c>
      <c r="H37" s="25">
        <v>90283</v>
      </c>
      <c r="I37" s="25">
        <f t="shared" si="1"/>
        <v>635069</v>
      </c>
    </row>
    <row r="38" spans="1:10">
      <c r="A38" s="61"/>
      <c r="B38" s="1">
        <v>2010</v>
      </c>
      <c r="C38" s="24">
        <v>755956</v>
      </c>
      <c r="D38" s="24">
        <v>174312</v>
      </c>
      <c r="E38" s="24">
        <v>930268</v>
      </c>
      <c r="F38" s="25">
        <v>434001</v>
      </c>
      <c r="G38" s="25">
        <v>144865</v>
      </c>
      <c r="H38" s="25">
        <v>70103</v>
      </c>
      <c r="I38" s="25">
        <f t="shared" si="1"/>
        <v>648969</v>
      </c>
    </row>
    <row r="39" spans="1:10">
      <c r="A39" s="57" t="s">
        <v>47</v>
      </c>
      <c r="B39" s="18">
        <v>2011</v>
      </c>
      <c r="C39" s="23">
        <v>757323.25</v>
      </c>
      <c r="D39" s="23">
        <v>173816.25</v>
      </c>
      <c r="E39" s="23">
        <v>931139.5</v>
      </c>
      <c r="F39" s="29">
        <v>454739.25</v>
      </c>
      <c r="G39" s="29">
        <v>145987.75</v>
      </c>
      <c r="H39" s="26">
        <v>99814</v>
      </c>
      <c r="I39" s="25">
        <f t="shared" si="1"/>
        <v>700541</v>
      </c>
      <c r="J39" s="31"/>
    </row>
    <row r="40" spans="1:10">
      <c r="A40" s="57"/>
      <c r="B40" s="18">
        <v>2012</v>
      </c>
      <c r="C40" s="23">
        <v>758690.5</v>
      </c>
      <c r="D40" s="23">
        <v>173320.5</v>
      </c>
      <c r="E40" s="23">
        <v>932011</v>
      </c>
      <c r="F40" s="29">
        <v>475477.5</v>
      </c>
      <c r="G40" s="29">
        <v>147110.5</v>
      </c>
      <c r="H40" s="26">
        <v>91151</v>
      </c>
      <c r="I40" s="25">
        <f t="shared" si="1"/>
        <v>713739</v>
      </c>
      <c r="J40" s="31"/>
    </row>
    <row r="41" spans="1:10">
      <c r="A41" s="57"/>
      <c r="B41" s="18">
        <v>2013</v>
      </c>
      <c r="C41" s="23">
        <v>760057.75</v>
      </c>
      <c r="D41" s="23">
        <v>172824.75</v>
      </c>
      <c r="E41" s="23">
        <v>932882.5</v>
      </c>
      <c r="F41" s="29">
        <v>496215.75</v>
      </c>
      <c r="G41" s="29">
        <v>148233.25</v>
      </c>
      <c r="H41" s="28">
        <v>90617.333333333328</v>
      </c>
      <c r="I41" s="25">
        <f t="shared" si="1"/>
        <v>735066.33333333337</v>
      </c>
      <c r="J41" s="31"/>
    </row>
    <row r="42" spans="1:10">
      <c r="A42" s="57"/>
      <c r="B42" s="18">
        <v>2014</v>
      </c>
      <c r="C42" s="23">
        <v>761425</v>
      </c>
      <c r="D42" s="23">
        <v>172329</v>
      </c>
      <c r="E42" s="23">
        <v>933754</v>
      </c>
      <c r="F42" s="29">
        <v>516954</v>
      </c>
      <c r="G42" s="29">
        <v>149356</v>
      </c>
      <c r="H42" s="28">
        <v>90083.666666666672</v>
      </c>
      <c r="I42" s="25">
        <f t="shared" si="1"/>
        <v>756393.66666666663</v>
      </c>
      <c r="J42" s="31"/>
    </row>
    <row r="43" spans="1:10">
      <c r="A43" s="57"/>
      <c r="B43" s="18">
        <v>2015</v>
      </c>
      <c r="C43" s="23">
        <v>762792.25</v>
      </c>
      <c r="D43" s="23">
        <v>171833.25</v>
      </c>
      <c r="E43" s="23">
        <v>934625.5</v>
      </c>
      <c r="F43" s="29">
        <v>537692.25</v>
      </c>
      <c r="G43" s="29">
        <v>150478.75</v>
      </c>
      <c r="H43" s="28">
        <v>89550</v>
      </c>
      <c r="I43" s="25">
        <f t="shared" si="1"/>
        <v>777721</v>
      </c>
      <c r="J43" s="31"/>
    </row>
    <row r="44" spans="1:10">
      <c r="A44" s="57"/>
      <c r="B44" s="18">
        <v>2016</v>
      </c>
      <c r="C44" s="23">
        <v>764159.5</v>
      </c>
      <c r="D44" s="23">
        <v>171337.5</v>
      </c>
      <c r="E44" s="23">
        <v>935497</v>
      </c>
      <c r="F44" s="29">
        <v>558430.5</v>
      </c>
      <c r="G44" s="29">
        <v>151601.5</v>
      </c>
      <c r="H44" s="28">
        <v>89016.333333333328</v>
      </c>
      <c r="I44" s="25">
        <f t="shared" si="1"/>
        <v>799048.33333333337</v>
      </c>
      <c r="J44" s="31"/>
    </row>
    <row r="45" spans="1:10">
      <c r="A45" s="57"/>
      <c r="B45" s="18">
        <v>2017</v>
      </c>
      <c r="C45" s="23">
        <v>765526.75</v>
      </c>
      <c r="D45" s="23">
        <v>170841.75</v>
      </c>
      <c r="E45" s="23">
        <v>936368.5</v>
      </c>
      <c r="F45" s="29">
        <v>579168.75</v>
      </c>
      <c r="G45" s="29">
        <v>152724.25</v>
      </c>
      <c r="H45" s="28">
        <v>88482.666666666672</v>
      </c>
      <c r="I45" s="25">
        <f t="shared" si="1"/>
        <v>820375.66666666663</v>
      </c>
      <c r="J45" s="31"/>
    </row>
    <row r="46" spans="1:10">
      <c r="A46" s="57"/>
      <c r="B46" s="18">
        <v>2018</v>
      </c>
      <c r="C46" s="23">
        <v>766894</v>
      </c>
      <c r="D46" s="23">
        <v>170346</v>
      </c>
      <c r="E46" s="23">
        <v>937240</v>
      </c>
      <c r="F46" s="29">
        <v>599907</v>
      </c>
      <c r="G46" s="29">
        <v>153847</v>
      </c>
      <c r="H46" s="28">
        <v>87949</v>
      </c>
      <c r="I46" s="25">
        <f t="shared" si="1"/>
        <v>841703</v>
      </c>
      <c r="J46" s="31"/>
    </row>
    <row r="47" spans="1:10">
      <c r="A47" s="57"/>
      <c r="B47" s="18">
        <v>2019</v>
      </c>
      <c r="C47" s="23">
        <v>768261.25</v>
      </c>
      <c r="D47" s="23">
        <v>169850.25</v>
      </c>
      <c r="E47" s="23">
        <v>938111.5</v>
      </c>
      <c r="F47" s="29">
        <v>620645.25</v>
      </c>
      <c r="G47" s="29">
        <v>154969.75</v>
      </c>
      <c r="H47" s="28">
        <v>87415.333333333328</v>
      </c>
      <c r="I47" s="25">
        <f t="shared" si="1"/>
        <v>863030.33333333337</v>
      </c>
      <c r="J47" s="31"/>
    </row>
    <row r="48" spans="1:10">
      <c r="A48" s="57"/>
      <c r="B48" s="18">
        <v>2020</v>
      </c>
      <c r="C48" s="23">
        <v>769628.5</v>
      </c>
      <c r="D48" s="23">
        <v>169354.5</v>
      </c>
      <c r="E48" s="23">
        <v>938983</v>
      </c>
      <c r="F48" s="29">
        <v>641383.5</v>
      </c>
      <c r="G48" s="29">
        <v>156092.5</v>
      </c>
      <c r="H48" s="28">
        <v>86881.666666666672</v>
      </c>
      <c r="I48" s="25">
        <f t="shared" si="1"/>
        <v>884357.66666666663</v>
      </c>
      <c r="J48" s="31"/>
    </row>
    <row r="49" spans="1:10">
      <c r="A49" s="57"/>
      <c r="B49" s="18">
        <v>2021</v>
      </c>
      <c r="C49" s="23">
        <v>770995.75</v>
      </c>
      <c r="D49" s="23">
        <v>168858.75</v>
      </c>
      <c r="E49" s="23">
        <v>939854.5</v>
      </c>
      <c r="F49" s="29">
        <v>662121.75</v>
      </c>
      <c r="G49" s="29">
        <v>157215.25</v>
      </c>
      <c r="H49" s="28">
        <v>86348</v>
      </c>
      <c r="I49" s="25">
        <f t="shared" si="1"/>
        <v>905685</v>
      </c>
      <c r="J49" s="31"/>
    </row>
    <row r="50" spans="1:10">
      <c r="A50" s="57"/>
      <c r="B50" s="18">
        <v>2022</v>
      </c>
      <c r="C50" s="23">
        <v>772363</v>
      </c>
      <c r="D50" s="23">
        <v>168363</v>
      </c>
      <c r="E50" s="23">
        <v>940726</v>
      </c>
      <c r="F50" s="29">
        <v>682860</v>
      </c>
      <c r="G50" s="29">
        <v>158338</v>
      </c>
      <c r="H50" s="28">
        <v>85814.333333333328</v>
      </c>
      <c r="I50" s="25">
        <f t="shared" si="1"/>
        <v>927012.33333333337</v>
      </c>
      <c r="J50" s="31"/>
    </row>
    <row r="51" spans="1:10">
      <c r="A51" s="57"/>
      <c r="B51" s="18">
        <v>2023</v>
      </c>
      <c r="C51" s="23">
        <v>773730.25</v>
      </c>
      <c r="D51" s="23">
        <v>167867.25</v>
      </c>
      <c r="E51" s="23">
        <v>941597.5</v>
      </c>
      <c r="F51" s="29">
        <v>703598.25</v>
      </c>
      <c r="G51" s="29">
        <v>159460.75</v>
      </c>
      <c r="H51" s="28">
        <v>85280.666666666672</v>
      </c>
      <c r="I51" s="25">
        <f t="shared" si="1"/>
        <v>948339.66666666663</v>
      </c>
      <c r="J51" s="31"/>
    </row>
    <row r="52" spans="1:10">
      <c r="A52" s="57"/>
      <c r="B52" s="18">
        <v>2024</v>
      </c>
      <c r="C52" s="23">
        <v>775097.5</v>
      </c>
      <c r="D52" s="23">
        <v>167371.5</v>
      </c>
      <c r="E52" s="23">
        <v>942469</v>
      </c>
      <c r="F52" s="29">
        <v>724336.5</v>
      </c>
      <c r="G52" s="29">
        <v>160583.5</v>
      </c>
      <c r="H52" s="28">
        <v>84747</v>
      </c>
      <c r="I52" s="25">
        <f t="shared" si="1"/>
        <v>969667</v>
      </c>
      <c r="J52" s="31"/>
    </row>
    <row r="53" spans="1:10">
      <c r="A53" s="57"/>
      <c r="B53" s="18">
        <v>2025</v>
      </c>
      <c r="C53" s="23">
        <v>776464.75</v>
      </c>
      <c r="D53" s="23">
        <v>166875.75</v>
      </c>
      <c r="E53" s="23">
        <v>943340.5</v>
      </c>
      <c r="F53" s="29">
        <v>745074.75</v>
      </c>
      <c r="G53" s="29">
        <v>161706.25</v>
      </c>
      <c r="H53" s="28">
        <v>84213.333333333328</v>
      </c>
      <c r="I53" s="25">
        <f t="shared" si="1"/>
        <v>990994.33333333337</v>
      </c>
      <c r="J53" s="31"/>
    </row>
    <row r="54" spans="1:10">
      <c r="A54" s="57"/>
      <c r="B54" s="18">
        <v>2026</v>
      </c>
      <c r="C54" s="23">
        <v>777832</v>
      </c>
      <c r="D54" s="23">
        <v>166380</v>
      </c>
      <c r="E54" s="23">
        <v>944212</v>
      </c>
      <c r="F54" s="29">
        <v>765813</v>
      </c>
      <c r="G54" s="29">
        <v>162829</v>
      </c>
      <c r="H54" s="28">
        <v>83679.666666666672</v>
      </c>
      <c r="I54" s="25">
        <f t="shared" si="1"/>
        <v>1012321.6666666666</v>
      </c>
    </row>
    <row r="55" spans="1:10">
      <c r="A55" s="57"/>
      <c r="B55" s="18">
        <v>2027</v>
      </c>
      <c r="C55" s="23">
        <v>779199.25</v>
      </c>
      <c r="D55" s="23">
        <v>165884.25</v>
      </c>
      <c r="E55" s="23">
        <v>945083.5</v>
      </c>
      <c r="F55" s="29">
        <v>786551.25</v>
      </c>
      <c r="G55" s="29">
        <v>163951.75</v>
      </c>
      <c r="H55" s="28">
        <v>83146</v>
      </c>
      <c r="I55" s="25">
        <f t="shared" si="1"/>
        <v>1033649</v>
      </c>
    </row>
    <row r="56" spans="1:10">
      <c r="A56" s="57"/>
      <c r="B56" s="18">
        <v>2028</v>
      </c>
      <c r="C56" s="23">
        <v>780566.5</v>
      </c>
      <c r="D56" s="23">
        <v>165388.5</v>
      </c>
      <c r="E56" s="23">
        <v>945955</v>
      </c>
      <c r="F56" s="29">
        <v>807289.5</v>
      </c>
      <c r="G56" s="29">
        <v>165074.5</v>
      </c>
      <c r="H56" s="28">
        <v>82612.333333333328</v>
      </c>
      <c r="I56" s="25">
        <f t="shared" si="1"/>
        <v>1054976.3333333333</v>
      </c>
    </row>
    <row r="57" spans="1:10">
      <c r="A57" s="57"/>
      <c r="B57" s="18">
        <v>2029</v>
      </c>
      <c r="C57" s="23">
        <v>781933.75</v>
      </c>
      <c r="D57" s="23">
        <v>164892.75</v>
      </c>
      <c r="E57" s="23">
        <v>946826.5</v>
      </c>
      <c r="F57" s="29">
        <v>828027.75</v>
      </c>
      <c r="G57" s="29">
        <v>166197.25</v>
      </c>
      <c r="H57" s="28">
        <v>82078.666666666672</v>
      </c>
      <c r="I57" s="25">
        <f t="shared" si="1"/>
        <v>1076303.6666666667</v>
      </c>
    </row>
    <row r="58" spans="1:10">
      <c r="A58" s="57"/>
      <c r="B58" s="18">
        <v>2030</v>
      </c>
      <c r="C58" s="23">
        <v>783301</v>
      </c>
      <c r="D58" s="23">
        <v>164397</v>
      </c>
      <c r="E58" s="23">
        <v>947698</v>
      </c>
      <c r="F58" s="29">
        <v>848766</v>
      </c>
      <c r="G58" s="29">
        <v>167320</v>
      </c>
      <c r="H58" s="28">
        <v>81545</v>
      </c>
      <c r="I58" s="25">
        <f t="shared" si="1"/>
        <v>1097631</v>
      </c>
    </row>
  </sheetData>
  <mergeCells count="12">
    <mergeCell ref="I2:I3"/>
    <mergeCell ref="A39:A58"/>
    <mergeCell ref="C2:D2"/>
    <mergeCell ref="E2:E3"/>
    <mergeCell ref="F2:H2"/>
    <mergeCell ref="A4:A8"/>
    <mergeCell ref="A9:A28"/>
    <mergeCell ref="C32:D32"/>
    <mergeCell ref="E32:E33"/>
    <mergeCell ref="F32:H32"/>
    <mergeCell ref="I32:I33"/>
    <mergeCell ref="A34:A3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4:B28"/>
  <sheetViews>
    <sheetView topLeftCell="A4" workbookViewId="0">
      <selection activeCell="H24" sqref="H24"/>
    </sheetView>
  </sheetViews>
  <sheetFormatPr defaultRowHeight="15"/>
  <cols>
    <col min="2" max="2" width="11.5703125" bestFit="1" customWidth="1"/>
  </cols>
  <sheetData>
    <row r="4" spans="1:2">
      <c r="A4" t="s">
        <v>80</v>
      </c>
    </row>
    <row r="5" spans="1:2">
      <c r="A5" t="s">
        <v>78</v>
      </c>
      <c r="B5" t="s">
        <v>79</v>
      </c>
    </row>
    <row r="6" spans="1:2">
      <c r="A6">
        <v>2008</v>
      </c>
      <c r="B6" s="30">
        <v>5148</v>
      </c>
    </row>
    <row r="7" spans="1:2">
      <c r="A7">
        <v>2009</v>
      </c>
      <c r="B7" s="30">
        <v>16385</v>
      </c>
    </row>
    <row r="8" spans="1:2">
      <c r="A8">
        <v>2010</v>
      </c>
      <c r="B8" s="30">
        <v>15524.5</v>
      </c>
    </row>
    <row r="9" spans="1:2">
      <c r="A9">
        <v>2011</v>
      </c>
      <c r="B9" s="30">
        <v>23894.82</v>
      </c>
    </row>
    <row r="10" spans="1:2">
      <c r="A10">
        <v>2012</v>
      </c>
      <c r="B10" s="30">
        <v>50566.100000000006</v>
      </c>
    </row>
    <row r="11" spans="1:2">
      <c r="A11">
        <v>2013</v>
      </c>
      <c r="B11" s="30">
        <v>39935</v>
      </c>
    </row>
    <row r="12" spans="1:2">
      <c r="A12">
        <v>2014</v>
      </c>
      <c r="B12" s="30">
        <v>32745.23</v>
      </c>
    </row>
    <row r="13" spans="1:2">
      <c r="A13">
        <v>2015</v>
      </c>
      <c r="B13" s="30">
        <v>45865.58257142856</v>
      </c>
    </row>
    <row r="14" spans="1:2">
      <c r="A14">
        <v>2016</v>
      </c>
      <c r="B14" s="30">
        <v>51756.057214285698</v>
      </c>
    </row>
    <row r="15" spans="1:2">
      <c r="A15">
        <v>2017</v>
      </c>
      <c r="B15" s="30">
        <v>57646.531857142836</v>
      </c>
    </row>
    <row r="16" spans="1:2">
      <c r="A16">
        <v>2018</v>
      </c>
      <c r="B16" s="30">
        <v>63537.006499999981</v>
      </c>
    </row>
    <row r="17" spans="1:2">
      <c r="A17">
        <v>2019</v>
      </c>
      <c r="B17" s="30">
        <v>69427.481142857127</v>
      </c>
    </row>
    <row r="18" spans="1:2">
      <c r="A18">
        <v>2020</v>
      </c>
      <c r="B18" s="30">
        <v>75317.955785714264</v>
      </c>
    </row>
    <row r="19" spans="1:2">
      <c r="A19">
        <v>2021</v>
      </c>
      <c r="B19" s="30">
        <v>81208.430428571402</v>
      </c>
    </row>
    <row r="20" spans="1:2">
      <c r="A20">
        <v>2022</v>
      </c>
      <c r="B20" s="30">
        <v>87098.90507142854</v>
      </c>
    </row>
    <row r="21" spans="1:2">
      <c r="A21">
        <v>2023</v>
      </c>
      <c r="B21" s="30">
        <v>92989.379714285678</v>
      </c>
    </row>
    <row r="22" spans="1:2">
      <c r="A22">
        <v>2024</v>
      </c>
      <c r="B22" s="30">
        <v>98879.854357142816</v>
      </c>
    </row>
    <row r="23" spans="1:2">
      <c r="A23">
        <v>2025</v>
      </c>
      <c r="B23" s="30">
        <v>104770.32899999995</v>
      </c>
    </row>
    <row r="24" spans="1:2">
      <c r="A24">
        <v>2026</v>
      </c>
      <c r="B24" s="30">
        <v>110660.80364285709</v>
      </c>
    </row>
    <row r="25" spans="1:2">
      <c r="A25">
        <v>2027</v>
      </c>
      <c r="B25" s="30">
        <v>116551.27828571423</v>
      </c>
    </row>
    <row r="26" spans="1:2">
      <c r="A26">
        <v>2028</v>
      </c>
      <c r="B26" s="30">
        <v>122441.75292857138</v>
      </c>
    </row>
    <row r="27" spans="1:2">
      <c r="A27">
        <v>2029</v>
      </c>
      <c r="B27" s="30">
        <v>128332.22757142852</v>
      </c>
    </row>
    <row r="28" spans="1:2">
      <c r="A28">
        <v>2030</v>
      </c>
      <c r="B28" s="30">
        <v>134222.70221428567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4"/>
  <sheetViews>
    <sheetView tabSelected="1" topLeftCell="H1" workbookViewId="0">
      <selection activeCell="M4" sqref="M4:M13"/>
    </sheetView>
  </sheetViews>
  <sheetFormatPr defaultRowHeight="15"/>
  <cols>
    <col min="2" max="2" width="11.85546875" customWidth="1"/>
    <col min="3" max="3" width="14.42578125" customWidth="1"/>
    <col min="4" max="4" width="15.85546875" customWidth="1"/>
    <col min="5" max="5" width="17.28515625" bestFit="1" customWidth="1"/>
    <col min="6" max="6" width="18" bestFit="1" customWidth="1"/>
    <col min="7" max="7" width="19.85546875" customWidth="1"/>
    <col min="8" max="8" width="10.28515625" customWidth="1"/>
    <col min="9" max="9" width="12" customWidth="1"/>
    <col min="10" max="10" width="16" customWidth="1"/>
    <col min="11" max="11" width="14.28515625" bestFit="1" customWidth="1"/>
    <col min="12" max="12" width="13.140625" customWidth="1"/>
    <col min="13" max="13" width="11.5703125" customWidth="1"/>
  </cols>
  <sheetData>
    <row r="1" spans="1:13" ht="15.75" thickBot="1">
      <c r="C1" t="s">
        <v>70</v>
      </c>
      <c r="D1" t="s">
        <v>70</v>
      </c>
      <c r="E1" t="s">
        <v>70</v>
      </c>
      <c r="F1" t="s">
        <v>70</v>
      </c>
      <c r="G1" t="s">
        <v>69</v>
      </c>
      <c r="I1" t="s">
        <v>76</v>
      </c>
      <c r="J1" t="s">
        <v>75</v>
      </c>
      <c r="K1" t="s">
        <v>77</v>
      </c>
      <c r="M1" t="s">
        <v>76</v>
      </c>
    </row>
    <row r="2" spans="1:13" ht="25.5" thickBot="1">
      <c r="B2" s="62" t="s">
        <v>2</v>
      </c>
      <c r="C2" s="32" t="s">
        <v>55</v>
      </c>
      <c r="D2" s="33" t="s">
        <v>56</v>
      </c>
      <c r="E2" s="33" t="s">
        <v>57</v>
      </c>
      <c r="F2" s="33" t="s">
        <v>58</v>
      </c>
      <c r="G2" s="33" t="s">
        <v>59</v>
      </c>
      <c r="H2" s="33" t="s">
        <v>60</v>
      </c>
      <c r="I2" s="33" t="s">
        <v>61</v>
      </c>
      <c r="J2" s="33" t="s">
        <v>62</v>
      </c>
      <c r="K2" s="33" t="s">
        <v>63</v>
      </c>
      <c r="L2" s="33" t="s">
        <v>64</v>
      </c>
      <c r="M2" s="33" t="s">
        <v>65</v>
      </c>
    </row>
    <row r="3" spans="1:13" ht="15.75" thickBot="1">
      <c r="B3" s="63"/>
      <c r="C3" s="34" t="s">
        <v>66</v>
      </c>
      <c r="D3" s="34" t="s">
        <v>66</v>
      </c>
      <c r="E3" s="34" t="s">
        <v>66</v>
      </c>
      <c r="F3" s="34" t="s">
        <v>66</v>
      </c>
      <c r="G3" s="34" t="s">
        <v>66</v>
      </c>
      <c r="H3" s="34" t="s">
        <v>66</v>
      </c>
      <c r="I3" s="34" t="s">
        <v>66</v>
      </c>
      <c r="J3" s="34" t="s">
        <v>66</v>
      </c>
      <c r="K3" s="34" t="s">
        <v>66</v>
      </c>
      <c r="L3" s="34" t="s">
        <v>66</v>
      </c>
      <c r="M3" s="34" t="s">
        <v>66</v>
      </c>
    </row>
    <row r="4" spans="1:13">
      <c r="A4" s="65" t="s">
        <v>46</v>
      </c>
      <c r="B4" s="35">
        <v>2001</v>
      </c>
      <c r="C4" s="38">
        <v>84934</v>
      </c>
      <c r="D4" s="39">
        <v>189518</v>
      </c>
      <c r="E4" s="39">
        <v>153372</v>
      </c>
      <c r="F4" s="39">
        <v>3087038</v>
      </c>
      <c r="G4" s="39">
        <v>922633</v>
      </c>
      <c r="H4" s="39">
        <v>11851</v>
      </c>
      <c r="I4" s="39">
        <v>12337</v>
      </c>
      <c r="J4" s="39">
        <v>27703049</v>
      </c>
      <c r="K4" s="39">
        <v>7403492</v>
      </c>
      <c r="L4" s="39">
        <v>31490528.333333299</v>
      </c>
      <c r="M4" s="39">
        <v>4055539</v>
      </c>
    </row>
    <row r="5" spans="1:13">
      <c r="A5" s="65"/>
      <c r="B5" s="35">
        <v>2002</v>
      </c>
      <c r="C5" s="38">
        <v>91219</v>
      </c>
      <c r="D5" s="39">
        <v>205843</v>
      </c>
      <c r="E5" s="39">
        <v>148778</v>
      </c>
      <c r="F5" s="39">
        <v>3162234</v>
      </c>
      <c r="G5" s="39">
        <v>878043</v>
      </c>
      <c r="H5" s="39">
        <v>11963</v>
      </c>
      <c r="I5" s="39">
        <v>9702</v>
      </c>
      <c r="J5" s="39">
        <v>30273580</v>
      </c>
      <c r="K5" s="39">
        <v>8588803</v>
      </c>
      <c r="L5" s="39">
        <v>42146199.5</v>
      </c>
      <c r="M5" s="39">
        <v>4293637</v>
      </c>
    </row>
    <row r="6" spans="1:13">
      <c r="A6" s="65"/>
      <c r="B6" s="35">
        <v>2003</v>
      </c>
      <c r="C6" s="38">
        <v>95513</v>
      </c>
      <c r="D6" s="39">
        <v>223818</v>
      </c>
      <c r="E6" s="39">
        <v>146758</v>
      </c>
      <c r="F6" s="39">
        <v>3288884</v>
      </c>
      <c r="G6" s="39">
        <v>930066</v>
      </c>
      <c r="H6" s="39">
        <v>12124</v>
      </c>
      <c r="I6" s="39">
        <v>11207</v>
      </c>
      <c r="J6" s="39">
        <v>31294784</v>
      </c>
      <c r="K6" s="39">
        <v>8446127</v>
      </c>
      <c r="L6" s="39">
        <v>46245137</v>
      </c>
      <c r="M6" s="39">
        <v>4952224</v>
      </c>
    </row>
    <row r="7" spans="1:13">
      <c r="A7" s="65"/>
      <c r="B7" s="35">
        <v>2004</v>
      </c>
      <c r="C7" s="38">
        <v>98958</v>
      </c>
      <c r="D7" s="39">
        <v>232949</v>
      </c>
      <c r="E7" s="39">
        <v>149960</v>
      </c>
      <c r="F7" s="39">
        <v>3529456</v>
      </c>
      <c r="G7" s="39">
        <v>1144102</v>
      </c>
      <c r="H7" s="39">
        <v>14242</v>
      </c>
      <c r="I7" s="39">
        <v>8092</v>
      </c>
      <c r="J7" s="39">
        <v>30779120</v>
      </c>
      <c r="K7" s="39">
        <v>9720685</v>
      </c>
      <c r="L7" s="39">
        <v>51922827.666666664</v>
      </c>
      <c r="M7" s="39">
        <v>4880019</v>
      </c>
    </row>
    <row r="8" spans="1:13">
      <c r="A8" s="65"/>
      <c r="B8" s="35">
        <v>2005</v>
      </c>
      <c r="C8" s="38">
        <v>92755</v>
      </c>
      <c r="D8" s="39">
        <v>234948</v>
      </c>
      <c r="E8" s="39">
        <v>147157</v>
      </c>
      <c r="F8" s="39">
        <v>3737803</v>
      </c>
      <c r="G8" s="39">
        <v>999267</v>
      </c>
      <c r="H8" s="39">
        <v>12569</v>
      </c>
      <c r="I8" s="39">
        <v>9056.7545957063885</v>
      </c>
      <c r="J8" s="39">
        <v>31043932</v>
      </c>
      <c r="K8" s="39">
        <v>10171904</v>
      </c>
      <c r="L8" s="39">
        <v>53943997.833333336</v>
      </c>
      <c r="M8" s="39">
        <v>5335872</v>
      </c>
    </row>
    <row r="9" spans="1:13">
      <c r="A9" s="65"/>
      <c r="B9" s="35">
        <v>2006</v>
      </c>
      <c r="C9" s="38">
        <v>97367</v>
      </c>
      <c r="D9" s="39">
        <v>254243</v>
      </c>
      <c r="E9" s="39">
        <v>149444</v>
      </c>
      <c r="F9" s="39">
        <v>4221806</v>
      </c>
      <c r="G9" s="39">
        <v>1148547</v>
      </c>
      <c r="H9" s="39">
        <v>15555</v>
      </c>
      <c r="I9" s="39">
        <v>12487</v>
      </c>
      <c r="J9" s="39">
        <v>29319161</v>
      </c>
      <c r="K9" s="39">
        <v>10351105</v>
      </c>
      <c r="L9" s="39">
        <v>57325681.666666664</v>
      </c>
      <c r="M9" s="39">
        <v>5296757</v>
      </c>
    </row>
    <row r="10" spans="1:13">
      <c r="A10" s="65"/>
      <c r="B10" s="35">
        <v>2007</v>
      </c>
      <c r="C10" s="38">
        <v>103489</v>
      </c>
      <c r="D10" s="39">
        <v>272264</v>
      </c>
      <c r="E10" s="39">
        <v>149030</v>
      </c>
      <c r="F10" s="39">
        <v>4605417</v>
      </c>
      <c r="G10" s="39">
        <v>1294453</v>
      </c>
      <c r="H10" s="39">
        <v>15755</v>
      </c>
      <c r="I10" s="39">
        <v>7043</v>
      </c>
      <c r="J10" s="39">
        <v>27789274</v>
      </c>
      <c r="K10" s="39">
        <v>11462744</v>
      </c>
      <c r="L10" s="39">
        <v>58084469.833333336</v>
      </c>
      <c r="M10" s="39">
        <v>6534753</v>
      </c>
    </row>
    <row r="11" spans="1:13">
      <c r="A11" s="65"/>
      <c r="B11" s="35">
        <v>2008</v>
      </c>
      <c r="C11" s="38">
        <v>111250</v>
      </c>
      <c r="D11" s="39">
        <v>295554</v>
      </c>
      <c r="E11" s="39">
        <v>145847</v>
      </c>
      <c r="F11" s="39">
        <v>5311836</v>
      </c>
      <c r="G11" s="39">
        <v>1431012</v>
      </c>
      <c r="H11" s="39">
        <v>13717</v>
      </c>
      <c r="I11" s="39">
        <v>4773</v>
      </c>
      <c r="J11" s="39">
        <v>27761015</v>
      </c>
      <c r="K11" s="39">
        <v>10303478</v>
      </c>
      <c r="L11" s="39">
        <v>69562266.333333343</v>
      </c>
      <c r="M11" s="39">
        <v>7962095</v>
      </c>
    </row>
    <row r="12" spans="1:13">
      <c r="A12" s="65"/>
      <c r="B12" s="35">
        <v>2009</v>
      </c>
      <c r="C12" s="38">
        <v>117839</v>
      </c>
      <c r="D12" s="39">
        <v>310981</v>
      </c>
      <c r="E12" s="39">
        <v>142502</v>
      </c>
      <c r="F12" s="39">
        <v>5817834</v>
      </c>
      <c r="G12" s="39">
        <v>1615002</v>
      </c>
      <c r="H12" s="39">
        <v>13757</v>
      </c>
      <c r="I12" s="39">
        <v>8146</v>
      </c>
      <c r="J12" s="39">
        <v>28371910</v>
      </c>
      <c r="K12" s="39">
        <v>10501767</v>
      </c>
      <c r="L12" s="39">
        <v>73088484.5</v>
      </c>
      <c r="M12" s="39">
        <v>8213920</v>
      </c>
    </row>
    <row r="13" spans="1:13">
      <c r="A13" s="65"/>
      <c r="B13" s="35">
        <v>2010</v>
      </c>
      <c r="C13" s="38">
        <v>120475</v>
      </c>
      <c r="D13" s="39">
        <v>327750</v>
      </c>
      <c r="E13" s="39">
        <v>139730</v>
      </c>
      <c r="F13" s="38">
        <v>6275299</v>
      </c>
      <c r="G13" s="39">
        <v>1801320</v>
      </c>
      <c r="H13" s="39">
        <v>13929</v>
      </c>
      <c r="I13" s="39">
        <v>8327</v>
      </c>
      <c r="J13" s="39">
        <v>27394516</v>
      </c>
      <c r="K13" s="39">
        <v>11252390</v>
      </c>
      <c r="L13" s="39">
        <v>82969025.666666657</v>
      </c>
      <c r="M13" s="39">
        <v>9871091</v>
      </c>
    </row>
    <row r="14" spans="1:13">
      <c r="A14" s="37"/>
      <c r="B14" s="35">
        <v>2011</v>
      </c>
      <c r="C14" s="40">
        <v>121483.19999999998</v>
      </c>
      <c r="D14" s="40">
        <v>337319.26666666666</v>
      </c>
      <c r="E14" s="40">
        <v>141532.19999999998</v>
      </c>
      <c r="F14" s="41">
        <v>6340767.2000000002</v>
      </c>
      <c r="G14" s="40">
        <v>1755509.8</v>
      </c>
      <c r="H14" s="39">
        <v>15104.533333333333</v>
      </c>
      <c r="I14" s="39">
        <v>6488.116973047092</v>
      </c>
      <c r="J14" s="39">
        <v>27616728.729221676</v>
      </c>
      <c r="K14" s="39">
        <v>12107700.666666666</v>
      </c>
      <c r="L14" s="40">
        <v>83956352.76666671</v>
      </c>
      <c r="M14" s="40">
        <v>9464803.7333333343</v>
      </c>
    </row>
    <row r="15" spans="1:13">
      <c r="A15" s="64" t="s">
        <v>47</v>
      </c>
      <c r="B15" s="35">
        <v>2012</v>
      </c>
      <c r="C15" s="42">
        <v>125138.34545454544</v>
      </c>
      <c r="D15" s="43">
        <v>352325.16969696968</v>
      </c>
      <c r="E15" s="42">
        <v>140491.18181818182</v>
      </c>
      <c r="F15" s="44">
        <v>6711132.0181818185</v>
      </c>
      <c r="G15" s="40">
        <v>1853521.6727272726</v>
      </c>
      <c r="H15" s="45">
        <v>15387.866666666667</v>
      </c>
      <c r="I15" s="45">
        <v>6010.1245209519011</v>
      </c>
      <c r="J15" s="46">
        <v>27608894.78166661</v>
      </c>
      <c r="K15" s="46">
        <v>12535356</v>
      </c>
      <c r="L15" s="43">
        <v>88916078.39090915</v>
      </c>
      <c r="M15" s="43">
        <v>10069387.921212122</v>
      </c>
    </row>
    <row r="16" spans="1:13">
      <c r="A16" s="64"/>
      <c r="B16" s="35">
        <v>2013</v>
      </c>
      <c r="C16" s="42">
        <v>128793.49090909091</v>
      </c>
      <c r="D16" s="43">
        <v>367331.07272727269</v>
      </c>
      <c r="E16" s="42">
        <v>139450.16363636364</v>
      </c>
      <c r="F16" s="44">
        <v>7081496.8363636369</v>
      </c>
      <c r="G16" s="42">
        <v>1951533.5454545454</v>
      </c>
      <c r="H16" s="45">
        <v>15671.2</v>
      </c>
      <c r="I16" s="45">
        <v>5532.1320688567112</v>
      </c>
      <c r="J16" s="46">
        <v>27601063.05634195</v>
      </c>
      <c r="K16" s="46">
        <v>12963011.333333332</v>
      </c>
      <c r="L16" s="43">
        <v>93875804.01515159</v>
      </c>
      <c r="M16" s="43">
        <v>10673972.109090909</v>
      </c>
    </row>
    <row r="17" spans="1:13">
      <c r="A17" s="64"/>
      <c r="B17" s="35">
        <v>2014</v>
      </c>
      <c r="C17" s="43">
        <v>132448.63636363635</v>
      </c>
      <c r="D17" s="47">
        <v>382336.97575757571</v>
      </c>
      <c r="E17" s="43">
        <v>138409.14545454545</v>
      </c>
      <c r="F17" s="44">
        <v>7451861.6545454543</v>
      </c>
      <c r="G17" s="43">
        <v>2049545.4181818182</v>
      </c>
      <c r="H17" s="46">
        <v>15954.533333333333</v>
      </c>
      <c r="I17" s="46">
        <v>5054.1396167615203</v>
      </c>
      <c r="J17" s="48">
        <v>27593233.552617323</v>
      </c>
      <c r="K17" s="46">
        <v>13390666.666666666</v>
      </c>
      <c r="L17" s="43">
        <v>98835529.639394015</v>
      </c>
      <c r="M17" s="43">
        <v>11278556.296969697</v>
      </c>
    </row>
    <row r="18" spans="1:13" ht="15.75" thickBot="1">
      <c r="A18" s="64"/>
      <c r="B18" s="36">
        <v>2015</v>
      </c>
      <c r="C18" s="49">
        <v>136103.7818181818</v>
      </c>
      <c r="D18" s="49">
        <v>397342.87878787878</v>
      </c>
      <c r="E18" s="49">
        <v>137368.12727272726</v>
      </c>
      <c r="F18" s="50">
        <v>7822226.4727272727</v>
      </c>
      <c r="G18" s="49">
        <v>2147557.290909091</v>
      </c>
      <c r="H18" s="51">
        <v>16237.866666666667</v>
      </c>
      <c r="I18" s="51">
        <v>4576.1471646663304</v>
      </c>
      <c r="J18" s="51">
        <v>27585406.269862529</v>
      </c>
      <c r="K18" s="51">
        <v>13818322</v>
      </c>
      <c r="L18" s="49">
        <v>103795255.26363644</v>
      </c>
      <c r="M18" s="49">
        <v>11883140.484848484</v>
      </c>
    </row>
    <row r="19" spans="1:13" ht="15.75" thickBot="1">
      <c r="A19" s="64"/>
      <c r="B19" s="36">
        <v>2016</v>
      </c>
      <c r="C19" s="49">
        <v>139758.92727272725</v>
      </c>
      <c r="D19" s="49">
        <v>412348.7818181818</v>
      </c>
      <c r="E19" s="49">
        <v>136327.10909090907</v>
      </c>
      <c r="F19" s="50">
        <v>8192591.290909091</v>
      </c>
      <c r="G19" s="49">
        <v>2245569.1636363636</v>
      </c>
      <c r="H19" s="51">
        <v>16521.2</v>
      </c>
      <c r="I19" s="51">
        <v>4098.1547125711395</v>
      </c>
      <c r="J19" s="51">
        <v>27577581.20744757</v>
      </c>
      <c r="K19" s="51">
        <v>14245977.333333332</v>
      </c>
      <c r="L19" s="49">
        <v>108754980.88787888</v>
      </c>
      <c r="M19" s="49">
        <v>12487724.672727272</v>
      </c>
    </row>
    <row r="20" spans="1:13">
      <c r="A20" s="64"/>
      <c r="B20" s="36">
        <v>2017</v>
      </c>
      <c r="C20" s="52">
        <v>143414.07272727272</v>
      </c>
      <c r="D20" s="52">
        <v>427354.68484848482</v>
      </c>
      <c r="E20" s="52">
        <v>135286.09090909091</v>
      </c>
      <c r="F20" s="41">
        <v>8562956.1090909094</v>
      </c>
      <c r="G20" s="52">
        <v>2343581.0363636361</v>
      </c>
      <c r="H20" s="53">
        <v>16804.533333333333</v>
      </c>
      <c r="I20" s="53">
        <v>3620.1622604759486</v>
      </c>
      <c r="J20" s="53">
        <v>27569758.364742592</v>
      </c>
      <c r="K20" s="53">
        <v>14673632.666666666</v>
      </c>
      <c r="L20" s="52">
        <v>113714706.51212132</v>
      </c>
      <c r="M20" s="52">
        <v>13092308.860606059</v>
      </c>
    </row>
    <row r="21" spans="1:13">
      <c r="A21" s="64"/>
      <c r="B21" s="36">
        <v>2018</v>
      </c>
      <c r="C21" s="52">
        <v>147069.21818181817</v>
      </c>
      <c r="D21" s="52">
        <v>442360.58787878783</v>
      </c>
      <c r="E21" s="52">
        <v>134245.07272727272</v>
      </c>
      <c r="F21" s="41">
        <v>8933320.9272727277</v>
      </c>
      <c r="G21" s="52">
        <v>2441592.9090909092</v>
      </c>
      <c r="H21" s="53">
        <v>17087.866666666669</v>
      </c>
      <c r="I21" s="53">
        <v>3142.1698083807587</v>
      </c>
      <c r="J21" s="53">
        <v>27561937.741117943</v>
      </c>
      <c r="K21" s="53">
        <v>15101288</v>
      </c>
      <c r="L21" s="52">
        <v>118674432.13636374</v>
      </c>
      <c r="M21" s="52">
        <v>13696893.048484847</v>
      </c>
    </row>
    <row r="22" spans="1:13">
      <c r="A22" s="64"/>
      <c r="B22" s="36">
        <v>2019</v>
      </c>
      <c r="C22" s="52">
        <v>150724.36363636365</v>
      </c>
      <c r="D22" s="52">
        <v>457366.49090909091</v>
      </c>
      <c r="E22" s="52">
        <v>133204.05454545454</v>
      </c>
      <c r="F22" s="41">
        <v>9303685.7454545461</v>
      </c>
      <c r="G22" s="52">
        <v>2539604.7818181817</v>
      </c>
      <c r="H22" s="53">
        <v>17371.2</v>
      </c>
      <c r="I22" s="53">
        <v>2664.1773562855687</v>
      </c>
      <c r="J22" s="53">
        <v>27554119.335944142</v>
      </c>
      <c r="K22" s="53">
        <v>15528943.333333332</v>
      </c>
      <c r="L22" s="52">
        <v>123634157.76060618</v>
      </c>
      <c r="M22" s="52">
        <v>14301477.236363638</v>
      </c>
    </row>
    <row r="23" spans="1:13">
      <c r="A23" s="64"/>
      <c r="B23" s="36">
        <v>2020</v>
      </c>
      <c r="C23" s="52">
        <v>154379.50909090909</v>
      </c>
      <c r="D23" s="52">
        <v>472372.39393939392</v>
      </c>
      <c r="E23" s="52">
        <v>132163.03636363635</v>
      </c>
      <c r="F23" s="41">
        <v>9674050.5636363626</v>
      </c>
      <c r="G23" s="52">
        <v>2637616.6545454543</v>
      </c>
      <c r="H23" s="53">
        <v>17654.533333333333</v>
      </c>
      <c r="I23" s="53">
        <v>2186.184904190377</v>
      </c>
      <c r="J23" s="53">
        <v>27546303.148591895</v>
      </c>
      <c r="K23" s="53">
        <v>15956598.666666666</v>
      </c>
      <c r="L23" s="52">
        <v>128593883.38484861</v>
      </c>
      <c r="M23" s="52">
        <v>14906061.424242426</v>
      </c>
    </row>
    <row r="24" spans="1:13">
      <c r="A24" s="64"/>
      <c r="B24" s="36">
        <v>2021</v>
      </c>
      <c r="C24" s="52">
        <v>158034.65454545454</v>
      </c>
      <c r="D24" s="52">
        <v>487378.29696969694</v>
      </c>
      <c r="E24" s="52">
        <v>131122.01818181819</v>
      </c>
      <c r="F24" s="41">
        <v>10044415.381818183</v>
      </c>
      <c r="G24" s="52">
        <v>2735628.5272727273</v>
      </c>
      <c r="H24" s="53">
        <v>17937.866666666669</v>
      </c>
      <c r="I24" s="53">
        <v>1708.192452095187</v>
      </c>
      <c r="J24" s="53">
        <v>27538489.17843207</v>
      </c>
      <c r="K24" s="53">
        <v>16384254</v>
      </c>
      <c r="L24" s="52">
        <v>133553609.00909105</v>
      </c>
      <c r="M24" s="52">
        <v>15510645.612121213</v>
      </c>
    </row>
    <row r="25" spans="1:13">
      <c r="A25" s="64"/>
      <c r="B25" s="36">
        <v>2022</v>
      </c>
      <c r="C25" s="52">
        <v>161689.79999999999</v>
      </c>
      <c r="D25" s="52">
        <v>502384.2</v>
      </c>
      <c r="E25" s="52">
        <v>130081</v>
      </c>
      <c r="F25" s="41">
        <v>10414780.199999999</v>
      </c>
      <c r="G25" s="52">
        <v>2833640.4000000004</v>
      </c>
      <c r="H25" s="53">
        <v>18221.2</v>
      </c>
      <c r="I25" s="53">
        <v>1230.1999999999971</v>
      </c>
      <c r="J25" s="53">
        <v>27530677.424835734</v>
      </c>
      <c r="K25" s="53">
        <v>16811909.333333332</v>
      </c>
      <c r="L25" s="52">
        <v>138513334.63333347</v>
      </c>
      <c r="M25" s="52">
        <v>16115229.800000001</v>
      </c>
    </row>
    <row r="26" spans="1:13">
      <c r="A26" s="64"/>
      <c r="B26" s="36">
        <v>2023</v>
      </c>
      <c r="C26" s="52">
        <v>165344.94545454544</v>
      </c>
      <c r="D26" s="52">
        <v>517390.10303030303</v>
      </c>
      <c r="E26" s="52">
        <v>129039.98181818181</v>
      </c>
      <c r="F26" s="41">
        <v>10785145.018181819</v>
      </c>
      <c r="G26" s="52">
        <v>2931652.2727272725</v>
      </c>
      <c r="H26" s="53">
        <v>18504.533333333333</v>
      </c>
      <c r="I26" s="53">
        <v>752.20754790480714</v>
      </c>
      <c r="J26" s="53">
        <v>27522867.887174107</v>
      </c>
      <c r="K26" s="53">
        <v>17239564.666666664</v>
      </c>
      <c r="L26" s="52">
        <v>143473060.25757593</v>
      </c>
      <c r="M26" s="52">
        <v>16719813.987878788</v>
      </c>
    </row>
    <row r="27" spans="1:13">
      <c r="A27" s="64"/>
      <c r="B27" s="36">
        <v>2024</v>
      </c>
      <c r="C27" s="52">
        <v>169000.09090909088</v>
      </c>
      <c r="D27" s="52">
        <v>532396.0060606061</v>
      </c>
      <c r="E27" s="52">
        <v>127998.96363636362</v>
      </c>
      <c r="F27" s="41">
        <v>11155509.836363636</v>
      </c>
      <c r="G27" s="52">
        <v>3029664.1454545455</v>
      </c>
      <c r="H27" s="53">
        <v>18787.866666666669</v>
      </c>
      <c r="I27" s="53">
        <v>274.21509580961538</v>
      </c>
      <c r="J27" s="53">
        <v>27515060.564818621</v>
      </c>
      <c r="K27" s="53">
        <v>17667220</v>
      </c>
      <c r="L27" s="52">
        <v>148432785.88181835</v>
      </c>
      <c r="M27" s="52">
        <v>17324398.175757576</v>
      </c>
    </row>
    <row r="28" spans="1:13">
      <c r="A28" s="64"/>
      <c r="B28" s="36">
        <v>2025</v>
      </c>
      <c r="C28" s="52">
        <v>172655.23636363633</v>
      </c>
      <c r="D28" s="52">
        <v>547401.90909090906</v>
      </c>
      <c r="E28" s="52">
        <v>126957.94545454545</v>
      </c>
      <c r="F28" s="41">
        <v>11525874.654545456</v>
      </c>
      <c r="G28" s="52">
        <v>3127676.0181818185</v>
      </c>
      <c r="H28" s="53">
        <v>19071.2</v>
      </c>
      <c r="I28" s="54">
        <v>-203.77735628557457</v>
      </c>
      <c r="J28" s="53">
        <v>27507255.457140852</v>
      </c>
      <c r="K28" s="53">
        <v>18094875.333333332</v>
      </c>
      <c r="L28" s="52">
        <v>153392511.50606078</v>
      </c>
      <c r="M28" s="52">
        <v>17928982.363636363</v>
      </c>
    </row>
    <row r="29" spans="1:13">
      <c r="A29" s="64"/>
      <c r="B29" s="36">
        <v>2026</v>
      </c>
      <c r="C29" s="52">
        <v>176310.38181818181</v>
      </c>
      <c r="D29" s="52">
        <v>562407.81212121202</v>
      </c>
      <c r="E29" s="52">
        <v>125916.92727272728</v>
      </c>
      <c r="F29" s="41">
        <v>11896239.472727273</v>
      </c>
      <c r="G29" s="52">
        <v>3225687.8909090906</v>
      </c>
      <c r="H29" s="53">
        <v>19354.533333333333</v>
      </c>
      <c r="I29" s="54">
        <v>-681.76980838076452</v>
      </c>
      <c r="J29" s="53">
        <v>27499452.563512575</v>
      </c>
      <c r="K29" s="53">
        <v>18522530.666666664</v>
      </c>
      <c r="L29" s="52">
        <v>158352237.1303032</v>
      </c>
      <c r="M29" s="52">
        <v>18533566.551515151</v>
      </c>
    </row>
    <row r="30" spans="1:13">
      <c r="A30" s="64"/>
      <c r="B30" s="36">
        <v>2027</v>
      </c>
      <c r="C30" s="52">
        <v>179965.52727272728</v>
      </c>
      <c r="D30" s="52">
        <v>577413.71515151509</v>
      </c>
      <c r="E30" s="52">
        <v>124875.90909090909</v>
      </c>
      <c r="F30" s="41">
        <v>12266604.290909089</v>
      </c>
      <c r="G30" s="52">
        <v>3323699.7636363637</v>
      </c>
      <c r="H30" s="53">
        <v>19637.866666666665</v>
      </c>
      <c r="I30" s="54">
        <v>-1159.7622604759563</v>
      </c>
      <c r="J30" s="53">
        <v>27491651.883305736</v>
      </c>
      <c r="K30" s="53">
        <v>18950186</v>
      </c>
      <c r="L30" s="52">
        <v>163311962.75454563</v>
      </c>
      <c r="M30" s="52">
        <v>19138150.739393938</v>
      </c>
    </row>
    <row r="31" spans="1:13">
      <c r="A31" s="64"/>
      <c r="B31" s="36">
        <v>2028</v>
      </c>
      <c r="C31" s="52">
        <v>183620.67272727273</v>
      </c>
      <c r="D31" s="52">
        <v>592419.61818181816</v>
      </c>
      <c r="E31" s="52">
        <v>123834.8909090909</v>
      </c>
      <c r="F31" s="41">
        <v>12636969.109090909</v>
      </c>
      <c r="G31" s="52">
        <v>3421711.6363636367</v>
      </c>
      <c r="H31" s="53">
        <v>19921.2</v>
      </c>
      <c r="I31" s="54">
        <v>-1637.7547125711462</v>
      </c>
      <c r="J31" s="53">
        <v>27483853.415892471</v>
      </c>
      <c r="K31" s="53">
        <v>19377841.333333332</v>
      </c>
      <c r="L31" s="52">
        <v>168271688.37878808</v>
      </c>
      <c r="M31" s="52">
        <v>19742734.92727273</v>
      </c>
    </row>
    <row r="32" spans="1:13">
      <c r="A32" s="64"/>
      <c r="B32" s="36">
        <v>2029</v>
      </c>
      <c r="C32" s="52">
        <v>187275.81818181818</v>
      </c>
      <c r="D32" s="52">
        <v>607425.52121212124</v>
      </c>
      <c r="E32" s="52">
        <v>122793.87272727273</v>
      </c>
      <c r="F32" s="41">
        <v>13007333.927272726</v>
      </c>
      <c r="G32" s="52">
        <v>3519723.5090909088</v>
      </c>
      <c r="H32" s="53">
        <v>20204.533333333333</v>
      </c>
      <c r="I32" s="54">
        <v>-2115.7471646663362</v>
      </c>
      <c r="J32" s="53">
        <v>27476057.160645064</v>
      </c>
      <c r="K32" s="53">
        <v>19805496.666666664</v>
      </c>
      <c r="L32" s="52">
        <v>173231414.00303051</v>
      </c>
      <c r="M32" s="52">
        <v>20347319.115151517</v>
      </c>
    </row>
    <row r="33" spans="1:13">
      <c r="A33" s="64"/>
      <c r="B33" s="36">
        <v>2030</v>
      </c>
      <c r="C33" s="52">
        <v>190930.96363636362</v>
      </c>
      <c r="D33" s="52">
        <v>622431.42424242431</v>
      </c>
      <c r="E33" s="52">
        <v>121752.85454545454</v>
      </c>
      <c r="F33" s="41">
        <v>13377698.745454546</v>
      </c>
      <c r="G33" s="52">
        <v>3617735.3818181818</v>
      </c>
      <c r="H33" s="53">
        <v>20487.866666666669</v>
      </c>
      <c r="I33" s="54">
        <v>-2593.7396167615261</v>
      </c>
      <c r="J33" s="53">
        <v>27468263.116936017</v>
      </c>
      <c r="K33" s="53">
        <v>20233152</v>
      </c>
      <c r="L33" s="52">
        <v>178191139.62727293</v>
      </c>
      <c r="M33" s="52">
        <v>20951903.303030305</v>
      </c>
    </row>
    <row r="34" spans="1:13">
      <c r="A34" s="64"/>
      <c r="I34" t="s">
        <v>72</v>
      </c>
    </row>
  </sheetData>
  <mergeCells count="3">
    <mergeCell ref="B2:B3"/>
    <mergeCell ref="A15:A34"/>
    <mergeCell ref="A4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62"/>
  <sheetViews>
    <sheetView workbookViewId="0">
      <selection activeCell="J21" sqref="J21:J40"/>
    </sheetView>
  </sheetViews>
  <sheetFormatPr defaultRowHeight="15"/>
  <cols>
    <col min="1" max="1" width="11.7109375" customWidth="1"/>
    <col min="3" max="3" width="21.42578125" customWidth="1"/>
    <col min="4" max="4" width="14.140625" customWidth="1"/>
    <col min="5" max="5" width="13" customWidth="1"/>
    <col min="6" max="6" width="14.28515625" customWidth="1"/>
    <col min="8" max="8" width="16.85546875" customWidth="1"/>
    <col min="10" max="10" width="10" bestFit="1" customWidth="1"/>
  </cols>
  <sheetData>
    <row r="1" spans="1:17" ht="15.75" thickBot="1">
      <c r="A1" s="1" t="s">
        <v>1</v>
      </c>
      <c r="B1" s="1" t="s">
        <v>2</v>
      </c>
      <c r="C1" s="1" t="s">
        <v>71</v>
      </c>
      <c r="D1" s="1" t="s">
        <v>4</v>
      </c>
      <c r="E1" s="1" t="s">
        <v>5</v>
      </c>
      <c r="F1" s="1" t="s">
        <v>6</v>
      </c>
    </row>
    <row r="2" spans="1:17" ht="15.75" thickBot="1">
      <c r="A2" s="1">
        <v>1</v>
      </c>
      <c r="B2" s="1">
        <v>2001</v>
      </c>
      <c r="C2" s="3">
        <v>4055539</v>
      </c>
      <c r="D2" s="3">
        <f>D21</f>
        <v>4055539</v>
      </c>
      <c r="E2" s="3">
        <f>D37</f>
        <v>4055539</v>
      </c>
      <c r="F2" s="3">
        <f>I52</f>
        <v>3418961.854545455</v>
      </c>
      <c r="H2" s="2" t="s">
        <v>7</v>
      </c>
      <c r="I2" s="66" t="s">
        <v>8</v>
      </c>
      <c r="J2" s="66"/>
      <c r="K2" s="66"/>
    </row>
    <row r="3" spans="1:17">
      <c r="A3" s="1">
        <v>2</v>
      </c>
      <c r="B3" s="1">
        <v>2002</v>
      </c>
      <c r="C3" s="3">
        <v>4293637</v>
      </c>
      <c r="D3" s="3">
        <f t="shared" ref="D3:D11" si="0">D22</f>
        <v>4701711.444444444</v>
      </c>
      <c r="E3" s="3">
        <f t="shared" ref="E3:E11" si="1">D38</f>
        <v>4492242.7125690961</v>
      </c>
      <c r="F3" s="3">
        <f t="shared" ref="F3:F11" si="2">I53</f>
        <v>4023546.0424242429</v>
      </c>
      <c r="H3" s="4" t="s">
        <v>9</v>
      </c>
      <c r="I3" s="67" t="s">
        <v>8</v>
      </c>
      <c r="J3" s="67"/>
      <c r="K3" s="67"/>
    </row>
    <row r="4" spans="1:17">
      <c r="A4" s="1">
        <v>3</v>
      </c>
      <c r="B4" s="1">
        <v>2003</v>
      </c>
      <c r="C4" s="3">
        <v>4952224</v>
      </c>
      <c r="D4" s="3">
        <f t="shared" si="0"/>
        <v>5347883.888888889</v>
      </c>
      <c r="E4" s="3">
        <f t="shared" si="1"/>
        <v>4975971.0333521999</v>
      </c>
      <c r="F4" s="3">
        <f t="shared" si="2"/>
        <v>4628130.2303030305</v>
      </c>
      <c r="H4" s="5" t="s">
        <v>10</v>
      </c>
      <c r="I4" s="68" t="s">
        <v>11</v>
      </c>
      <c r="J4" s="68"/>
      <c r="K4" s="68"/>
    </row>
    <row r="5" spans="1:17">
      <c r="A5" s="1">
        <v>4</v>
      </c>
      <c r="B5" s="1">
        <v>2004</v>
      </c>
      <c r="C5" s="3">
        <v>4880019</v>
      </c>
      <c r="D5" s="3">
        <f t="shared" si="0"/>
        <v>5994056.333333334</v>
      </c>
      <c r="E5" s="3">
        <f t="shared" si="1"/>
        <v>5511787.6101133125</v>
      </c>
      <c r="F5" s="3">
        <f t="shared" si="2"/>
        <v>5232714.418181818</v>
      </c>
      <c r="H5" s="4" t="s">
        <v>12</v>
      </c>
      <c r="I5" s="67" t="s">
        <v>13</v>
      </c>
      <c r="J5" s="67"/>
      <c r="K5" s="67"/>
    </row>
    <row r="6" spans="1:17" ht="15.75" thickBot="1">
      <c r="A6" s="1">
        <v>5</v>
      </c>
      <c r="B6" s="1">
        <v>2005</v>
      </c>
      <c r="C6" s="3">
        <v>5335872</v>
      </c>
      <c r="D6" s="3">
        <f t="shared" si="0"/>
        <v>6640228.777777778</v>
      </c>
      <c r="E6" s="3">
        <f t="shared" si="1"/>
        <v>6105301.3482943112</v>
      </c>
      <c r="F6" s="3">
        <f t="shared" si="2"/>
        <v>5837298.6060606064</v>
      </c>
      <c r="H6" s="6" t="s">
        <v>14</v>
      </c>
      <c r="I6" s="69" t="s">
        <v>15</v>
      </c>
      <c r="J6" s="69"/>
      <c r="K6" s="69"/>
    </row>
    <row r="7" spans="1:17">
      <c r="A7" s="1">
        <v>6</v>
      </c>
      <c r="B7" s="1">
        <v>2006</v>
      </c>
      <c r="C7" s="3">
        <v>5296757</v>
      </c>
      <c r="D7" s="3">
        <f t="shared" si="0"/>
        <v>7286401.222222222</v>
      </c>
      <c r="E7" s="3">
        <f t="shared" si="1"/>
        <v>6762725.1248017568</v>
      </c>
      <c r="F7" s="3">
        <f t="shared" si="2"/>
        <v>6441882.7939393939</v>
      </c>
    </row>
    <row r="8" spans="1:17">
      <c r="A8" s="1">
        <v>7</v>
      </c>
      <c r="B8" s="1">
        <v>2007</v>
      </c>
      <c r="C8" s="3">
        <v>6534753</v>
      </c>
      <c r="D8" s="3">
        <f t="shared" si="0"/>
        <v>7932573.666666667</v>
      </c>
      <c r="E8" s="3">
        <f t="shared" si="1"/>
        <v>7490940.8241416542</v>
      </c>
      <c r="F8" s="3">
        <f t="shared" si="2"/>
        <v>7046466.9818181824</v>
      </c>
    </row>
    <row r="9" spans="1:17">
      <c r="A9" s="1">
        <v>8</v>
      </c>
      <c r="B9" s="1">
        <v>2008</v>
      </c>
      <c r="C9" s="3">
        <v>7962095</v>
      </c>
      <c r="D9" s="3">
        <f t="shared" si="0"/>
        <v>8578746.1111111119</v>
      </c>
      <c r="E9" s="3">
        <f t="shared" si="1"/>
        <v>8297571.3776976839</v>
      </c>
      <c r="F9" s="3">
        <f t="shared" si="2"/>
        <v>7651051.1696969699</v>
      </c>
    </row>
    <row r="10" spans="1:17">
      <c r="A10" s="1">
        <v>9</v>
      </c>
      <c r="B10" s="1">
        <v>2009</v>
      </c>
      <c r="C10" s="3">
        <v>8213920</v>
      </c>
      <c r="D10" s="3">
        <f t="shared" si="0"/>
        <v>9224918.555555556</v>
      </c>
      <c r="E10" s="3">
        <f t="shared" si="1"/>
        <v>9191060.560257053</v>
      </c>
      <c r="F10" s="3">
        <f t="shared" si="2"/>
        <v>8255635.3575757574</v>
      </c>
    </row>
    <row r="11" spans="1:17">
      <c r="A11" s="1">
        <v>10</v>
      </c>
      <c r="B11" s="1">
        <v>2010</v>
      </c>
      <c r="C11" s="3">
        <v>9871091</v>
      </c>
      <c r="D11" s="3">
        <f t="shared" si="0"/>
        <v>9871091</v>
      </c>
      <c r="E11" s="3">
        <f t="shared" si="1"/>
        <v>10180761.379090667</v>
      </c>
      <c r="F11" s="3">
        <f t="shared" si="2"/>
        <v>8860219.5454545468</v>
      </c>
    </row>
    <row r="12" spans="1:17">
      <c r="A12" s="1"/>
      <c r="B12" s="1" t="s">
        <v>16</v>
      </c>
      <c r="C12" s="7">
        <f>SUM(C2:C11)</f>
        <v>61395907</v>
      </c>
      <c r="D12" s="7">
        <f>SUM(D2:D11)</f>
        <v>69633150</v>
      </c>
      <c r="E12" s="7">
        <f>SUM(E2:E11)</f>
        <v>67063900.970317729</v>
      </c>
      <c r="F12" s="7">
        <f>SUM(F2:F11)</f>
        <v>61395907.000000007</v>
      </c>
    </row>
    <row r="13" spans="1:17">
      <c r="A13" s="1"/>
      <c r="B13" s="1" t="s">
        <v>17</v>
      </c>
      <c r="C13" s="7">
        <f>AVERAGE(C2:C11)</f>
        <v>6139590.7000000002</v>
      </c>
      <c r="D13" s="7">
        <f>AVERAGE(D2:D11)</f>
        <v>6963315</v>
      </c>
      <c r="E13" s="7">
        <f>AVERAGE(E2:E11)</f>
        <v>6706390.0970317731</v>
      </c>
      <c r="F13" s="8">
        <f>AVERAGE(F2:F11)</f>
        <v>6139590.7000000011</v>
      </c>
    </row>
    <row r="14" spans="1:17">
      <c r="A14" s="1"/>
      <c r="B14" s="1" t="s">
        <v>18</v>
      </c>
      <c r="C14" s="7">
        <f>STDEV(C2:C11)</f>
        <v>1938158.3811474841</v>
      </c>
      <c r="D14" s="8">
        <f>STDEV(D2:D11)</f>
        <v>1956384.2302302632</v>
      </c>
      <c r="E14" s="7">
        <f>STDEV(E2:E11)</f>
        <v>2057711.4462279463</v>
      </c>
      <c r="F14" s="7">
        <f>STDEV(F2:F11)</f>
        <v>1830469.5305129555</v>
      </c>
      <c r="H14" t="s">
        <v>19</v>
      </c>
      <c r="I14" t="s">
        <v>20</v>
      </c>
      <c r="M14" t="s">
        <v>25</v>
      </c>
      <c r="N14" t="s">
        <v>53</v>
      </c>
      <c r="P14" t="s">
        <v>74</v>
      </c>
      <c r="Q14">
        <f>$B$48</f>
        <v>0.10768080705649639</v>
      </c>
    </row>
    <row r="15" spans="1:17">
      <c r="A15" s="1"/>
      <c r="B15" s="1" t="s">
        <v>21</v>
      </c>
      <c r="C15" s="17">
        <f>C14/C13</f>
        <v>0.3156820178823132</v>
      </c>
      <c r="D15" s="12">
        <f>D14/D13</f>
        <v>0.2809558709077879</v>
      </c>
      <c r="E15" s="17">
        <f>E14/E13</f>
        <v>0.30682847500008731</v>
      </c>
      <c r="F15" s="17">
        <f>F14/F13</f>
        <v>0.29814194788472709</v>
      </c>
      <c r="H15" s="3">
        <f>((10*$D$62)-($B$62*$C$12))/((10*$C$62)-($B$62)^2)</f>
        <v>604584.18787878787</v>
      </c>
      <c r="I15" s="13">
        <f>$H$52</f>
        <v>2814377.666666667</v>
      </c>
      <c r="M15">
        <f>$C$21</f>
        <v>4055539</v>
      </c>
      <c r="N15">
        <f>$B$32</f>
        <v>646172.4444444445</v>
      </c>
    </row>
    <row r="16" spans="1:17">
      <c r="A16" s="1"/>
      <c r="B16" s="1" t="s">
        <v>12</v>
      </c>
      <c r="C16" s="17"/>
      <c r="D16" s="9">
        <f>CORREL($C$2:$C$11,D2:D11)</f>
        <v>0.9444375383962329</v>
      </c>
      <c r="E16" s="10">
        <f>CORREL($C$2:$C$11,E2:E11)</f>
        <v>0.97330284241963383</v>
      </c>
      <c r="F16" s="9">
        <f>CORREL($C$2:$C$11,F2:F11)</f>
        <v>0.94443753839623301</v>
      </c>
    </row>
    <row r="17" spans="1:18">
      <c r="A17" s="1"/>
      <c r="B17" s="1" t="s">
        <v>22</v>
      </c>
      <c r="C17" s="27"/>
      <c r="D17" s="27">
        <f>C13-D13</f>
        <v>-823724.29999999981</v>
      </c>
      <c r="E17" s="7">
        <f>C13-E13</f>
        <v>-566799.39703177288</v>
      </c>
      <c r="F17" s="14">
        <f>F13-C13</f>
        <v>0</v>
      </c>
    </row>
    <row r="18" spans="1:18">
      <c r="H18" t="s">
        <v>23</v>
      </c>
      <c r="M18" t="s">
        <v>67</v>
      </c>
      <c r="P18" t="s">
        <v>73</v>
      </c>
    </row>
    <row r="19" spans="1:18">
      <c r="B19" t="s">
        <v>4</v>
      </c>
    </row>
    <row r="20" spans="1:18">
      <c r="A20" s="1" t="s">
        <v>24</v>
      </c>
      <c r="B20" s="1" t="s">
        <v>20</v>
      </c>
      <c r="C20" s="1" t="s">
        <v>25</v>
      </c>
      <c r="D20" s="1" t="s">
        <v>26</v>
      </c>
      <c r="H20" s="1" t="s">
        <v>24</v>
      </c>
      <c r="I20" s="1" t="s">
        <v>27</v>
      </c>
      <c r="J20" s="1" t="s">
        <v>28</v>
      </c>
      <c r="L20" s="1" t="s">
        <v>24</v>
      </c>
      <c r="M20" s="1" t="s">
        <v>27</v>
      </c>
      <c r="N20" s="1" t="s">
        <v>28</v>
      </c>
      <c r="P20" s="1" t="s">
        <v>24</v>
      </c>
      <c r="Q20" s="1" t="s">
        <v>27</v>
      </c>
      <c r="R20" s="1" t="s">
        <v>28</v>
      </c>
    </row>
    <row r="21" spans="1:18">
      <c r="A21" s="1">
        <v>0</v>
      </c>
      <c r="B21" s="3">
        <f>C3-C2</f>
        <v>238098</v>
      </c>
      <c r="C21" s="3">
        <f>$C$2</f>
        <v>4055539</v>
      </c>
      <c r="D21" s="3">
        <f>C21+($B$32*A21)</f>
        <v>4055539</v>
      </c>
      <c r="H21" s="1">
        <v>11</v>
      </c>
      <c r="I21" s="1">
        <v>2011</v>
      </c>
      <c r="J21" s="3">
        <f>$I$15+($H$15*H21)</f>
        <v>9464803.7333333343</v>
      </c>
      <c r="L21" s="1">
        <v>11</v>
      </c>
      <c r="M21" s="1">
        <v>2011</v>
      </c>
      <c r="N21" s="3">
        <f>($M$15+($N$15*L21))</f>
        <v>11163435.88888889</v>
      </c>
      <c r="P21" s="1">
        <v>11</v>
      </c>
      <c r="Q21" s="1">
        <v>2011</v>
      </c>
      <c r="R21" s="3">
        <f>$M$15*(1+($Q$14))^P21</f>
        <v>12491354.101101222</v>
      </c>
    </row>
    <row r="22" spans="1:18">
      <c r="A22" s="1">
        <v>1</v>
      </c>
      <c r="B22" s="1">
        <f t="shared" ref="B22:B28" si="3">C4-C3</f>
        <v>658587</v>
      </c>
      <c r="C22" s="3">
        <f t="shared" ref="C22:C30" si="4">$C$2</f>
        <v>4055539</v>
      </c>
      <c r="D22" s="3">
        <f t="shared" ref="D22:D30" si="5">C22+($B$32*A22)</f>
        <v>4701711.444444444</v>
      </c>
      <c r="H22" s="1">
        <v>12</v>
      </c>
      <c r="I22" s="1">
        <v>2012</v>
      </c>
      <c r="J22" s="3">
        <f t="shared" ref="J22:J40" si="6">$I$15+($H$15*H22)</f>
        <v>10069387.921212122</v>
      </c>
      <c r="L22" s="1">
        <v>12</v>
      </c>
      <c r="M22" s="1">
        <v>2012</v>
      </c>
      <c r="N22" s="3">
        <f t="shared" ref="N22:N40" si="7">($M$15+($N$15*L22))</f>
        <v>11809608.333333334</v>
      </c>
      <c r="P22" s="1">
        <v>12</v>
      </c>
      <c r="Q22" s="1">
        <v>2012</v>
      </c>
      <c r="R22" s="3">
        <f t="shared" ref="R22:R40" si="8">$M$15*(1+($Q$14))^P22</f>
        <v>13836433.191936277</v>
      </c>
    </row>
    <row r="23" spans="1:18">
      <c r="A23" s="1">
        <v>2</v>
      </c>
      <c r="B23" s="1">
        <f t="shared" si="3"/>
        <v>-72205</v>
      </c>
      <c r="C23" s="3">
        <f t="shared" si="4"/>
        <v>4055539</v>
      </c>
      <c r="D23" s="3">
        <f t="shared" si="5"/>
        <v>5347883.888888889</v>
      </c>
      <c r="H23" s="1">
        <v>13</v>
      </c>
      <c r="I23" s="1">
        <v>2013</v>
      </c>
      <c r="J23" s="3">
        <f t="shared" si="6"/>
        <v>10673972.109090909</v>
      </c>
      <c r="L23" s="1">
        <v>13</v>
      </c>
      <c r="M23" s="1">
        <v>2013</v>
      </c>
      <c r="N23" s="3">
        <f t="shared" si="7"/>
        <v>12455780.777777778</v>
      </c>
      <c r="P23" s="1">
        <v>13</v>
      </c>
      <c r="Q23" s="1">
        <v>2013</v>
      </c>
      <c r="R23" s="3">
        <f t="shared" si="8"/>
        <v>15326351.484827267</v>
      </c>
    </row>
    <row r="24" spans="1:18">
      <c r="A24" s="1">
        <v>3</v>
      </c>
      <c r="B24" s="3">
        <f>C6-C5</f>
        <v>455853</v>
      </c>
      <c r="C24" s="3">
        <f t="shared" si="4"/>
        <v>4055539</v>
      </c>
      <c r="D24" s="3">
        <f t="shared" si="5"/>
        <v>5994056.333333334</v>
      </c>
      <c r="H24" s="1">
        <v>14</v>
      </c>
      <c r="I24" s="1">
        <v>2014</v>
      </c>
      <c r="J24" s="3">
        <f t="shared" si="6"/>
        <v>11278556.296969697</v>
      </c>
      <c r="L24" s="1">
        <v>14</v>
      </c>
      <c r="M24" s="1">
        <v>2014</v>
      </c>
      <c r="N24" s="3">
        <f t="shared" si="7"/>
        <v>13101953.222222224</v>
      </c>
      <c r="P24" s="1">
        <v>14</v>
      </c>
      <c r="Q24" s="1">
        <v>2014</v>
      </c>
      <c r="R24" s="3">
        <f t="shared" si="8"/>
        <v>16976705.381944995</v>
      </c>
    </row>
    <row r="25" spans="1:18">
      <c r="A25" s="1">
        <v>4</v>
      </c>
      <c r="B25" s="1">
        <f t="shared" si="3"/>
        <v>-39115</v>
      </c>
      <c r="C25" s="3">
        <f t="shared" si="4"/>
        <v>4055539</v>
      </c>
      <c r="D25" s="3">
        <f t="shared" si="5"/>
        <v>6640228.777777778</v>
      </c>
      <c r="H25" s="1">
        <v>15</v>
      </c>
      <c r="I25" s="1">
        <v>2015</v>
      </c>
      <c r="J25" s="3">
        <f t="shared" si="6"/>
        <v>11883140.484848484</v>
      </c>
      <c r="L25" s="1">
        <v>15</v>
      </c>
      <c r="M25" s="1">
        <v>2015</v>
      </c>
      <c r="N25" s="3">
        <f t="shared" si="7"/>
        <v>13748125.666666668</v>
      </c>
      <c r="P25" s="1">
        <v>15</v>
      </c>
      <c r="Q25" s="1">
        <v>2015</v>
      </c>
      <c r="R25" s="3">
        <f t="shared" si="8"/>
        <v>18804770.718633197</v>
      </c>
    </row>
    <row r="26" spans="1:18">
      <c r="A26" s="1">
        <v>5</v>
      </c>
      <c r="B26" s="3">
        <f>C8-C7</f>
        <v>1237996</v>
      </c>
      <c r="C26" s="3">
        <f t="shared" si="4"/>
        <v>4055539</v>
      </c>
      <c r="D26" s="3">
        <f t="shared" si="5"/>
        <v>7286401.222222222</v>
      </c>
      <c r="E26">
        <v>5</v>
      </c>
      <c r="H26" s="1">
        <v>16</v>
      </c>
      <c r="I26" s="1">
        <v>2016</v>
      </c>
      <c r="J26" s="3">
        <f t="shared" si="6"/>
        <v>12487724.672727272</v>
      </c>
      <c r="L26" s="1">
        <v>16</v>
      </c>
      <c r="M26" s="1">
        <v>2016</v>
      </c>
      <c r="N26" s="3">
        <f t="shared" si="7"/>
        <v>14394298.111111112</v>
      </c>
      <c r="P26" s="1">
        <v>16</v>
      </c>
      <c r="Q26" s="1">
        <v>2016</v>
      </c>
      <c r="R26" s="3">
        <f t="shared" si="8"/>
        <v>20829683.606127992</v>
      </c>
    </row>
    <row r="27" spans="1:18">
      <c r="A27" s="1">
        <v>6</v>
      </c>
      <c r="B27" s="1">
        <f t="shared" si="3"/>
        <v>1427342</v>
      </c>
      <c r="C27" s="3">
        <f t="shared" si="4"/>
        <v>4055539</v>
      </c>
      <c r="D27" s="3">
        <f t="shared" si="5"/>
        <v>7932573.666666667</v>
      </c>
      <c r="H27" s="1">
        <v>17</v>
      </c>
      <c r="I27" s="1">
        <v>2017</v>
      </c>
      <c r="J27" s="3">
        <f t="shared" si="6"/>
        <v>13092308.860606059</v>
      </c>
      <c r="L27" s="1">
        <v>17</v>
      </c>
      <c r="M27" s="1">
        <v>2017</v>
      </c>
      <c r="N27" s="3">
        <f t="shared" si="7"/>
        <v>15040470.555555556</v>
      </c>
      <c r="P27" s="1">
        <v>17</v>
      </c>
      <c r="Q27" s="1">
        <v>2017</v>
      </c>
      <c r="R27" s="3">
        <f t="shared" si="8"/>
        <v>23072640.747567322</v>
      </c>
    </row>
    <row r="28" spans="1:18">
      <c r="A28" s="1">
        <v>7</v>
      </c>
      <c r="B28" s="1">
        <f t="shared" si="3"/>
        <v>251825</v>
      </c>
      <c r="C28" s="3">
        <f t="shared" si="4"/>
        <v>4055539</v>
      </c>
      <c r="D28" s="3">
        <f t="shared" si="5"/>
        <v>8578746.1111111119</v>
      </c>
      <c r="H28" s="1">
        <v>18</v>
      </c>
      <c r="I28" s="1">
        <v>2018</v>
      </c>
      <c r="J28" s="3">
        <f t="shared" si="6"/>
        <v>13696893.048484847</v>
      </c>
      <c r="L28" s="1">
        <v>18</v>
      </c>
      <c r="M28" s="1">
        <v>2018</v>
      </c>
      <c r="N28" s="3">
        <f t="shared" si="7"/>
        <v>15686643</v>
      </c>
      <c r="P28" s="1">
        <v>18</v>
      </c>
      <c r="Q28" s="1">
        <v>2018</v>
      </c>
      <c r="R28" s="3">
        <f t="shared" si="8"/>
        <v>25557121.324189972</v>
      </c>
    </row>
    <row r="29" spans="1:18">
      <c r="A29" s="1">
        <v>8</v>
      </c>
      <c r="B29" s="3">
        <f>C11-C10</f>
        <v>1657171</v>
      </c>
      <c r="C29" s="3">
        <f t="shared" si="4"/>
        <v>4055539</v>
      </c>
      <c r="D29" s="3">
        <f t="shared" si="5"/>
        <v>9224918.555555556</v>
      </c>
      <c r="H29" s="1">
        <v>19</v>
      </c>
      <c r="I29" s="1">
        <v>2019</v>
      </c>
      <c r="J29" s="3">
        <f t="shared" si="6"/>
        <v>14301477.236363638</v>
      </c>
      <c r="L29" s="1">
        <v>19</v>
      </c>
      <c r="M29" s="1">
        <v>2019</v>
      </c>
      <c r="N29" s="3">
        <f t="shared" si="7"/>
        <v>16332815.444444446</v>
      </c>
      <c r="P29" s="1">
        <v>19</v>
      </c>
      <c r="Q29" s="1">
        <v>2019</v>
      </c>
      <c r="R29" s="3">
        <f t="shared" si="8"/>
        <v>28309132.774419542</v>
      </c>
    </row>
    <row r="30" spans="1:18">
      <c r="A30" s="1">
        <v>9</v>
      </c>
      <c r="B30" s="1"/>
      <c r="C30" s="3">
        <f t="shared" si="4"/>
        <v>4055539</v>
      </c>
      <c r="D30" s="3">
        <f t="shared" si="5"/>
        <v>9871091</v>
      </c>
      <c r="H30" s="1">
        <v>20</v>
      </c>
      <c r="I30" s="1">
        <v>2020</v>
      </c>
      <c r="J30" s="3">
        <f t="shared" si="6"/>
        <v>14906061.424242426</v>
      </c>
      <c r="L30" s="1">
        <v>20</v>
      </c>
      <c r="M30" s="1">
        <v>2020</v>
      </c>
      <c r="N30" s="3">
        <f t="shared" si="7"/>
        <v>16978987.888888888</v>
      </c>
      <c r="P30" s="1">
        <v>20</v>
      </c>
      <c r="Q30" s="1">
        <v>2020</v>
      </c>
      <c r="R30" s="3">
        <f t="shared" si="8"/>
        <v>31357483.038638547</v>
      </c>
    </row>
    <row r="31" spans="1:18">
      <c r="H31" s="1">
        <v>21</v>
      </c>
      <c r="I31" s="1">
        <v>2021</v>
      </c>
      <c r="J31" s="3">
        <f t="shared" si="6"/>
        <v>15510645.612121213</v>
      </c>
      <c r="L31" s="1">
        <v>21</v>
      </c>
      <c r="M31" s="1">
        <v>2021</v>
      </c>
      <c r="N31" s="3">
        <f t="shared" si="7"/>
        <v>17625160.333333336</v>
      </c>
      <c r="P31" s="1">
        <v>21</v>
      </c>
      <c r="Q31" s="1">
        <v>2021</v>
      </c>
      <c r="R31" s="3">
        <f t="shared" si="8"/>
        <v>34734082.119499542</v>
      </c>
    </row>
    <row r="32" spans="1:18">
      <c r="A32" t="s">
        <v>29</v>
      </c>
      <c r="B32">
        <f>AVERAGE(B21:B30)</f>
        <v>646172.4444444445</v>
      </c>
      <c r="H32" s="1">
        <v>22</v>
      </c>
      <c r="I32" s="1">
        <v>2022</v>
      </c>
      <c r="J32" s="3">
        <f t="shared" si="6"/>
        <v>16115229.800000001</v>
      </c>
      <c r="L32" s="1">
        <v>22</v>
      </c>
      <c r="M32" s="1">
        <v>2022</v>
      </c>
      <c r="N32" s="3">
        <f t="shared" si="7"/>
        <v>18271332.77777778</v>
      </c>
      <c r="P32" s="1">
        <v>22</v>
      </c>
      <c r="Q32" s="1">
        <v>2022</v>
      </c>
      <c r="R32" s="3">
        <f t="shared" si="8"/>
        <v>38474276.114493862</v>
      </c>
    </row>
    <row r="33" spans="1:18">
      <c r="H33" s="1">
        <v>23</v>
      </c>
      <c r="I33" s="1">
        <v>2023</v>
      </c>
      <c r="J33" s="3">
        <f t="shared" si="6"/>
        <v>16719813.987878788</v>
      </c>
      <c r="L33" s="1">
        <v>23</v>
      </c>
      <c r="M33" s="1">
        <v>2023</v>
      </c>
      <c r="N33" s="3">
        <f t="shared" si="7"/>
        <v>18917505.222222224</v>
      </c>
      <c r="P33" s="1">
        <v>23</v>
      </c>
      <c r="Q33" s="1">
        <v>2023</v>
      </c>
      <c r="R33" s="3">
        <f t="shared" si="8"/>
        <v>42617217.217417039</v>
      </c>
    </row>
    <row r="34" spans="1:18">
      <c r="B34" t="s">
        <v>5</v>
      </c>
      <c r="H34" s="1">
        <v>24</v>
      </c>
      <c r="I34" s="1">
        <v>2024</v>
      </c>
      <c r="J34" s="3">
        <f t="shared" si="6"/>
        <v>17324398.175757576</v>
      </c>
      <c r="L34" s="1">
        <v>24</v>
      </c>
      <c r="M34" s="1">
        <v>2024</v>
      </c>
      <c r="N34" s="3">
        <f t="shared" si="7"/>
        <v>19563677.666666668</v>
      </c>
      <c r="P34" s="1">
        <v>24</v>
      </c>
      <c r="Q34" s="1">
        <v>2024</v>
      </c>
      <c r="R34" s="3">
        <f t="shared" si="8"/>
        <v>47206273.56189052</v>
      </c>
    </row>
    <row r="35" spans="1:18">
      <c r="H35" s="1">
        <v>25</v>
      </c>
      <c r="I35" s="1">
        <v>2025</v>
      </c>
      <c r="J35" s="3">
        <f t="shared" si="6"/>
        <v>17928982.363636363</v>
      </c>
      <c r="L35" s="1">
        <v>25</v>
      </c>
      <c r="M35" s="1">
        <v>2025</v>
      </c>
      <c r="N35" s="3">
        <f t="shared" si="7"/>
        <v>20209850.111111112</v>
      </c>
      <c r="P35" s="1">
        <v>25</v>
      </c>
      <c r="Q35" s="1">
        <v>2025</v>
      </c>
      <c r="R35" s="3">
        <f t="shared" si="8"/>
        <v>52289483.19716464</v>
      </c>
    </row>
    <row r="36" spans="1:18">
      <c r="A36" s="1" t="s">
        <v>24</v>
      </c>
      <c r="B36" s="1" t="s">
        <v>30</v>
      </c>
      <c r="C36" s="1" t="s">
        <v>25</v>
      </c>
      <c r="D36" s="1" t="s">
        <v>26</v>
      </c>
      <c r="H36" s="1">
        <v>26</v>
      </c>
      <c r="I36" s="1">
        <v>2026</v>
      </c>
      <c r="J36" s="3">
        <f>$I$15+($H$15*H36)</f>
        <v>18533566.551515151</v>
      </c>
      <c r="L36" s="1">
        <v>26</v>
      </c>
      <c r="M36" s="1">
        <v>2026</v>
      </c>
      <c r="N36" s="3">
        <f t="shared" si="7"/>
        <v>20856022.555555556</v>
      </c>
      <c r="P36" s="1">
        <v>26</v>
      </c>
      <c r="Q36" s="1">
        <v>2026</v>
      </c>
      <c r="R36" s="3">
        <f t="shared" si="8"/>
        <v>57920056.94840242</v>
      </c>
    </row>
    <row r="37" spans="1:18">
      <c r="A37" s="1">
        <v>0</v>
      </c>
      <c r="B37" s="1">
        <f t="shared" ref="B37:B45" si="9">(C3-C2)/C2</f>
        <v>5.8709335553178012E-2</v>
      </c>
      <c r="C37" s="3">
        <f>$C$2</f>
        <v>4055539</v>
      </c>
      <c r="D37" s="3">
        <f>C37*(1+$B$48)^A37</f>
        <v>4055539</v>
      </c>
      <c r="H37" s="1">
        <v>27</v>
      </c>
      <c r="I37" s="1">
        <v>2027</v>
      </c>
      <c r="J37" s="3">
        <f t="shared" si="6"/>
        <v>19138150.739393938</v>
      </c>
      <c r="L37" s="1">
        <v>27</v>
      </c>
      <c r="M37" s="1">
        <v>2027</v>
      </c>
      <c r="N37" s="3">
        <f t="shared" si="7"/>
        <v>21502195</v>
      </c>
      <c r="P37" s="1">
        <v>27</v>
      </c>
      <c r="Q37" s="1">
        <v>2027</v>
      </c>
      <c r="R37" s="3">
        <f t="shared" si="8"/>
        <v>64156935.425364614</v>
      </c>
    </row>
    <row r="38" spans="1:18">
      <c r="A38" s="1">
        <v>1</v>
      </c>
      <c r="B38" s="1">
        <f t="shared" si="9"/>
        <v>0.15338674415186937</v>
      </c>
      <c r="C38" s="3">
        <f t="shared" ref="C38:C46" si="10">$C$2</f>
        <v>4055539</v>
      </c>
      <c r="D38" s="3">
        <f>C38*(1+$B$48)^A38</f>
        <v>4492242.7125690961</v>
      </c>
      <c r="H38" s="1">
        <v>28</v>
      </c>
      <c r="I38" s="1">
        <v>2028</v>
      </c>
      <c r="J38" s="3">
        <f t="shared" si="6"/>
        <v>19742734.92727273</v>
      </c>
      <c r="L38" s="1">
        <v>28</v>
      </c>
      <c r="M38" s="1">
        <v>2028</v>
      </c>
      <c r="N38" s="3">
        <f t="shared" si="7"/>
        <v>22148367.444444448</v>
      </c>
      <c r="P38" s="1">
        <v>28</v>
      </c>
      <c r="Q38" s="1">
        <v>2028</v>
      </c>
      <c r="R38" s="3">
        <f t="shared" si="8"/>
        <v>71065406.010239393</v>
      </c>
    </row>
    <row r="39" spans="1:18">
      <c r="A39" s="1">
        <v>2</v>
      </c>
      <c r="B39" s="1">
        <f t="shared" si="9"/>
        <v>-1.4580317853150422E-2</v>
      </c>
      <c r="C39" s="3">
        <f t="shared" si="10"/>
        <v>4055539</v>
      </c>
      <c r="D39" s="3">
        <f t="shared" ref="D39:D46" si="11">C39*(1+$B$48)^A39</f>
        <v>4975971.0333521999</v>
      </c>
      <c r="H39" s="1">
        <v>29</v>
      </c>
      <c r="I39" s="1">
        <v>2029</v>
      </c>
      <c r="J39" s="3">
        <f>$I$15+($H$15*H39)</f>
        <v>20347319.115151517</v>
      </c>
      <c r="L39" s="1">
        <v>29</v>
      </c>
      <c r="M39" s="1">
        <v>2029</v>
      </c>
      <c r="N39" s="3">
        <f t="shared" si="7"/>
        <v>22794539.888888892</v>
      </c>
      <c r="P39" s="1">
        <v>29</v>
      </c>
      <c r="Q39" s="1">
        <v>2029</v>
      </c>
      <c r="R39" s="3">
        <f t="shared" si="8"/>
        <v>78717786.283219561</v>
      </c>
    </row>
    <row r="40" spans="1:18">
      <c r="A40" s="1">
        <v>3</v>
      </c>
      <c r="B40" s="1">
        <f t="shared" si="9"/>
        <v>9.3412136305207005E-2</v>
      </c>
      <c r="C40" s="3">
        <f t="shared" si="10"/>
        <v>4055539</v>
      </c>
      <c r="D40" s="3">
        <f t="shared" si="11"/>
        <v>5511787.6101133125</v>
      </c>
      <c r="H40" s="1">
        <v>30</v>
      </c>
      <c r="I40" s="1">
        <v>2030</v>
      </c>
      <c r="J40" s="3">
        <f t="shared" si="6"/>
        <v>20951903.303030305</v>
      </c>
      <c r="L40" s="1">
        <v>30</v>
      </c>
      <c r="M40" s="1">
        <v>2030</v>
      </c>
      <c r="N40" s="3">
        <f t="shared" si="7"/>
        <v>23440712.333333336</v>
      </c>
      <c r="P40" s="1">
        <v>30</v>
      </c>
      <c r="Q40" s="1">
        <v>2030</v>
      </c>
      <c r="R40" s="3">
        <f t="shared" si="8"/>
        <v>87194181.039897427</v>
      </c>
    </row>
    <row r="41" spans="1:18">
      <c r="A41" s="1">
        <v>4</v>
      </c>
      <c r="B41" s="1">
        <f t="shared" si="9"/>
        <v>-7.3305731471819411E-3</v>
      </c>
      <c r="C41" s="3">
        <f t="shared" si="10"/>
        <v>4055539</v>
      </c>
      <c r="D41" s="3">
        <f t="shared" si="11"/>
        <v>6105301.3482943112</v>
      </c>
      <c r="H41" s="1"/>
      <c r="I41" s="1"/>
      <c r="L41" s="1"/>
      <c r="M41" s="1"/>
    </row>
    <row r="42" spans="1:18">
      <c r="A42" s="1">
        <v>5</v>
      </c>
      <c r="B42" s="1">
        <f t="shared" si="9"/>
        <v>0.23372716550900863</v>
      </c>
      <c r="C42" s="3">
        <f t="shared" si="10"/>
        <v>4055539</v>
      </c>
      <c r="D42" s="3">
        <f t="shared" si="11"/>
        <v>6762725.1248017568</v>
      </c>
    </row>
    <row r="43" spans="1:18">
      <c r="A43" s="1">
        <v>6</v>
      </c>
      <c r="B43" s="1">
        <f>(C9-C8)/C8</f>
        <v>0.21842325180462061</v>
      </c>
      <c r="C43" s="3">
        <f t="shared" si="10"/>
        <v>4055539</v>
      </c>
      <c r="D43" s="3">
        <f t="shared" si="11"/>
        <v>7490940.8241416542</v>
      </c>
    </row>
    <row r="44" spans="1:18">
      <c r="A44" s="1">
        <v>7</v>
      </c>
      <c r="B44" s="1">
        <f t="shared" si="9"/>
        <v>3.1627982333795317E-2</v>
      </c>
      <c r="C44" s="3">
        <f t="shared" si="10"/>
        <v>4055539</v>
      </c>
      <c r="D44" s="3">
        <f t="shared" si="11"/>
        <v>8297571.3776976839</v>
      </c>
    </row>
    <row r="45" spans="1:18">
      <c r="A45" s="1">
        <v>8</v>
      </c>
      <c r="B45" s="1">
        <f t="shared" si="9"/>
        <v>0.20175153885112102</v>
      </c>
      <c r="C45" s="3">
        <f t="shared" si="10"/>
        <v>4055539</v>
      </c>
      <c r="D45" s="3">
        <f t="shared" si="11"/>
        <v>9191060.560257053</v>
      </c>
    </row>
    <row r="46" spans="1:18">
      <c r="A46" s="1">
        <v>9</v>
      </c>
      <c r="B46" s="1"/>
      <c r="C46" s="3">
        <f t="shared" si="10"/>
        <v>4055539</v>
      </c>
      <c r="D46" s="3">
        <f t="shared" si="11"/>
        <v>10180761.379090667</v>
      </c>
    </row>
    <row r="48" spans="1:18">
      <c r="A48" t="s">
        <v>31</v>
      </c>
      <c r="B48">
        <f>AVERAGE(B37:B46)</f>
        <v>0.10768080705649639</v>
      </c>
    </row>
    <row r="50" spans="1:9">
      <c r="C50" t="s">
        <v>6</v>
      </c>
    </row>
    <row r="51" spans="1:9">
      <c r="B51" s="1" t="s">
        <v>32</v>
      </c>
      <c r="C51" s="1" t="s">
        <v>33</v>
      </c>
      <c r="D51" s="1" t="s">
        <v>34</v>
      </c>
      <c r="E51" s="1" t="s">
        <v>35</v>
      </c>
      <c r="F51" s="1" t="s">
        <v>36</v>
      </c>
      <c r="G51" s="1" t="s">
        <v>19</v>
      </c>
      <c r="H51" s="1" t="s">
        <v>20</v>
      </c>
      <c r="I51" s="1" t="s">
        <v>28</v>
      </c>
    </row>
    <row r="52" spans="1:9">
      <c r="B52" s="1">
        <v>1</v>
      </c>
      <c r="C52" s="1">
        <f>B52^2</f>
        <v>1</v>
      </c>
      <c r="D52" s="1">
        <f>B52*C2</f>
        <v>4055539</v>
      </c>
      <c r="E52" s="3">
        <f>AVERAGE($C$2:$C$11)</f>
        <v>6139590.7000000002</v>
      </c>
      <c r="F52" s="1">
        <f t="shared" ref="F52:F61" si="12">AVERAGE($B$52:$B$61)</f>
        <v>5.5</v>
      </c>
      <c r="G52" s="3">
        <f>((10*$D$62)-($B$62*$C$12))/((10*$C$62)-($B$62)^2)</f>
        <v>604584.18787878787</v>
      </c>
      <c r="H52" s="3">
        <f>(E52-(G52*F52))</f>
        <v>2814377.666666667</v>
      </c>
      <c r="I52" s="3">
        <f>(H52+(G52*B52))</f>
        <v>3418961.854545455</v>
      </c>
    </row>
    <row r="53" spans="1:9">
      <c r="B53" s="1">
        <v>2</v>
      </c>
      <c r="C53" s="1">
        <f t="shared" ref="C53:C61" si="13">B53^2</f>
        <v>4</v>
      </c>
      <c r="D53" s="1">
        <f t="shared" ref="D53:D61" si="14">B53*C3</f>
        <v>8587274</v>
      </c>
      <c r="E53" s="1">
        <f t="shared" ref="E53:E61" si="15">AVERAGE($C$2:$C$11)</f>
        <v>6139590.7000000002</v>
      </c>
      <c r="F53" s="1">
        <f t="shared" si="12"/>
        <v>5.5</v>
      </c>
      <c r="G53" s="3">
        <f t="shared" ref="G53:G61" si="16">((10*$D$62)-($B$62*$C$12))/((10*$C$62)-($B$62)^2)</f>
        <v>604584.18787878787</v>
      </c>
      <c r="H53" s="3">
        <f t="shared" ref="H53:H61" si="17">(E53-(G53*F53))</f>
        <v>2814377.666666667</v>
      </c>
      <c r="I53" s="3">
        <f t="shared" ref="I53:I61" si="18">(H53+(G53*B53))</f>
        <v>4023546.0424242429</v>
      </c>
    </row>
    <row r="54" spans="1:9">
      <c r="B54" s="1">
        <v>3</v>
      </c>
      <c r="C54" s="1">
        <f t="shared" si="13"/>
        <v>9</v>
      </c>
      <c r="D54" s="1">
        <f t="shared" si="14"/>
        <v>14856672</v>
      </c>
      <c r="E54" s="1">
        <f t="shared" si="15"/>
        <v>6139590.7000000002</v>
      </c>
      <c r="F54" s="1">
        <f t="shared" si="12"/>
        <v>5.5</v>
      </c>
      <c r="G54" s="3">
        <f t="shared" si="16"/>
        <v>604584.18787878787</v>
      </c>
      <c r="H54" s="3">
        <f t="shared" si="17"/>
        <v>2814377.666666667</v>
      </c>
      <c r="I54" s="3">
        <f t="shared" si="18"/>
        <v>4628130.2303030305</v>
      </c>
    </row>
    <row r="55" spans="1:9">
      <c r="B55" s="1">
        <v>4</v>
      </c>
      <c r="C55" s="1">
        <f t="shared" si="13"/>
        <v>16</v>
      </c>
      <c r="D55" s="1">
        <f t="shared" si="14"/>
        <v>19520076</v>
      </c>
      <c r="E55" s="1">
        <f t="shared" si="15"/>
        <v>6139590.7000000002</v>
      </c>
      <c r="F55" s="1">
        <f t="shared" si="12"/>
        <v>5.5</v>
      </c>
      <c r="G55" s="3">
        <f t="shared" si="16"/>
        <v>604584.18787878787</v>
      </c>
      <c r="H55" s="3">
        <f t="shared" si="17"/>
        <v>2814377.666666667</v>
      </c>
      <c r="I55" s="3">
        <f t="shared" si="18"/>
        <v>5232714.418181818</v>
      </c>
    </row>
    <row r="56" spans="1:9">
      <c r="B56" s="1">
        <v>5</v>
      </c>
      <c r="C56" s="1">
        <f t="shared" si="13"/>
        <v>25</v>
      </c>
      <c r="D56" s="1">
        <f t="shared" si="14"/>
        <v>26679360</v>
      </c>
      <c r="E56" s="1">
        <f t="shared" si="15"/>
        <v>6139590.7000000002</v>
      </c>
      <c r="F56" s="1">
        <f t="shared" si="12"/>
        <v>5.5</v>
      </c>
      <c r="G56" s="3">
        <f t="shared" si="16"/>
        <v>604584.18787878787</v>
      </c>
      <c r="H56" s="3">
        <f t="shared" si="17"/>
        <v>2814377.666666667</v>
      </c>
      <c r="I56" s="3">
        <f t="shared" si="18"/>
        <v>5837298.6060606064</v>
      </c>
    </row>
    <row r="57" spans="1:9">
      <c r="B57" s="1">
        <v>6</v>
      </c>
      <c r="C57" s="1">
        <f t="shared" si="13"/>
        <v>36</v>
      </c>
      <c r="D57" s="1">
        <f t="shared" si="14"/>
        <v>31780542</v>
      </c>
      <c r="E57" s="1">
        <f t="shared" si="15"/>
        <v>6139590.7000000002</v>
      </c>
      <c r="F57" s="1">
        <f t="shared" si="12"/>
        <v>5.5</v>
      </c>
      <c r="G57" s="3">
        <f t="shared" si="16"/>
        <v>604584.18787878787</v>
      </c>
      <c r="H57" s="3">
        <f t="shared" si="17"/>
        <v>2814377.666666667</v>
      </c>
      <c r="I57" s="3">
        <f t="shared" si="18"/>
        <v>6441882.7939393939</v>
      </c>
    </row>
    <row r="58" spans="1:9">
      <c r="B58" s="1">
        <v>7</v>
      </c>
      <c r="C58" s="1">
        <f t="shared" si="13"/>
        <v>49</v>
      </c>
      <c r="D58" s="1">
        <f t="shared" si="14"/>
        <v>45743271</v>
      </c>
      <c r="E58" s="1">
        <f t="shared" si="15"/>
        <v>6139590.7000000002</v>
      </c>
      <c r="F58" s="1">
        <f t="shared" si="12"/>
        <v>5.5</v>
      </c>
      <c r="G58" s="3">
        <f t="shared" si="16"/>
        <v>604584.18787878787</v>
      </c>
      <c r="H58" s="3">
        <f t="shared" si="17"/>
        <v>2814377.666666667</v>
      </c>
      <c r="I58" s="3">
        <f t="shared" si="18"/>
        <v>7046466.9818181824</v>
      </c>
    </row>
    <row r="59" spans="1:9">
      <c r="B59" s="1">
        <v>8</v>
      </c>
      <c r="C59" s="1">
        <f t="shared" si="13"/>
        <v>64</v>
      </c>
      <c r="D59" s="1">
        <f t="shared" si="14"/>
        <v>63696760</v>
      </c>
      <c r="E59" s="1">
        <f t="shared" si="15"/>
        <v>6139590.7000000002</v>
      </c>
      <c r="F59" s="1">
        <f t="shared" si="12"/>
        <v>5.5</v>
      </c>
      <c r="G59" s="3">
        <f t="shared" si="16"/>
        <v>604584.18787878787</v>
      </c>
      <c r="H59" s="3">
        <f t="shared" si="17"/>
        <v>2814377.666666667</v>
      </c>
      <c r="I59" s="3">
        <f>(H59+(G59*B59))</f>
        <v>7651051.1696969699</v>
      </c>
    </row>
    <row r="60" spans="1:9">
      <c r="B60" s="1">
        <v>9</v>
      </c>
      <c r="C60" s="1">
        <f t="shared" si="13"/>
        <v>81</v>
      </c>
      <c r="D60" s="1">
        <f t="shared" si="14"/>
        <v>73925280</v>
      </c>
      <c r="E60" s="1">
        <f t="shared" si="15"/>
        <v>6139590.7000000002</v>
      </c>
      <c r="F60" s="1">
        <f t="shared" si="12"/>
        <v>5.5</v>
      </c>
      <c r="G60" s="3">
        <f>((10*$D$62)-($B$62*$C$12))/((10*$C$62)-($B$62)^2)</f>
        <v>604584.18787878787</v>
      </c>
      <c r="H60" s="3">
        <f>(E60-(G60*F60))</f>
        <v>2814377.666666667</v>
      </c>
      <c r="I60" s="3">
        <f t="shared" si="18"/>
        <v>8255635.3575757574</v>
      </c>
    </row>
    <row r="61" spans="1:9">
      <c r="B61" s="1">
        <v>10</v>
      </c>
      <c r="C61" s="1">
        <f t="shared" si="13"/>
        <v>100</v>
      </c>
      <c r="D61" s="1">
        <f t="shared" si="14"/>
        <v>98710910</v>
      </c>
      <c r="E61" s="1">
        <f t="shared" si="15"/>
        <v>6139590.7000000002</v>
      </c>
      <c r="F61" s="1">
        <f t="shared" si="12"/>
        <v>5.5</v>
      </c>
      <c r="G61" s="3">
        <f t="shared" si="16"/>
        <v>604584.18787878787</v>
      </c>
      <c r="H61" s="3">
        <f t="shared" si="17"/>
        <v>2814377.666666667</v>
      </c>
      <c r="I61" s="3">
        <f t="shared" si="18"/>
        <v>8860219.5454545468</v>
      </c>
    </row>
    <row r="62" spans="1:9">
      <c r="A62" t="s">
        <v>37</v>
      </c>
      <c r="B62" s="1">
        <f>SUM(B52:B61)</f>
        <v>55</v>
      </c>
      <c r="C62" s="1">
        <f>SUM(C52:C61)</f>
        <v>385</v>
      </c>
      <c r="D62" s="1">
        <f>SUM(D52:D61)</f>
        <v>387555684</v>
      </c>
      <c r="E62" s="1">
        <f>SUM(E52:E61)</f>
        <v>61395907.000000015</v>
      </c>
      <c r="F62" s="1">
        <f>SUM(F52:F61)</f>
        <v>55</v>
      </c>
      <c r="G62" s="3"/>
      <c r="H62" s="3"/>
      <c r="I62" s="3"/>
    </row>
  </sheetData>
  <mergeCells count="5">
    <mergeCell ref="I2:K2"/>
    <mergeCell ref="I3:K3"/>
    <mergeCell ref="I4:K4"/>
    <mergeCell ref="I5:K5"/>
    <mergeCell ref="I6:K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2"/>
  <sheetViews>
    <sheetView topLeftCell="A18" zoomScale="98" zoomScaleNormal="98" workbookViewId="0">
      <selection activeCell="J21" sqref="J21:J38"/>
    </sheetView>
  </sheetViews>
  <sheetFormatPr defaultRowHeight="15"/>
  <cols>
    <col min="1" max="1" width="11.7109375" customWidth="1"/>
    <col min="3" max="3" width="21.42578125" customWidth="1"/>
    <col min="4" max="4" width="14.140625" customWidth="1"/>
    <col min="5" max="5" width="13" customWidth="1"/>
    <col min="6" max="6" width="14.28515625" customWidth="1"/>
    <col min="7" max="7" width="9.42578125" customWidth="1"/>
    <col min="8" max="8" width="14.85546875" customWidth="1"/>
    <col min="9" max="9" width="9.140625" customWidth="1"/>
  </cols>
  <sheetData>
    <row r="1" spans="1:11" ht="15.75" thickBo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H1" s="2" t="s">
        <v>7</v>
      </c>
      <c r="I1" s="66" t="s">
        <v>8</v>
      </c>
      <c r="J1" s="66"/>
      <c r="K1" s="66"/>
    </row>
    <row r="2" spans="1:11">
      <c r="A2" s="1">
        <v>1</v>
      </c>
      <c r="B2" s="1">
        <v>2006</v>
      </c>
      <c r="C2">
        <v>5148</v>
      </c>
      <c r="D2" s="3">
        <f>D21</f>
        <v>5148</v>
      </c>
      <c r="E2" s="3">
        <f>D37</f>
        <v>5148</v>
      </c>
      <c r="F2" s="3">
        <f>I52</f>
        <v>4632.2600714285818</v>
      </c>
      <c r="H2" s="4" t="s">
        <v>9</v>
      </c>
      <c r="I2" s="67" t="s">
        <v>8</v>
      </c>
      <c r="J2" s="67"/>
      <c r="K2" s="67"/>
    </row>
    <row r="3" spans="1:11">
      <c r="A3" s="1">
        <v>2</v>
      </c>
      <c r="B3" s="1">
        <v>2007</v>
      </c>
      <c r="C3">
        <v>16385</v>
      </c>
      <c r="D3" s="3">
        <f t="shared" ref="D3:D8" si="0">D22</f>
        <v>9747.5383333333339</v>
      </c>
      <c r="E3" s="3">
        <f t="shared" ref="E3:E8" si="1">D38</f>
        <v>8061.2162216829156</v>
      </c>
      <c r="F3" s="3">
        <f t="shared" ref="F3:F8" si="2">I53</f>
        <v>14533.14357142858</v>
      </c>
      <c r="H3" s="5" t="s">
        <v>10</v>
      </c>
      <c r="I3" s="68" t="s">
        <v>11</v>
      </c>
      <c r="J3" s="68"/>
      <c r="K3" s="68"/>
    </row>
    <row r="4" spans="1:11">
      <c r="A4" s="1">
        <v>3</v>
      </c>
      <c r="B4" s="1">
        <v>2008</v>
      </c>
      <c r="C4">
        <v>15524.5</v>
      </c>
      <c r="D4" s="3">
        <f t="shared" si="0"/>
        <v>14347.076666666666</v>
      </c>
      <c r="E4" s="3">
        <f t="shared" si="1"/>
        <v>12623.000577452172</v>
      </c>
      <c r="F4" s="3">
        <f t="shared" si="2"/>
        <v>20423.618214285721</v>
      </c>
      <c r="H4" s="4" t="s">
        <v>12</v>
      </c>
      <c r="I4" s="67" t="s">
        <v>13</v>
      </c>
      <c r="J4" s="67"/>
      <c r="K4" s="67"/>
    </row>
    <row r="5" spans="1:11" ht="29.25" thickBot="1">
      <c r="A5" s="1">
        <v>4</v>
      </c>
      <c r="B5" s="1">
        <v>2009</v>
      </c>
      <c r="C5">
        <v>23894.82</v>
      </c>
      <c r="D5" s="3">
        <f t="shared" si="0"/>
        <v>18946.614999999998</v>
      </c>
      <c r="E5" s="3">
        <f t="shared" si="1"/>
        <v>19766.265932647682</v>
      </c>
      <c r="F5" s="3">
        <f t="shared" si="2"/>
        <v>26314.092857142859</v>
      </c>
      <c r="H5" s="6" t="s">
        <v>14</v>
      </c>
      <c r="I5" s="69" t="s">
        <v>15</v>
      </c>
      <c r="J5" s="69"/>
      <c r="K5" s="69"/>
    </row>
    <row r="6" spans="1:11">
      <c r="A6" s="1">
        <v>5</v>
      </c>
      <c r="B6" s="1">
        <v>2010</v>
      </c>
      <c r="C6">
        <v>50566.100000000006</v>
      </c>
      <c r="D6" s="3">
        <f t="shared" si="0"/>
        <v>23546.153333333332</v>
      </c>
      <c r="E6" s="3">
        <f t="shared" si="1"/>
        <v>30951.853841949858</v>
      </c>
      <c r="F6" s="3">
        <f t="shared" si="2"/>
        <v>32204.567499999997</v>
      </c>
    </row>
    <row r="7" spans="1:11">
      <c r="A7" s="1">
        <v>6</v>
      </c>
      <c r="B7" s="1">
        <v>2011</v>
      </c>
      <c r="C7" s="3">
        <v>39935</v>
      </c>
      <c r="D7" s="3">
        <f t="shared" si="0"/>
        <v>28145.691666666666</v>
      </c>
      <c r="E7" s="3">
        <f t="shared" si="1"/>
        <v>48467.285602541735</v>
      </c>
      <c r="F7" s="3">
        <f t="shared" si="2"/>
        <v>38095.042142857143</v>
      </c>
    </row>
    <row r="8" spans="1:11">
      <c r="A8" s="1">
        <v>7</v>
      </c>
      <c r="B8" s="1">
        <v>2012</v>
      </c>
      <c r="C8" s="3">
        <v>32745.23</v>
      </c>
      <c r="D8" s="3">
        <f t="shared" si="0"/>
        <v>32745.229999999996</v>
      </c>
      <c r="E8" s="3">
        <f t="shared" si="1"/>
        <v>75894.574382313192</v>
      </c>
      <c r="F8" s="3">
        <f t="shared" si="2"/>
        <v>43985.516785714281</v>
      </c>
    </row>
    <row r="9" spans="1:11">
      <c r="A9" s="1"/>
      <c r="B9" s="1"/>
      <c r="C9" s="3"/>
      <c r="D9" s="3"/>
      <c r="E9" s="3"/>
      <c r="F9" s="3"/>
    </row>
    <row r="10" spans="1:11">
      <c r="A10" s="1"/>
      <c r="B10" s="1"/>
      <c r="C10" s="3"/>
      <c r="D10" s="3"/>
      <c r="E10" s="3"/>
      <c r="F10" s="3"/>
    </row>
    <row r="11" spans="1:11">
      <c r="A11" s="1"/>
      <c r="B11" s="1"/>
      <c r="C11" s="3"/>
      <c r="D11" s="3"/>
      <c r="E11" s="3"/>
      <c r="F11" s="3"/>
    </row>
    <row r="12" spans="1:11">
      <c r="A12" s="1"/>
      <c r="B12" s="1" t="s">
        <v>16</v>
      </c>
      <c r="C12" s="7">
        <f>SUM(C2:C8)</f>
        <v>184198.65000000002</v>
      </c>
      <c r="D12" s="7">
        <f>SUM(D2:D8)</f>
        <v>132626.30499999999</v>
      </c>
      <c r="E12" s="7">
        <f>SUM(E2:E8)</f>
        <v>200912.19655858754</v>
      </c>
      <c r="F12" s="7">
        <f>SUM(F2:F8)</f>
        <v>180188.24114285715</v>
      </c>
    </row>
    <row r="13" spans="1:11">
      <c r="A13" s="1"/>
      <c r="B13" s="1" t="s">
        <v>17</v>
      </c>
      <c r="C13" s="7">
        <f>AVERAGE(C2:C8)</f>
        <v>26314.092857142859</v>
      </c>
      <c r="D13" s="7">
        <f>AVERAGE(D2:D8)</f>
        <v>18946.614999999998</v>
      </c>
      <c r="E13" s="7">
        <f>AVERAGE(E2:E8)</f>
        <v>28701.742365512506</v>
      </c>
      <c r="F13" s="8">
        <f>AVERAGE(F2:F8)</f>
        <v>25741.177306122448</v>
      </c>
    </row>
    <row r="14" spans="1:11">
      <c r="A14" s="1"/>
      <c r="B14" s="1" t="s">
        <v>18</v>
      </c>
      <c r="C14" s="9">
        <f>STDEV(C2:C8)</f>
        <v>15726.342305109929</v>
      </c>
      <c r="D14" s="9">
        <f>STDEV(D2:D6)</f>
        <v>7272.5086592940497</v>
      </c>
      <c r="E14" s="9">
        <f>STDEV(E2:E6)</f>
        <v>10338.725426936173</v>
      </c>
      <c r="F14" s="10">
        <f>STDEV(F2:F6)</f>
        <v>10657.584919489831</v>
      </c>
      <c r="H14" t="s">
        <v>19</v>
      </c>
      <c r="I14" t="s">
        <v>20</v>
      </c>
    </row>
    <row r="15" spans="1:11">
      <c r="A15" s="1"/>
      <c r="B15" s="1" t="s">
        <v>21</v>
      </c>
      <c r="C15" s="11">
        <f>C14/C13</f>
        <v>0.5976395382689802</v>
      </c>
      <c r="D15" s="12">
        <f>D14/D13</f>
        <v>0.38384210896215765</v>
      </c>
      <c r="E15" s="17">
        <f>E14/E13</f>
        <v>0.36021246707861881</v>
      </c>
      <c r="F15" s="17">
        <f>F14/F13</f>
        <v>0.41402865116643139</v>
      </c>
      <c r="H15" s="3">
        <f>G52</f>
        <v>5890.4746428571398</v>
      </c>
      <c r="I15" s="13">
        <f>H52</f>
        <v>-1258.214571428558</v>
      </c>
    </row>
    <row r="16" spans="1:11">
      <c r="A16" s="1"/>
      <c r="B16" s="1" t="s">
        <v>12</v>
      </c>
      <c r="C16" s="11"/>
      <c r="D16" s="17">
        <f>CORREL($C$2:$C$6,D2:D6)</f>
        <v>0.90665505271220148</v>
      </c>
      <c r="E16" s="22">
        <f>CORREL($C$2:$C$6,E2:E6)</f>
        <v>0.96524866153348166</v>
      </c>
      <c r="F16" s="17">
        <f>CORREL($C$2:$C$6,F2:F6)</f>
        <v>0.8864261742421925</v>
      </c>
    </row>
    <row r="17" spans="1:12">
      <c r="A17" s="1"/>
      <c r="B17" s="1" t="s">
        <v>22</v>
      </c>
      <c r="C17" s="1"/>
      <c r="D17" s="7">
        <f>C13-D13</f>
        <v>7367.4778571428615</v>
      </c>
      <c r="E17" s="7">
        <f>C13-E13</f>
        <v>-2387.6495083696464</v>
      </c>
      <c r="F17" s="8">
        <f>ABS(F13-C13)</f>
        <v>572.91555102041093</v>
      </c>
    </row>
    <row r="18" spans="1:12">
      <c r="H18" t="s">
        <v>23</v>
      </c>
      <c r="L18" t="s">
        <v>49</v>
      </c>
    </row>
    <row r="19" spans="1:12">
      <c r="B19" t="s">
        <v>4</v>
      </c>
    </row>
    <row r="20" spans="1:12">
      <c r="A20" s="1" t="s">
        <v>24</v>
      </c>
      <c r="B20" s="1" t="s">
        <v>20</v>
      </c>
      <c r="C20" s="1" t="s">
        <v>25</v>
      </c>
      <c r="D20" s="1" t="s">
        <v>26</v>
      </c>
      <c r="H20" s="1" t="s">
        <v>1</v>
      </c>
      <c r="I20" s="1" t="s">
        <v>27</v>
      </c>
      <c r="J20" s="1" t="s">
        <v>28</v>
      </c>
    </row>
    <row r="21" spans="1:12">
      <c r="A21" s="1">
        <f t="shared" ref="A21:A27" si="3">B2-$B$2</f>
        <v>0</v>
      </c>
      <c r="B21" s="3">
        <f t="shared" ref="B21:B26" si="4">C3-C2</f>
        <v>11237</v>
      </c>
      <c r="C21" s="3">
        <f>$C$2</f>
        <v>5148</v>
      </c>
      <c r="D21" s="3">
        <f t="shared" ref="D21:D27" si="5">C21+($B$32*A21)</f>
        <v>5148</v>
      </c>
      <c r="H21" s="1">
        <v>8</v>
      </c>
      <c r="I21" s="1">
        <v>2013</v>
      </c>
      <c r="J21" s="3">
        <f>$I$15+($H$15*H21)</f>
        <v>45865.58257142856</v>
      </c>
    </row>
    <row r="22" spans="1:12">
      <c r="A22" s="1">
        <f t="shared" si="3"/>
        <v>1</v>
      </c>
      <c r="B22" s="1">
        <f t="shared" si="4"/>
        <v>-860.5</v>
      </c>
      <c r="C22" s="3">
        <f t="shared" ref="C22:C27" si="6">$C$2</f>
        <v>5148</v>
      </c>
      <c r="D22" s="3">
        <f t="shared" si="5"/>
        <v>9747.5383333333339</v>
      </c>
      <c r="H22" s="1">
        <v>9</v>
      </c>
      <c r="I22" s="1">
        <v>2014</v>
      </c>
      <c r="J22" s="3">
        <f t="shared" ref="J22:J37" si="7">$I$15+($H$15*H22)</f>
        <v>51756.057214285698</v>
      </c>
    </row>
    <row r="23" spans="1:12">
      <c r="A23" s="1">
        <f t="shared" si="3"/>
        <v>2</v>
      </c>
      <c r="B23" s="1">
        <f t="shared" si="4"/>
        <v>8370.32</v>
      </c>
      <c r="C23" s="3">
        <f t="shared" si="6"/>
        <v>5148</v>
      </c>
      <c r="D23" s="3">
        <f t="shared" si="5"/>
        <v>14347.076666666666</v>
      </c>
      <c r="H23" s="1">
        <v>10</v>
      </c>
      <c r="I23" s="1">
        <v>2015</v>
      </c>
      <c r="J23" s="3">
        <f t="shared" si="7"/>
        <v>57646.531857142836</v>
      </c>
    </row>
    <row r="24" spans="1:12">
      <c r="A24" s="1">
        <f t="shared" si="3"/>
        <v>3</v>
      </c>
      <c r="B24" s="1">
        <f t="shared" si="4"/>
        <v>26671.280000000006</v>
      </c>
      <c r="C24" s="3">
        <f t="shared" si="6"/>
        <v>5148</v>
      </c>
      <c r="D24" s="3">
        <f t="shared" si="5"/>
        <v>18946.614999999998</v>
      </c>
      <c r="H24" s="1">
        <v>11</v>
      </c>
      <c r="I24" s="1">
        <v>2016</v>
      </c>
      <c r="J24" s="3">
        <f t="shared" si="7"/>
        <v>63537.006499999981</v>
      </c>
    </row>
    <row r="25" spans="1:12">
      <c r="A25" s="1">
        <f t="shared" si="3"/>
        <v>4</v>
      </c>
      <c r="B25" s="1">
        <f t="shared" si="4"/>
        <v>-10631.100000000006</v>
      </c>
      <c r="C25" s="3">
        <f t="shared" si="6"/>
        <v>5148</v>
      </c>
      <c r="D25" s="3">
        <f t="shared" si="5"/>
        <v>23546.153333333332</v>
      </c>
      <c r="H25" s="1">
        <v>12</v>
      </c>
      <c r="I25" s="1">
        <v>2017</v>
      </c>
      <c r="J25" s="3">
        <f t="shared" si="7"/>
        <v>69427.481142857127</v>
      </c>
    </row>
    <row r="26" spans="1:12">
      <c r="A26" s="1">
        <f t="shared" si="3"/>
        <v>5</v>
      </c>
      <c r="B26" s="1">
        <f t="shared" si="4"/>
        <v>-7189.77</v>
      </c>
      <c r="C26" s="3">
        <f t="shared" si="6"/>
        <v>5148</v>
      </c>
      <c r="D26" s="3">
        <f t="shared" si="5"/>
        <v>28145.691666666666</v>
      </c>
      <c r="H26" s="1">
        <v>13</v>
      </c>
      <c r="I26" s="1">
        <v>2018</v>
      </c>
      <c r="J26" s="3">
        <f t="shared" si="7"/>
        <v>75317.955785714264</v>
      </c>
    </row>
    <row r="27" spans="1:12">
      <c r="A27" s="1">
        <f t="shared" si="3"/>
        <v>6</v>
      </c>
      <c r="B27" s="1"/>
      <c r="C27" s="3">
        <f t="shared" si="6"/>
        <v>5148</v>
      </c>
      <c r="D27" s="3">
        <f t="shared" si="5"/>
        <v>32745.229999999996</v>
      </c>
      <c r="H27" s="1">
        <v>14</v>
      </c>
      <c r="I27" s="1">
        <v>2019</v>
      </c>
      <c r="J27" s="3">
        <f t="shared" si="7"/>
        <v>81208.430428571402</v>
      </c>
    </row>
    <row r="28" spans="1:12">
      <c r="A28" s="1"/>
      <c r="B28" s="1"/>
      <c r="C28" s="3"/>
      <c r="D28" s="3"/>
      <c r="H28" s="1">
        <v>15</v>
      </c>
      <c r="I28" s="1">
        <v>2020</v>
      </c>
      <c r="J28" s="3">
        <f t="shared" si="7"/>
        <v>87098.90507142854</v>
      </c>
    </row>
    <row r="29" spans="1:12">
      <c r="A29" s="1"/>
      <c r="B29" s="1"/>
      <c r="C29" s="3"/>
      <c r="D29" s="3"/>
      <c r="H29" s="1">
        <v>16</v>
      </c>
      <c r="I29" s="1">
        <v>2021</v>
      </c>
      <c r="J29" s="3">
        <f t="shared" si="7"/>
        <v>92989.379714285678</v>
      </c>
    </row>
    <row r="30" spans="1:12">
      <c r="A30" s="1"/>
      <c r="B30" s="1"/>
      <c r="C30" s="3"/>
      <c r="D30" s="3"/>
      <c r="H30" s="1">
        <v>17</v>
      </c>
      <c r="I30" s="1">
        <v>2022</v>
      </c>
      <c r="J30" s="3">
        <f t="shared" si="7"/>
        <v>98879.854357142816</v>
      </c>
    </row>
    <row r="31" spans="1:12">
      <c r="H31" s="1">
        <v>18</v>
      </c>
      <c r="I31" s="1">
        <v>2023</v>
      </c>
      <c r="J31" s="3">
        <f t="shared" si="7"/>
        <v>104770.32899999995</v>
      </c>
    </row>
    <row r="32" spans="1:12">
      <c r="A32" t="s">
        <v>29</v>
      </c>
      <c r="B32">
        <f>AVERAGE(B21:B30)</f>
        <v>4599.538333333333</v>
      </c>
      <c r="H32" s="1">
        <v>19</v>
      </c>
      <c r="I32" s="1">
        <v>2024</v>
      </c>
      <c r="J32" s="3">
        <f t="shared" si="7"/>
        <v>110660.80364285709</v>
      </c>
    </row>
    <row r="33" spans="1:10">
      <c r="H33" s="1">
        <v>20</v>
      </c>
      <c r="I33" s="1">
        <v>2025</v>
      </c>
      <c r="J33" s="3">
        <f t="shared" si="7"/>
        <v>116551.27828571423</v>
      </c>
    </row>
    <row r="34" spans="1:10">
      <c r="B34" t="s">
        <v>5</v>
      </c>
      <c r="H34" s="1">
        <v>21</v>
      </c>
      <c r="I34" s="1">
        <v>2026</v>
      </c>
      <c r="J34" s="3">
        <f t="shared" si="7"/>
        <v>122441.75292857138</v>
      </c>
    </row>
    <row r="35" spans="1:10">
      <c r="H35" s="1">
        <v>22</v>
      </c>
      <c r="I35" s="1">
        <v>2027</v>
      </c>
      <c r="J35" s="3">
        <f t="shared" si="7"/>
        <v>128332.22757142852</v>
      </c>
    </row>
    <row r="36" spans="1:10">
      <c r="A36" s="1" t="s">
        <v>24</v>
      </c>
      <c r="B36" s="1" t="s">
        <v>30</v>
      </c>
      <c r="C36" s="1" t="s">
        <v>25</v>
      </c>
      <c r="D36" s="1" t="s">
        <v>26</v>
      </c>
      <c r="H36" s="1">
        <v>23</v>
      </c>
      <c r="I36" s="1">
        <v>2028</v>
      </c>
      <c r="J36" s="3">
        <f t="shared" si="7"/>
        <v>134222.70221428567</v>
      </c>
    </row>
    <row r="37" spans="1:10">
      <c r="A37" s="1">
        <v>0</v>
      </c>
      <c r="B37" s="1">
        <f t="shared" ref="B37:B42" si="8">(C3-C2)/C2</f>
        <v>2.1827894327894328</v>
      </c>
      <c r="C37" s="3">
        <f>$C$2</f>
        <v>5148</v>
      </c>
      <c r="D37" s="3">
        <f>C37*(1+$B$48)^A37</f>
        <v>5148</v>
      </c>
      <c r="H37" s="1">
        <v>24</v>
      </c>
      <c r="I37" s="1">
        <v>2029</v>
      </c>
      <c r="J37" s="3">
        <f t="shared" si="7"/>
        <v>140113.17685714283</v>
      </c>
    </row>
    <row r="38" spans="1:10">
      <c r="A38" s="1">
        <v>1</v>
      </c>
      <c r="B38" s="1">
        <f>(C4-C3)/C3</f>
        <v>-5.2517546536466279E-2</v>
      </c>
      <c r="C38" s="3">
        <f t="shared" ref="C38:C43" si="9">$C$2</f>
        <v>5148</v>
      </c>
      <c r="D38" s="3">
        <f t="shared" ref="D38:D43" si="10">C38*(1+$B$48)^A38</f>
        <v>8061.2162216829156</v>
      </c>
      <c r="H38" s="1">
        <v>25</v>
      </c>
      <c r="I38" s="1">
        <v>2030</v>
      </c>
      <c r="J38" s="3">
        <f>$I$15+($H$15*H38)</f>
        <v>146003.65149999992</v>
      </c>
    </row>
    <row r="39" spans="1:10">
      <c r="A39" s="1">
        <v>2</v>
      </c>
      <c r="B39" s="1">
        <f t="shared" si="8"/>
        <v>0.53916841122097325</v>
      </c>
      <c r="C39" s="3">
        <f t="shared" si="9"/>
        <v>5148</v>
      </c>
      <c r="D39" s="3">
        <f t="shared" si="10"/>
        <v>12623.000577452172</v>
      </c>
      <c r="H39" s="1"/>
      <c r="I39" s="1"/>
      <c r="J39" s="3"/>
    </row>
    <row r="40" spans="1:10">
      <c r="A40" s="1">
        <v>3</v>
      </c>
      <c r="B40" s="1">
        <f t="shared" si="8"/>
        <v>1.1161950581757889</v>
      </c>
      <c r="C40" s="3">
        <f t="shared" si="9"/>
        <v>5148</v>
      </c>
      <c r="D40" s="3">
        <f>C40*(1+$B$48)^A40</f>
        <v>19766.265932647682</v>
      </c>
      <c r="H40" s="1"/>
      <c r="I40" s="1"/>
      <c r="J40" s="3"/>
    </row>
    <row r="41" spans="1:10">
      <c r="A41" s="1">
        <v>4</v>
      </c>
      <c r="B41" s="1">
        <f t="shared" si="8"/>
        <v>-0.21024164410543833</v>
      </c>
      <c r="C41" s="3">
        <f t="shared" si="9"/>
        <v>5148</v>
      </c>
      <c r="D41" s="3">
        <f t="shared" si="10"/>
        <v>30951.853841949858</v>
      </c>
    </row>
    <row r="42" spans="1:10">
      <c r="A42" s="1">
        <v>5</v>
      </c>
      <c r="B42" s="1">
        <f t="shared" si="8"/>
        <v>-0.18003680981595094</v>
      </c>
      <c r="C42" s="3">
        <f t="shared" si="9"/>
        <v>5148</v>
      </c>
      <c r="D42" s="3">
        <f t="shared" si="10"/>
        <v>48467.285602541735</v>
      </c>
    </row>
    <row r="43" spans="1:10">
      <c r="A43" s="1">
        <v>6</v>
      </c>
      <c r="B43" s="1"/>
      <c r="C43" s="3">
        <f t="shared" si="9"/>
        <v>5148</v>
      </c>
      <c r="D43" s="3">
        <f t="shared" si="10"/>
        <v>75894.574382313192</v>
      </c>
    </row>
    <row r="44" spans="1:10">
      <c r="A44" s="1"/>
      <c r="B44" s="1"/>
      <c r="C44" s="3"/>
      <c r="D44" s="3"/>
    </row>
    <row r="45" spans="1:10">
      <c r="A45" s="1"/>
      <c r="B45" s="1"/>
      <c r="C45" s="3"/>
      <c r="D45" s="3"/>
    </row>
    <row r="46" spans="1:10">
      <c r="A46" s="1"/>
      <c r="B46" s="1"/>
      <c r="C46" s="3"/>
      <c r="D46" s="3"/>
    </row>
    <row r="48" spans="1:10">
      <c r="A48" t="s">
        <v>31</v>
      </c>
      <c r="B48">
        <f>AVERAGE(B37:B46)</f>
        <v>0.56589281695472327</v>
      </c>
    </row>
    <row r="50" spans="1:9">
      <c r="C50" t="s">
        <v>6</v>
      </c>
    </row>
    <row r="51" spans="1:9">
      <c r="B51" s="1" t="s">
        <v>32</v>
      </c>
      <c r="C51" s="1" t="s">
        <v>33</v>
      </c>
      <c r="D51" s="1" t="s">
        <v>34</v>
      </c>
      <c r="E51" s="1" t="s">
        <v>35</v>
      </c>
      <c r="F51" s="1" t="s">
        <v>36</v>
      </c>
      <c r="G51" s="1" t="s">
        <v>19</v>
      </c>
      <c r="H51" s="1" t="s">
        <v>20</v>
      </c>
      <c r="I51" s="1" t="s">
        <v>28</v>
      </c>
    </row>
    <row r="52" spans="1:9">
      <c r="B52" s="1">
        <v>1</v>
      </c>
      <c r="C52" s="1">
        <f>B52^2</f>
        <v>1</v>
      </c>
      <c r="D52" s="1">
        <f>B52*C2</f>
        <v>5148</v>
      </c>
      <c r="E52" s="3">
        <f>AVERAGE($C$2:$C$6)</f>
        <v>22303.684000000001</v>
      </c>
      <c r="F52" s="1">
        <f>AVERAGE($B$52:$B$58)</f>
        <v>4</v>
      </c>
      <c r="G52" s="3">
        <f>((7*$D$62)-($B$62*$C$12))/((7*$C$62)-($B$62)^2)</f>
        <v>5890.4746428571398</v>
      </c>
      <c r="H52" s="3">
        <f>(E52-(G52*F52))</f>
        <v>-1258.214571428558</v>
      </c>
      <c r="I52" s="3">
        <f>(H52+(G52*B52))</f>
        <v>4632.2600714285818</v>
      </c>
    </row>
    <row r="53" spans="1:9">
      <c r="B53" s="1">
        <v>2</v>
      </c>
      <c r="C53" s="1">
        <f t="shared" ref="C53:C58" si="11">B53^2</f>
        <v>4</v>
      </c>
      <c r="D53" s="1">
        <f t="shared" ref="D53:D58" si="12">B53*C3</f>
        <v>32770</v>
      </c>
      <c r="E53" s="1">
        <f t="shared" ref="E53:E58" si="13">AVERAGE($C$2:$C$11)</f>
        <v>26314.092857142859</v>
      </c>
      <c r="F53" s="1">
        <f t="shared" ref="F53:F58" si="14">AVERAGE($B$52:$B$61)</f>
        <v>4</v>
      </c>
      <c r="G53" s="3">
        <f t="shared" ref="G53:G58" si="15">((7*$D$62)-($B$62*$C$12))/((7*$C$62)-($B$62)^2)</f>
        <v>5890.4746428571398</v>
      </c>
      <c r="H53" s="3">
        <f t="shared" ref="H53:H58" si="16">(E53-(G53*F53))</f>
        <v>2752.1942857143003</v>
      </c>
      <c r="I53" s="3">
        <f t="shared" ref="I53:I58" si="17">(H53+(G53*B53))</f>
        <v>14533.14357142858</v>
      </c>
    </row>
    <row r="54" spans="1:9">
      <c r="B54" s="1">
        <v>3</v>
      </c>
      <c r="C54" s="1">
        <f t="shared" si="11"/>
        <v>9</v>
      </c>
      <c r="D54" s="1">
        <f t="shared" si="12"/>
        <v>46573.5</v>
      </c>
      <c r="E54" s="1">
        <f t="shared" si="13"/>
        <v>26314.092857142859</v>
      </c>
      <c r="F54" s="1">
        <f t="shared" si="14"/>
        <v>4</v>
      </c>
      <c r="G54" s="3">
        <f t="shared" si="15"/>
        <v>5890.4746428571398</v>
      </c>
      <c r="H54" s="3">
        <f>(E54-(G54*F54))</f>
        <v>2752.1942857143003</v>
      </c>
      <c r="I54" s="3">
        <f t="shared" si="17"/>
        <v>20423.618214285721</v>
      </c>
    </row>
    <row r="55" spans="1:9">
      <c r="B55" s="1">
        <v>4</v>
      </c>
      <c r="C55" s="1">
        <f t="shared" si="11"/>
        <v>16</v>
      </c>
      <c r="D55" s="1">
        <f t="shared" si="12"/>
        <v>95579.28</v>
      </c>
      <c r="E55" s="1">
        <f t="shared" si="13"/>
        <v>26314.092857142859</v>
      </c>
      <c r="F55" s="1">
        <f t="shared" si="14"/>
        <v>4</v>
      </c>
      <c r="G55" s="3">
        <f t="shared" si="15"/>
        <v>5890.4746428571398</v>
      </c>
      <c r="H55" s="3">
        <f t="shared" si="16"/>
        <v>2752.1942857143003</v>
      </c>
      <c r="I55" s="3">
        <f t="shared" si="17"/>
        <v>26314.092857142859</v>
      </c>
    </row>
    <row r="56" spans="1:9">
      <c r="B56" s="1">
        <v>5</v>
      </c>
      <c r="C56" s="1">
        <f t="shared" si="11"/>
        <v>25</v>
      </c>
      <c r="D56" s="1">
        <f t="shared" si="12"/>
        <v>252830.50000000003</v>
      </c>
      <c r="E56" s="1">
        <f t="shared" si="13"/>
        <v>26314.092857142859</v>
      </c>
      <c r="F56" s="1">
        <f t="shared" si="14"/>
        <v>4</v>
      </c>
      <c r="G56" s="3">
        <f t="shared" si="15"/>
        <v>5890.4746428571398</v>
      </c>
      <c r="H56" s="3">
        <f t="shared" si="16"/>
        <v>2752.1942857143003</v>
      </c>
      <c r="I56" s="3">
        <f t="shared" si="17"/>
        <v>32204.567499999997</v>
      </c>
    </row>
    <row r="57" spans="1:9">
      <c r="B57" s="1">
        <v>6</v>
      </c>
      <c r="C57" s="1">
        <f t="shared" si="11"/>
        <v>36</v>
      </c>
      <c r="D57" s="1">
        <f t="shared" si="12"/>
        <v>239610</v>
      </c>
      <c r="E57" s="1">
        <f t="shared" si="13"/>
        <v>26314.092857142859</v>
      </c>
      <c r="F57" s="1">
        <f t="shared" si="14"/>
        <v>4</v>
      </c>
      <c r="G57" s="3">
        <f t="shared" si="15"/>
        <v>5890.4746428571398</v>
      </c>
      <c r="H57" s="3">
        <f t="shared" si="16"/>
        <v>2752.1942857143003</v>
      </c>
      <c r="I57" s="3">
        <f t="shared" si="17"/>
        <v>38095.042142857143</v>
      </c>
    </row>
    <row r="58" spans="1:9">
      <c r="B58" s="1">
        <v>7</v>
      </c>
      <c r="C58" s="1">
        <f t="shared" si="11"/>
        <v>49</v>
      </c>
      <c r="D58" s="1">
        <f t="shared" si="12"/>
        <v>229216.61</v>
      </c>
      <c r="E58" s="1">
        <f t="shared" si="13"/>
        <v>26314.092857142859</v>
      </c>
      <c r="F58" s="1">
        <f t="shared" si="14"/>
        <v>4</v>
      </c>
      <c r="G58" s="3">
        <f t="shared" si="15"/>
        <v>5890.4746428571398</v>
      </c>
      <c r="H58" s="3">
        <f t="shared" si="16"/>
        <v>2752.1942857143003</v>
      </c>
      <c r="I58" s="3">
        <f t="shared" si="17"/>
        <v>43985.516785714281</v>
      </c>
    </row>
    <row r="59" spans="1:9">
      <c r="B59" s="1"/>
      <c r="C59" s="1"/>
      <c r="D59" s="1"/>
      <c r="E59" s="1"/>
      <c r="F59" s="1"/>
      <c r="G59" s="3"/>
      <c r="H59" s="3"/>
      <c r="I59" s="3"/>
    </row>
    <row r="60" spans="1:9">
      <c r="B60" s="1"/>
      <c r="C60" s="1"/>
      <c r="D60" s="1"/>
      <c r="E60" s="1"/>
      <c r="F60" s="1"/>
      <c r="G60" s="3"/>
      <c r="H60" s="3"/>
      <c r="I60" s="3"/>
    </row>
    <row r="61" spans="1:9">
      <c r="B61" s="1"/>
      <c r="C61" s="1"/>
      <c r="D61" s="1"/>
      <c r="E61" s="1"/>
      <c r="F61" s="1"/>
      <c r="G61" s="3"/>
      <c r="H61" s="3"/>
      <c r="I61" s="3"/>
    </row>
    <row r="62" spans="1:9">
      <c r="A62" t="s">
        <v>37</v>
      </c>
      <c r="B62" s="1">
        <f>SUM(B52:B58)</f>
        <v>28</v>
      </c>
      <c r="C62" s="1">
        <f>SUM(C52:C58)</f>
        <v>140</v>
      </c>
      <c r="D62" s="1">
        <f>SUM(D52:D58)</f>
        <v>901727.89</v>
      </c>
      <c r="E62" s="3">
        <f>SUM(E52:E56)</f>
        <v>127560.05542857142</v>
      </c>
      <c r="F62" s="1">
        <f>SUM(F52:F56)</f>
        <v>20</v>
      </c>
      <c r="G62" s="3"/>
      <c r="H62" s="3"/>
      <c r="I62" s="3"/>
    </row>
  </sheetData>
  <mergeCells count="5">
    <mergeCell ref="I1:K1"/>
    <mergeCell ref="I2:K2"/>
    <mergeCell ref="I3:K3"/>
    <mergeCell ref="I4:K4"/>
    <mergeCell ref="I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2"/>
  <sheetViews>
    <sheetView zoomScale="98" zoomScaleNormal="98" workbookViewId="0">
      <selection activeCell="C2" sqref="C2:C8"/>
    </sheetView>
  </sheetViews>
  <sheetFormatPr defaultRowHeight="15"/>
  <cols>
    <col min="1" max="1" width="11.7109375" customWidth="1"/>
    <col min="3" max="3" width="21.42578125" customWidth="1"/>
    <col min="4" max="4" width="14.140625" customWidth="1"/>
    <col min="5" max="5" width="13" customWidth="1"/>
    <col min="6" max="6" width="14.28515625" customWidth="1"/>
    <col min="7" max="7" width="9.42578125" customWidth="1"/>
    <col min="8" max="8" width="14.85546875" customWidth="1"/>
    <col min="9" max="9" width="9.140625" customWidth="1"/>
  </cols>
  <sheetData>
    <row r="1" spans="1:11" ht="15.75" thickBo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H1" s="2" t="s">
        <v>7</v>
      </c>
      <c r="I1" s="66" t="s">
        <v>8</v>
      </c>
      <c r="J1" s="66"/>
      <c r="K1" s="66"/>
    </row>
    <row r="2" spans="1:11">
      <c r="A2" s="1">
        <v>1</v>
      </c>
      <c r="B2" s="1">
        <v>2006</v>
      </c>
      <c r="C2">
        <v>94353</v>
      </c>
      <c r="D2" s="3">
        <f>D21</f>
        <v>94353</v>
      </c>
      <c r="E2" s="3">
        <f>D37</f>
        <v>94353</v>
      </c>
      <c r="F2" s="3">
        <f>I52</f>
        <v>98562.400000000009</v>
      </c>
      <c r="H2" s="4" t="s">
        <v>9</v>
      </c>
      <c r="I2" s="67" t="s">
        <v>8</v>
      </c>
      <c r="J2" s="67"/>
      <c r="K2" s="67"/>
    </row>
    <row r="3" spans="1:11">
      <c r="A3" s="1">
        <v>2</v>
      </c>
      <c r="B3" s="1">
        <v>2007</v>
      </c>
      <c r="C3">
        <v>96145</v>
      </c>
      <c r="D3" s="3">
        <f>D22</f>
        <v>93819.333333333328</v>
      </c>
      <c r="E3" s="3">
        <f>D38</f>
        <v>88155.690788124499</v>
      </c>
      <c r="F3" s="3">
        <f>I53</f>
        <v>95352.628571428562</v>
      </c>
      <c r="H3" s="5" t="s">
        <v>10</v>
      </c>
      <c r="I3" s="68" t="s">
        <v>11</v>
      </c>
      <c r="J3" s="68"/>
      <c r="K3" s="68"/>
    </row>
    <row r="4" spans="1:11">
      <c r="A4" s="1">
        <v>3</v>
      </c>
      <c r="B4" s="1">
        <v>2008</v>
      </c>
      <c r="C4">
        <v>87566</v>
      </c>
      <c r="D4" s="3">
        <f>D23</f>
        <v>93285.666666666672</v>
      </c>
      <c r="E4" s="3">
        <f>D39</f>
        <v>82365.434255735585</v>
      </c>
      <c r="F4" s="3">
        <f>I54</f>
        <v>89916.428571428551</v>
      </c>
      <c r="H4" s="4" t="s">
        <v>12</v>
      </c>
      <c r="I4" s="67" t="s">
        <v>13</v>
      </c>
      <c r="J4" s="67"/>
      <c r="K4" s="67"/>
    </row>
    <row r="5" spans="1:11" ht="29.25" thickBot="1">
      <c r="A5" s="1">
        <v>4</v>
      </c>
      <c r="B5" s="1">
        <v>2009</v>
      </c>
      <c r="C5">
        <v>90283</v>
      </c>
      <c r="D5" s="3">
        <f>D24</f>
        <v>92752</v>
      </c>
      <c r="E5" s="3">
        <f>D40</f>
        <v>76955.494302017149</v>
      </c>
      <c r="F5" s="3">
        <f>I55</f>
        <v>84480.228571428554</v>
      </c>
      <c r="H5" s="6" t="s">
        <v>14</v>
      </c>
      <c r="I5" s="69" t="s">
        <v>15</v>
      </c>
      <c r="J5" s="69"/>
      <c r="K5" s="69"/>
    </row>
    <row r="6" spans="1:11">
      <c r="A6" s="1">
        <v>5</v>
      </c>
      <c r="B6" s="1">
        <v>2010</v>
      </c>
      <c r="C6">
        <v>70103</v>
      </c>
      <c r="D6" s="3">
        <f>D25</f>
        <v>92218.333333333328</v>
      </c>
      <c r="E6" s="3">
        <f>D41</f>
        <v>71900.890911109353</v>
      </c>
      <c r="F6" s="3">
        <f>I56</f>
        <v>79044.028571428556</v>
      </c>
    </row>
    <row r="7" spans="1:11">
      <c r="A7" s="1">
        <v>6</v>
      </c>
      <c r="B7" s="1">
        <v>2011</v>
      </c>
      <c r="C7" s="3">
        <v>99814</v>
      </c>
      <c r="D7" s="3"/>
      <c r="E7" s="3"/>
      <c r="F7" s="3"/>
    </row>
    <row r="8" spans="1:11">
      <c r="A8" s="1">
        <v>7</v>
      </c>
      <c r="B8" s="1">
        <v>2012</v>
      </c>
      <c r="C8" s="3">
        <v>91151</v>
      </c>
      <c r="D8" s="3"/>
      <c r="E8" s="3"/>
      <c r="F8" s="3"/>
    </row>
    <row r="9" spans="1:11">
      <c r="A9" s="1"/>
      <c r="B9" s="1"/>
      <c r="C9" s="3"/>
      <c r="D9" s="3"/>
      <c r="E9" s="3"/>
      <c r="F9" s="3"/>
    </row>
    <row r="10" spans="1:11">
      <c r="A10" s="1"/>
      <c r="B10" s="1"/>
      <c r="C10" s="3"/>
      <c r="D10" s="3"/>
      <c r="E10" s="3"/>
      <c r="F10" s="3"/>
    </row>
    <row r="11" spans="1:11">
      <c r="A11" s="1"/>
      <c r="B11" s="1"/>
      <c r="C11" s="3"/>
      <c r="D11" s="3"/>
      <c r="E11" s="3"/>
      <c r="F11" s="3"/>
    </row>
    <row r="12" spans="1:11">
      <c r="A12" s="1"/>
      <c r="B12" s="1" t="s">
        <v>16</v>
      </c>
      <c r="C12" s="7">
        <f>SUM(C2:C6)</f>
        <v>438450</v>
      </c>
      <c r="D12" s="7">
        <f>SUM(D2:D6)</f>
        <v>466428.33333333331</v>
      </c>
      <c r="E12" s="7">
        <f>SUM(E2:E6)</f>
        <v>413730.5102569866</v>
      </c>
      <c r="F12" s="7">
        <f>SUM(F2:F6)</f>
        <v>447355.71428571426</v>
      </c>
    </row>
    <row r="13" spans="1:11">
      <c r="A13" s="1"/>
      <c r="B13" s="1" t="s">
        <v>17</v>
      </c>
      <c r="C13" s="7">
        <f>AVERAGE(C2:C6)</f>
        <v>87690</v>
      </c>
      <c r="D13" s="7">
        <f>AVERAGE(D2:D6)</f>
        <v>93285.666666666657</v>
      </c>
      <c r="E13" s="7">
        <f>AVERAGE(E2:E6)</f>
        <v>82746.10205139732</v>
      </c>
      <c r="F13" s="7">
        <f>AVERAGE(F2:F6)</f>
        <v>89471.142857142855</v>
      </c>
    </row>
    <row r="14" spans="1:11">
      <c r="A14" s="1"/>
      <c r="B14" s="1" t="s">
        <v>18</v>
      </c>
      <c r="C14" s="9">
        <f>STDEV(C2:C6)</f>
        <v>10391.392928765614</v>
      </c>
      <c r="D14" s="9">
        <f>STDEV(D2:D6)</f>
        <v>843.80108898826336</v>
      </c>
      <c r="E14" s="9">
        <f>STDEV(E2:E6)</f>
        <v>8878.0400574263076</v>
      </c>
      <c r="F14" s="9">
        <f>STDEV(F2:F6)</f>
        <v>7922.673913315808</v>
      </c>
      <c r="H14" t="s">
        <v>25</v>
      </c>
      <c r="I14" t="s">
        <v>53</v>
      </c>
    </row>
    <row r="15" spans="1:11">
      <c r="A15" s="1"/>
      <c r="B15" s="1" t="s">
        <v>21</v>
      </c>
      <c r="C15" s="11">
        <f>C14/C13</f>
        <v>0.11850145887519231</v>
      </c>
      <c r="D15" s="17">
        <f>D14/D13</f>
        <v>9.0453455406325021E-3</v>
      </c>
      <c r="E15" s="17">
        <f>E14/E13</f>
        <v>0.10729254716931268</v>
      </c>
      <c r="F15" s="17">
        <f>F14/F13</f>
        <v>8.8550047091337764E-2</v>
      </c>
      <c r="H15" s="3">
        <f>C21</f>
        <v>94353</v>
      </c>
      <c r="I15" s="13">
        <f>B32</f>
        <v>-533.66666666666663</v>
      </c>
    </row>
    <row r="16" spans="1:11">
      <c r="A16" s="1"/>
      <c r="B16" s="1" t="s">
        <v>12</v>
      </c>
      <c r="C16" s="11"/>
      <c r="D16" s="17">
        <f>CORREL($C$2:$C$6,D2:D6)</f>
        <v>0.82716407386634316</v>
      </c>
      <c r="E16" s="16">
        <f>CORREL($C$2:$C$6,E2:E6)</f>
        <v>0.80982348522180303</v>
      </c>
      <c r="F16" s="17">
        <f>CORREL($C$2:$C$6,F2:F6)</f>
        <v>0.85235070180351757</v>
      </c>
    </row>
    <row r="17" spans="1:12">
      <c r="A17" s="1"/>
      <c r="B17" s="1" t="s">
        <v>22</v>
      </c>
      <c r="C17" s="1"/>
      <c r="D17" s="7">
        <f>C13-D13</f>
        <v>-5595.666666666657</v>
      </c>
      <c r="E17" s="7">
        <f>C13-E13</f>
        <v>4943.8979486026801</v>
      </c>
      <c r="F17" s="7">
        <f>F13-C13</f>
        <v>1781.1428571428551</v>
      </c>
    </row>
    <row r="18" spans="1:12">
      <c r="H18" t="s">
        <v>52</v>
      </c>
      <c r="L18" t="s">
        <v>49</v>
      </c>
    </row>
    <row r="19" spans="1:12">
      <c r="B19" t="s">
        <v>4</v>
      </c>
    </row>
    <row r="20" spans="1:12">
      <c r="A20" s="1" t="s">
        <v>24</v>
      </c>
      <c r="B20" s="1" t="s">
        <v>20</v>
      </c>
      <c r="C20" s="1" t="s">
        <v>25</v>
      </c>
      <c r="D20" s="1" t="s">
        <v>26</v>
      </c>
      <c r="H20" s="1" t="s">
        <v>1</v>
      </c>
      <c r="I20" s="1" t="s">
        <v>27</v>
      </c>
      <c r="J20" s="1" t="s">
        <v>28</v>
      </c>
    </row>
    <row r="21" spans="1:12">
      <c r="A21" s="1">
        <f t="shared" ref="A21:A26" si="0">B2-$B$2</f>
        <v>0</v>
      </c>
      <c r="B21" s="3">
        <f t="shared" ref="B21:B26" si="1">C3-C2</f>
        <v>1792</v>
      </c>
      <c r="C21" s="3">
        <f>$C$2</f>
        <v>94353</v>
      </c>
      <c r="D21" s="3">
        <f t="shared" ref="D21:D27" si="2">C21+($B$32*A21)</f>
        <v>94353</v>
      </c>
      <c r="H21" s="1">
        <v>7</v>
      </c>
      <c r="I21" s="1">
        <v>2013</v>
      </c>
      <c r="J21" s="3">
        <f>$H$15+($I$15*H21)</f>
        <v>90617.333333333328</v>
      </c>
    </row>
    <row r="22" spans="1:12">
      <c r="A22" s="1">
        <f t="shared" si="0"/>
        <v>1</v>
      </c>
      <c r="B22" s="1">
        <f t="shared" si="1"/>
        <v>-8579</v>
      </c>
      <c r="C22" s="3">
        <f t="shared" ref="C22:C27" si="3">$C$2</f>
        <v>94353</v>
      </c>
      <c r="D22" s="3">
        <f t="shared" si="2"/>
        <v>93819.333333333328</v>
      </c>
      <c r="H22" s="1">
        <v>8</v>
      </c>
      <c r="I22" s="1">
        <v>2014</v>
      </c>
      <c r="J22" s="3">
        <f t="shared" ref="J22:J38" si="4">$H$15+($I$15*H22)</f>
        <v>90083.666666666672</v>
      </c>
    </row>
    <row r="23" spans="1:12">
      <c r="A23" s="1">
        <f t="shared" si="0"/>
        <v>2</v>
      </c>
      <c r="B23" s="1">
        <f t="shared" si="1"/>
        <v>2717</v>
      </c>
      <c r="C23" s="3">
        <f t="shared" si="3"/>
        <v>94353</v>
      </c>
      <c r="D23" s="3">
        <f t="shared" si="2"/>
        <v>93285.666666666672</v>
      </c>
      <c r="H23" s="1">
        <v>9</v>
      </c>
      <c r="I23" s="1">
        <v>2015</v>
      </c>
      <c r="J23" s="3">
        <f t="shared" si="4"/>
        <v>89550</v>
      </c>
    </row>
    <row r="24" spans="1:12">
      <c r="A24" s="1">
        <f t="shared" si="0"/>
        <v>3</v>
      </c>
      <c r="B24" s="1">
        <f t="shared" si="1"/>
        <v>-20180</v>
      </c>
      <c r="C24" s="3">
        <f t="shared" si="3"/>
        <v>94353</v>
      </c>
      <c r="D24" s="3">
        <f t="shared" si="2"/>
        <v>92752</v>
      </c>
      <c r="H24" s="1">
        <v>10</v>
      </c>
      <c r="I24" s="1">
        <v>2016</v>
      </c>
      <c r="J24" s="3">
        <f t="shared" si="4"/>
        <v>89016.333333333328</v>
      </c>
    </row>
    <row r="25" spans="1:12">
      <c r="A25" s="1">
        <f>B6-$B$2</f>
        <v>4</v>
      </c>
      <c r="B25" s="1">
        <f t="shared" si="1"/>
        <v>29711</v>
      </c>
      <c r="C25" s="3">
        <f t="shared" si="3"/>
        <v>94353</v>
      </c>
      <c r="D25" s="3">
        <f t="shared" si="2"/>
        <v>92218.333333333328</v>
      </c>
      <c r="H25" s="1">
        <v>11</v>
      </c>
      <c r="I25" s="1">
        <v>2017</v>
      </c>
      <c r="J25" s="3">
        <f t="shared" si="4"/>
        <v>88482.666666666672</v>
      </c>
    </row>
    <row r="26" spans="1:12">
      <c r="A26" s="1">
        <f t="shared" si="0"/>
        <v>5</v>
      </c>
      <c r="B26" s="3">
        <f t="shared" si="1"/>
        <v>-8663</v>
      </c>
      <c r="C26" s="3">
        <f t="shared" si="3"/>
        <v>94353</v>
      </c>
      <c r="D26" s="3">
        <f t="shared" si="2"/>
        <v>91684.666666666672</v>
      </c>
      <c r="H26" s="1">
        <v>12</v>
      </c>
      <c r="I26" s="1">
        <v>2018</v>
      </c>
      <c r="J26" s="3">
        <f t="shared" si="4"/>
        <v>87949</v>
      </c>
    </row>
    <row r="27" spans="1:12">
      <c r="A27" s="1">
        <f>B8-$B$2</f>
        <v>6</v>
      </c>
      <c r="B27" s="1"/>
      <c r="C27" s="3">
        <f t="shared" si="3"/>
        <v>94353</v>
      </c>
      <c r="D27" s="3">
        <f t="shared" si="2"/>
        <v>91151</v>
      </c>
      <c r="H27" s="1">
        <v>13</v>
      </c>
      <c r="I27" s="1">
        <v>2019</v>
      </c>
      <c r="J27" s="3">
        <f t="shared" si="4"/>
        <v>87415.333333333328</v>
      </c>
    </row>
    <row r="28" spans="1:12">
      <c r="A28" s="1"/>
      <c r="B28" s="1"/>
      <c r="C28" s="3"/>
      <c r="D28" s="3"/>
      <c r="H28" s="1">
        <v>14</v>
      </c>
      <c r="I28" s="1">
        <v>2020</v>
      </c>
      <c r="J28" s="3">
        <f t="shared" si="4"/>
        <v>86881.666666666672</v>
      </c>
    </row>
    <row r="29" spans="1:12">
      <c r="A29" s="1"/>
      <c r="B29" s="1"/>
      <c r="C29" s="3"/>
      <c r="D29" s="3"/>
      <c r="H29" s="1">
        <v>15</v>
      </c>
      <c r="I29" s="1">
        <v>2021</v>
      </c>
      <c r="J29" s="3">
        <f t="shared" si="4"/>
        <v>86348</v>
      </c>
    </row>
    <row r="30" spans="1:12">
      <c r="A30" s="1"/>
      <c r="B30" s="1"/>
      <c r="C30" s="3"/>
      <c r="D30" s="3"/>
      <c r="H30" s="1">
        <v>16</v>
      </c>
      <c r="I30" s="1">
        <v>2022</v>
      </c>
      <c r="J30" s="3">
        <f t="shared" si="4"/>
        <v>85814.333333333328</v>
      </c>
    </row>
    <row r="31" spans="1:12">
      <c r="H31" s="1">
        <v>17</v>
      </c>
      <c r="I31" s="1">
        <v>2023</v>
      </c>
      <c r="J31" s="3">
        <f t="shared" si="4"/>
        <v>85280.666666666672</v>
      </c>
    </row>
    <row r="32" spans="1:12">
      <c r="A32" t="s">
        <v>29</v>
      </c>
      <c r="B32">
        <f>AVERAGE(B21:B30)</f>
        <v>-533.66666666666663</v>
      </c>
      <c r="H32" s="1">
        <v>18</v>
      </c>
      <c r="I32" s="1">
        <v>2024</v>
      </c>
      <c r="J32" s="3">
        <f t="shared" si="4"/>
        <v>84747</v>
      </c>
    </row>
    <row r="33" spans="1:10">
      <c r="H33" s="1">
        <v>19</v>
      </c>
      <c r="I33" s="1">
        <v>2025</v>
      </c>
      <c r="J33" s="3">
        <f t="shared" si="4"/>
        <v>84213.333333333328</v>
      </c>
    </row>
    <row r="34" spans="1:10">
      <c r="B34" t="s">
        <v>5</v>
      </c>
      <c r="H34" s="1">
        <v>20</v>
      </c>
      <c r="I34" s="1">
        <v>2026</v>
      </c>
      <c r="J34" s="3">
        <f t="shared" si="4"/>
        <v>83679.666666666672</v>
      </c>
    </row>
    <row r="35" spans="1:10">
      <c r="H35" s="1">
        <v>21</v>
      </c>
      <c r="I35" s="1">
        <v>2027</v>
      </c>
      <c r="J35" s="3">
        <f t="shared" si="4"/>
        <v>83146</v>
      </c>
    </row>
    <row r="36" spans="1:10">
      <c r="A36" s="1" t="s">
        <v>24</v>
      </c>
      <c r="B36" s="1" t="s">
        <v>30</v>
      </c>
      <c r="C36" s="1" t="s">
        <v>25</v>
      </c>
      <c r="D36" s="1" t="s">
        <v>26</v>
      </c>
      <c r="H36" s="1">
        <v>22</v>
      </c>
      <c r="I36" s="1">
        <v>2028</v>
      </c>
      <c r="J36" s="3">
        <f t="shared" si="4"/>
        <v>82612.333333333328</v>
      </c>
    </row>
    <row r="37" spans="1:10">
      <c r="A37" s="1">
        <v>0</v>
      </c>
      <c r="B37" s="1">
        <f>(C3-C2)/C2</f>
        <v>1.8992506862526893E-2</v>
      </c>
      <c r="C37" s="3">
        <f>$C$2</f>
        <v>94353</v>
      </c>
      <c r="D37" s="3">
        <f>C37*(1+$B$48)^A37</f>
        <v>94353</v>
      </c>
      <c r="H37" s="1">
        <v>23</v>
      </c>
      <c r="I37" s="1">
        <v>2029</v>
      </c>
      <c r="J37" s="3">
        <f t="shared" si="4"/>
        <v>82078.666666666672</v>
      </c>
    </row>
    <row r="38" spans="1:10">
      <c r="A38" s="1">
        <v>1</v>
      </c>
      <c r="B38" s="1">
        <f>(C4-C3)/C3</f>
        <v>-8.9229809142441108E-2</v>
      </c>
      <c r="C38" s="3">
        <f>$C$2</f>
        <v>94353</v>
      </c>
      <c r="D38" s="3">
        <f>C38*(1+$B$48)^A38</f>
        <v>88155.690788124499</v>
      </c>
      <c r="H38" s="1">
        <v>24</v>
      </c>
      <c r="I38" s="1">
        <v>2030</v>
      </c>
      <c r="J38" s="3">
        <f t="shared" si="4"/>
        <v>81545</v>
      </c>
    </row>
    <row r="39" spans="1:10">
      <c r="A39" s="1">
        <v>2</v>
      </c>
      <c r="B39" s="1">
        <f>(C5-C4)/C4</f>
        <v>3.1028024575748579E-2</v>
      </c>
      <c r="C39" s="3">
        <f>$C$2</f>
        <v>94353</v>
      </c>
      <c r="D39" s="3">
        <f>C39*(1+$B$48)^A39</f>
        <v>82365.434255735585</v>
      </c>
      <c r="H39" s="1"/>
      <c r="I39" s="1"/>
      <c r="J39" s="3"/>
    </row>
    <row r="40" spans="1:10">
      <c r="A40" s="1">
        <v>3</v>
      </c>
      <c r="B40" s="1">
        <f>(C6-C5)/C5</f>
        <v>-0.22351937795598287</v>
      </c>
      <c r="C40" s="3">
        <f>$C$2</f>
        <v>94353</v>
      </c>
      <c r="D40" s="3">
        <f>C40*(1+$B$48)^A40</f>
        <v>76955.494302017149</v>
      </c>
      <c r="H40" s="1"/>
      <c r="I40" s="1"/>
      <c r="J40" s="3"/>
    </row>
    <row r="41" spans="1:10">
      <c r="A41" s="1">
        <v>4</v>
      </c>
      <c r="B41" s="1"/>
      <c r="C41" s="3">
        <f>$C$2</f>
        <v>94353</v>
      </c>
      <c r="D41" s="3">
        <f>C41*(1+$B$48)^A41</f>
        <v>71900.890911109353</v>
      </c>
    </row>
    <row r="42" spans="1:10">
      <c r="A42" s="1"/>
      <c r="B42" s="1"/>
      <c r="C42" s="3"/>
      <c r="D42" s="3"/>
    </row>
    <row r="43" spans="1:10">
      <c r="A43" s="1"/>
      <c r="B43" s="1"/>
      <c r="C43" s="3"/>
      <c r="D43" s="3"/>
    </row>
    <row r="44" spans="1:10">
      <c r="A44" s="1"/>
      <c r="B44" s="1"/>
      <c r="C44" s="3"/>
      <c r="D44" s="3"/>
    </row>
    <row r="45" spans="1:10">
      <c r="A45" s="1"/>
      <c r="B45" s="1"/>
      <c r="C45" s="3"/>
      <c r="D45" s="3"/>
    </row>
    <row r="46" spans="1:10">
      <c r="A46" s="1"/>
      <c r="B46" s="1"/>
      <c r="C46" s="3"/>
      <c r="D46" s="3"/>
    </row>
    <row r="48" spans="1:10">
      <c r="A48" t="s">
        <v>31</v>
      </c>
      <c r="B48">
        <f>AVERAGE(B37:B46)</f>
        <v>-6.5682163915037131E-2</v>
      </c>
    </row>
    <row r="50" spans="1:9">
      <c r="C50" t="s">
        <v>6</v>
      </c>
    </row>
    <row r="51" spans="1:9">
      <c r="B51" s="1" t="s">
        <v>32</v>
      </c>
      <c r="C51" s="1" t="s">
        <v>33</v>
      </c>
      <c r="D51" s="1" t="s">
        <v>34</v>
      </c>
      <c r="E51" s="1" t="s">
        <v>35</v>
      </c>
      <c r="F51" s="1" t="s">
        <v>36</v>
      </c>
      <c r="G51" s="1" t="s">
        <v>19</v>
      </c>
      <c r="H51" s="1" t="s">
        <v>20</v>
      </c>
      <c r="I51" s="1" t="s">
        <v>28</v>
      </c>
    </row>
    <row r="52" spans="1:9">
      <c r="B52" s="1">
        <v>1</v>
      </c>
      <c r="C52" s="1">
        <f>B52^2</f>
        <v>1</v>
      </c>
      <c r="D52" s="1">
        <f>B52*C2</f>
        <v>94353</v>
      </c>
      <c r="E52" s="3">
        <f>AVERAGE($C$2:$C$6)</f>
        <v>87690</v>
      </c>
      <c r="F52" s="1">
        <f>AVERAGE($B$52:$B$58)</f>
        <v>3</v>
      </c>
      <c r="G52" s="3">
        <f>((5*$D$62)-($B$62*$C$12))/((5*$C$62)-($B$62)^2)</f>
        <v>-5436.2</v>
      </c>
      <c r="H52" s="3">
        <f>(E52-(G52*F52))</f>
        <v>103998.6</v>
      </c>
      <c r="I52" s="3">
        <f>(H52+(G52*B52))</f>
        <v>98562.400000000009</v>
      </c>
    </row>
    <row r="53" spans="1:9">
      <c r="B53" s="1">
        <v>2</v>
      </c>
      <c r="C53" s="1">
        <f>B53^2</f>
        <v>4</v>
      </c>
      <c r="D53" s="1">
        <f>B53*C3</f>
        <v>192290</v>
      </c>
      <c r="E53" s="1">
        <f>AVERAGE($C$2:$C$11)</f>
        <v>89916.428571428565</v>
      </c>
      <c r="F53" s="1">
        <f>AVERAGE($B$52:$B$61)</f>
        <v>3</v>
      </c>
      <c r="G53" s="3">
        <f>((5*$D$62)-($B$62*$C$12))/((5*$C$62)-($B$62)^2)</f>
        <v>-5436.2</v>
      </c>
      <c r="H53" s="3">
        <f>(E53-(G53*F53))</f>
        <v>106225.02857142856</v>
      </c>
      <c r="I53" s="3">
        <f>(H53+(G53*B53))</f>
        <v>95352.628571428562</v>
      </c>
    </row>
    <row r="54" spans="1:9">
      <c r="B54" s="1">
        <v>3</v>
      </c>
      <c r="C54" s="1">
        <f>B54^2</f>
        <v>9</v>
      </c>
      <c r="D54" s="1">
        <f>B54*C4</f>
        <v>262698</v>
      </c>
      <c r="E54" s="1">
        <f>AVERAGE($C$2:$C$11)</f>
        <v>89916.428571428565</v>
      </c>
      <c r="F54" s="1">
        <f>AVERAGE($B$52:$B$61)</f>
        <v>3</v>
      </c>
      <c r="G54" s="3">
        <f>((5*$D$62)-($B$62*$C$12))/((5*$C$62)-($B$62)^2)</f>
        <v>-5436.2</v>
      </c>
      <c r="H54" s="3">
        <f>(E54-(G54*F54))</f>
        <v>106225.02857142856</v>
      </c>
      <c r="I54" s="3">
        <f>(H54+(G54*B54))</f>
        <v>89916.428571428551</v>
      </c>
    </row>
    <row r="55" spans="1:9">
      <c r="B55" s="1">
        <v>4</v>
      </c>
      <c r="C55" s="1">
        <f>B55^2</f>
        <v>16</v>
      </c>
      <c r="D55" s="1">
        <f>B55*C5</f>
        <v>361132</v>
      </c>
      <c r="E55" s="1">
        <f>AVERAGE($C$2:$C$11)</f>
        <v>89916.428571428565</v>
      </c>
      <c r="F55" s="1">
        <f>AVERAGE($B$52:$B$61)</f>
        <v>3</v>
      </c>
      <c r="G55" s="3">
        <f>((5*$D$62)-($B$62*$C$12))/((5*$C$62)-($B$62)^2)</f>
        <v>-5436.2</v>
      </c>
      <c r="H55" s="3">
        <f>(E55-(G55*F55))</f>
        <v>106225.02857142856</v>
      </c>
      <c r="I55" s="3">
        <f>(H55+(G55*B55))</f>
        <v>84480.228571428554</v>
      </c>
    </row>
    <row r="56" spans="1:9">
      <c r="B56" s="1">
        <v>5</v>
      </c>
      <c r="C56" s="1">
        <f>B56^2</f>
        <v>25</v>
      </c>
      <c r="D56" s="1">
        <f>B56*C6</f>
        <v>350515</v>
      </c>
      <c r="E56" s="1">
        <f>AVERAGE($C$2:$C$11)</f>
        <v>89916.428571428565</v>
      </c>
      <c r="F56" s="1">
        <f>AVERAGE($B$52:$B$61)</f>
        <v>3</v>
      </c>
      <c r="G56" s="3">
        <f>((5*$D$62)-($B$62*$C$12))/((5*$C$62)-($B$62)^2)</f>
        <v>-5436.2</v>
      </c>
      <c r="H56" s="3">
        <f>(E56-(G56*F56))</f>
        <v>106225.02857142856</v>
      </c>
      <c r="I56" s="3">
        <f>(H56+(G56*B56))</f>
        <v>79044.028571428556</v>
      </c>
    </row>
    <row r="57" spans="1:9">
      <c r="B57" s="1"/>
      <c r="C57" s="1"/>
      <c r="D57" s="1"/>
      <c r="E57" s="1"/>
      <c r="F57" s="1"/>
      <c r="G57" s="3"/>
      <c r="H57" s="3"/>
      <c r="I57" s="3"/>
    </row>
    <row r="58" spans="1:9">
      <c r="B58" s="1"/>
      <c r="C58" s="1"/>
      <c r="D58" s="1"/>
      <c r="E58" s="1"/>
      <c r="F58" s="1"/>
      <c r="G58" s="3"/>
      <c r="H58" s="3"/>
      <c r="I58" s="3"/>
    </row>
    <row r="59" spans="1:9">
      <c r="B59" s="1"/>
      <c r="C59" s="1"/>
      <c r="D59" s="1"/>
      <c r="E59" s="1"/>
      <c r="F59" s="1"/>
      <c r="G59" s="3"/>
      <c r="H59" s="3"/>
      <c r="I59" s="3"/>
    </row>
    <row r="60" spans="1:9">
      <c r="B60" s="1"/>
      <c r="C60" s="1"/>
      <c r="D60" s="1"/>
      <c r="E60" s="1"/>
      <c r="F60" s="1"/>
      <c r="G60" s="3"/>
      <c r="H60" s="3"/>
      <c r="I60" s="3"/>
    </row>
    <row r="61" spans="1:9">
      <c r="B61" s="1"/>
      <c r="C61" s="1"/>
      <c r="D61" s="1"/>
      <c r="E61" s="1"/>
      <c r="F61" s="1"/>
      <c r="G61" s="3"/>
      <c r="H61" s="3"/>
      <c r="I61" s="3"/>
    </row>
    <row r="62" spans="1:9">
      <c r="A62" t="s">
        <v>37</v>
      </c>
      <c r="B62" s="1">
        <f>SUM(B52:B58)</f>
        <v>15</v>
      </c>
      <c r="C62" s="1">
        <f>SUM(C52:C58)</f>
        <v>55</v>
      </c>
      <c r="D62" s="1">
        <f>SUM(D52:D58)</f>
        <v>1260988</v>
      </c>
      <c r="E62" s="3">
        <f>SUM(E52:E56)</f>
        <v>447355.71428571432</v>
      </c>
      <c r="F62" s="1">
        <f>SUM(F52:F56)</f>
        <v>15</v>
      </c>
      <c r="G62" s="3"/>
      <c r="H62" s="3"/>
      <c r="I62" s="3"/>
    </row>
  </sheetData>
  <mergeCells count="5">
    <mergeCell ref="I1:K1"/>
    <mergeCell ref="I2:K2"/>
    <mergeCell ref="I3:K3"/>
    <mergeCell ref="I4:K4"/>
    <mergeCell ref="I5:K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2"/>
  <sheetViews>
    <sheetView topLeftCell="A13" zoomScale="98" zoomScaleNormal="98" workbookViewId="0">
      <selection activeCell="J22" sqref="J22"/>
    </sheetView>
  </sheetViews>
  <sheetFormatPr defaultRowHeight="15"/>
  <cols>
    <col min="1" max="1" width="11.7109375" customWidth="1"/>
    <col min="3" max="3" width="21.42578125" customWidth="1"/>
    <col min="4" max="4" width="14.140625" customWidth="1"/>
    <col min="5" max="5" width="13" customWidth="1"/>
    <col min="6" max="6" width="14.28515625" customWidth="1"/>
    <col min="7" max="7" width="9.42578125" customWidth="1"/>
    <col min="8" max="8" width="14.85546875" customWidth="1"/>
    <col min="9" max="9" width="9.140625" customWidth="1"/>
  </cols>
  <sheetData>
    <row r="1" spans="1:11" ht="15.75" thickBo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H1" s="2" t="s">
        <v>7</v>
      </c>
      <c r="I1" s="66" t="s">
        <v>8</v>
      </c>
      <c r="J1" s="66"/>
      <c r="K1" s="66"/>
    </row>
    <row r="2" spans="1:11">
      <c r="A2" s="1">
        <v>1</v>
      </c>
      <c r="B2" s="1">
        <v>2006</v>
      </c>
      <c r="C2">
        <v>140374</v>
      </c>
      <c r="D2" s="3">
        <f>D21</f>
        <v>140374</v>
      </c>
      <c r="E2" s="3">
        <f>D37</f>
        <v>140374</v>
      </c>
      <c r="F2" s="3">
        <f>I52</f>
        <v>136081.4</v>
      </c>
      <c r="H2" s="4" t="s">
        <v>9</v>
      </c>
      <c r="I2" s="67" t="s">
        <v>8</v>
      </c>
      <c r="J2" s="67"/>
      <c r="K2" s="67"/>
    </row>
    <row r="3" spans="1:11">
      <c r="A3" s="1">
        <v>2</v>
      </c>
      <c r="B3" s="1">
        <v>2007</v>
      </c>
      <c r="C3">
        <v>138407</v>
      </c>
      <c r="D3" s="3">
        <f>D22</f>
        <v>141496.75</v>
      </c>
      <c r="E3" s="3">
        <f>D38</f>
        <v>141760.70127394627</v>
      </c>
      <c r="F3" s="3">
        <f>I53</f>
        <v>136497.29999999999</v>
      </c>
      <c r="H3" s="5" t="s">
        <v>10</v>
      </c>
      <c r="I3" s="68" t="s">
        <v>11</v>
      </c>
      <c r="J3" s="68"/>
      <c r="K3" s="68"/>
    </row>
    <row r="4" spans="1:11">
      <c r="A4" s="1">
        <v>3</v>
      </c>
      <c r="B4" s="1">
        <v>2008</v>
      </c>
      <c r="C4">
        <v>127336</v>
      </c>
      <c r="D4" s="3">
        <f>D23</f>
        <v>142619.5</v>
      </c>
      <c r="E4" s="3">
        <f>D39</f>
        <v>143161.10124154782</v>
      </c>
      <c r="F4" s="3">
        <f>I54</f>
        <v>136913.20000000001</v>
      </c>
      <c r="H4" s="4" t="s">
        <v>12</v>
      </c>
      <c r="I4" s="67" t="s">
        <v>13</v>
      </c>
      <c r="J4" s="67"/>
      <c r="K4" s="67"/>
    </row>
    <row r="5" spans="1:11" ht="29.25" thickBot="1">
      <c r="A5" s="1">
        <v>4</v>
      </c>
      <c r="B5" s="1">
        <v>2009</v>
      </c>
      <c r="C5">
        <v>133584</v>
      </c>
      <c r="D5" s="3">
        <f>D24</f>
        <v>143742.25</v>
      </c>
      <c r="E5" s="3">
        <f>D40</f>
        <v>144575.33522698106</v>
      </c>
      <c r="F5" s="3">
        <f>I55</f>
        <v>137329.1</v>
      </c>
      <c r="H5" s="6" t="s">
        <v>14</v>
      </c>
      <c r="I5" s="69" t="s">
        <v>15</v>
      </c>
      <c r="J5" s="69"/>
      <c r="K5" s="69"/>
    </row>
    <row r="6" spans="1:11">
      <c r="A6" s="1">
        <v>5</v>
      </c>
      <c r="B6" s="1">
        <v>2010</v>
      </c>
      <c r="C6">
        <v>144865</v>
      </c>
      <c r="D6" s="3">
        <f>D25</f>
        <v>144865</v>
      </c>
      <c r="E6" s="3">
        <f>D41</f>
        <v>146003.53989123841</v>
      </c>
      <c r="F6" s="3">
        <f>I56</f>
        <v>137745</v>
      </c>
    </row>
    <row r="7" spans="1:11">
      <c r="A7" s="1"/>
      <c r="B7" s="1"/>
      <c r="C7" s="3"/>
      <c r="D7" s="3"/>
      <c r="E7" s="3"/>
      <c r="F7" s="3"/>
    </row>
    <row r="8" spans="1:11">
      <c r="A8" s="1"/>
      <c r="B8" s="1"/>
      <c r="C8" s="3"/>
      <c r="D8" s="3"/>
      <c r="E8" s="3"/>
      <c r="F8" s="3"/>
    </row>
    <row r="9" spans="1:11">
      <c r="A9" s="1"/>
      <c r="B9" s="1"/>
      <c r="C9" s="3"/>
      <c r="D9" s="3"/>
      <c r="E9" s="3"/>
      <c r="F9" s="3"/>
    </row>
    <row r="10" spans="1:11">
      <c r="A10" s="1"/>
      <c r="B10" s="1"/>
      <c r="C10" s="3"/>
      <c r="D10" s="3"/>
      <c r="E10" s="3"/>
      <c r="F10" s="3"/>
    </row>
    <row r="11" spans="1:11">
      <c r="A11" s="1"/>
      <c r="B11" s="1"/>
      <c r="C11" s="3"/>
      <c r="D11" s="3"/>
      <c r="E11" s="3"/>
      <c r="F11" s="3"/>
    </row>
    <row r="12" spans="1:11">
      <c r="A12" s="1"/>
      <c r="B12" s="1" t="s">
        <v>16</v>
      </c>
      <c r="C12" s="7">
        <f>SUM(C2:C6)</f>
        <v>684566</v>
      </c>
      <c r="D12" s="7">
        <f>SUM(D2:D6)</f>
        <v>713097.5</v>
      </c>
      <c r="E12" s="7">
        <f>SUM(E2:E6)</f>
        <v>715874.67763371358</v>
      </c>
      <c r="F12" s="7">
        <f>SUM(F2:F6)</f>
        <v>684566</v>
      </c>
    </row>
    <row r="13" spans="1:11">
      <c r="A13" s="1"/>
      <c r="B13" s="1" t="s">
        <v>17</v>
      </c>
      <c r="C13" s="7">
        <f>AVERAGE(C2:C6)</f>
        <v>136913.20000000001</v>
      </c>
      <c r="D13" s="7">
        <f>AVERAGE(D2:D6)</f>
        <v>142619.5</v>
      </c>
      <c r="E13" s="7">
        <f>AVERAGE(E2:E6)</f>
        <v>143174.93552674272</v>
      </c>
      <c r="F13" s="7">
        <f>AVERAGE(F2:F6)</f>
        <v>136913.20000000001</v>
      </c>
    </row>
    <row r="14" spans="1:11">
      <c r="A14" s="1"/>
      <c r="B14" s="1" t="s">
        <v>18</v>
      </c>
      <c r="C14" s="9">
        <f>STDEV(C2:C6)</f>
        <v>6712.7868802755838</v>
      </c>
      <c r="D14" s="9">
        <f>STDEV(D2:D6)</f>
        <v>1775.2236214770239</v>
      </c>
      <c r="E14" s="9">
        <f>STDEV(E2:E6)</f>
        <v>2225.2871559346454</v>
      </c>
      <c r="F14" s="9">
        <f>STDEV(F2:F6)</f>
        <v>657.59563943201908</v>
      </c>
      <c r="H14" t="s">
        <v>25</v>
      </c>
      <c r="I14" t="s">
        <v>53</v>
      </c>
    </row>
    <row r="15" spans="1:11">
      <c r="A15" s="1"/>
      <c r="B15" s="1" t="s">
        <v>21</v>
      </c>
      <c r="C15" s="11">
        <f>C14/C13</f>
        <v>4.9029508332838492E-2</v>
      </c>
      <c r="D15" s="17">
        <f>D14/D13</f>
        <v>1.2447271386290261E-2</v>
      </c>
      <c r="E15" s="17">
        <f>E14/E13</f>
        <v>1.5542435187749733E-2</v>
      </c>
      <c r="F15" s="17">
        <f>F14/F13</f>
        <v>4.8030112467754684E-3</v>
      </c>
      <c r="H15" s="3">
        <f>C21</f>
        <v>140374</v>
      </c>
      <c r="I15" s="13">
        <f>B32</f>
        <v>1122.75</v>
      </c>
    </row>
    <row r="16" spans="1:11">
      <c r="A16" s="1"/>
      <c r="B16" s="1" t="s">
        <v>12</v>
      </c>
      <c r="C16" s="11"/>
      <c r="D16" s="17">
        <f>CORREL($C$2:$C$6,D2:D6)</f>
        <v>9.7961644121944455E-2</v>
      </c>
      <c r="E16" s="16">
        <f>CORREL($C$2:$C$6,E2:E6)</f>
        <v>0.10303870212863608</v>
      </c>
      <c r="F16" s="17">
        <f>CORREL($C$2:$C$6,F2:F6)</f>
        <v>9.7961644121934241E-2</v>
      </c>
    </row>
    <row r="17" spans="1:12">
      <c r="A17" s="1"/>
      <c r="B17" s="1" t="s">
        <v>22</v>
      </c>
      <c r="C17" s="1"/>
      <c r="D17" s="7">
        <f>C13-D13</f>
        <v>-5706.2999999999884</v>
      </c>
      <c r="E17" s="7">
        <f>C13-E13</f>
        <v>-6261.7355267427047</v>
      </c>
      <c r="F17" s="7">
        <f>F13-C13</f>
        <v>0</v>
      </c>
    </row>
    <row r="18" spans="1:12">
      <c r="H18" t="s">
        <v>52</v>
      </c>
      <c r="L18" t="s">
        <v>49</v>
      </c>
    </row>
    <row r="19" spans="1:12">
      <c r="B19" t="s">
        <v>4</v>
      </c>
    </row>
    <row r="20" spans="1:12">
      <c r="A20" s="1" t="s">
        <v>24</v>
      </c>
      <c r="B20" s="1" t="s">
        <v>20</v>
      </c>
      <c r="C20" s="1" t="s">
        <v>25</v>
      </c>
      <c r="D20" s="1" t="s">
        <v>26</v>
      </c>
      <c r="H20" s="1" t="s">
        <v>1</v>
      </c>
      <c r="I20" s="1" t="s">
        <v>27</v>
      </c>
      <c r="J20" s="1" t="s">
        <v>28</v>
      </c>
    </row>
    <row r="21" spans="1:12">
      <c r="A21" s="1">
        <f>B2-$B$2</f>
        <v>0</v>
      </c>
      <c r="B21" s="3">
        <f>C3-C2</f>
        <v>-1967</v>
      </c>
      <c r="C21" s="3">
        <f>$C$2</f>
        <v>140374</v>
      </c>
      <c r="D21" s="3">
        <f>C21+($B$32*A21)</f>
        <v>140374</v>
      </c>
      <c r="H21" s="1">
        <v>5</v>
      </c>
      <c r="I21" s="1">
        <v>2011</v>
      </c>
      <c r="J21" s="3">
        <f>$H$15+($I$15*H21)</f>
        <v>145987.75</v>
      </c>
    </row>
    <row r="22" spans="1:12">
      <c r="A22" s="1">
        <f>B3-$B$2</f>
        <v>1</v>
      </c>
      <c r="B22" s="1">
        <f>C4-C3</f>
        <v>-11071</v>
      </c>
      <c r="C22" s="3">
        <f>$C$2</f>
        <v>140374</v>
      </c>
      <c r="D22" s="3">
        <f>C22+($B$32*A22)</f>
        <v>141496.75</v>
      </c>
      <c r="H22" s="1">
        <v>6</v>
      </c>
      <c r="I22" s="1">
        <v>2012</v>
      </c>
      <c r="J22" s="3">
        <f t="shared" ref="J22:J40" si="0">$H$15+($I$15*H22)</f>
        <v>147110.5</v>
      </c>
    </row>
    <row r="23" spans="1:12">
      <c r="A23" s="1">
        <f>B4-$B$2</f>
        <v>2</v>
      </c>
      <c r="B23" s="1">
        <f>C5-C4</f>
        <v>6248</v>
      </c>
      <c r="C23" s="3">
        <f>$C$2</f>
        <v>140374</v>
      </c>
      <c r="D23" s="3">
        <f>C23+($B$32*A23)</f>
        <v>142619.5</v>
      </c>
      <c r="H23" s="1">
        <v>7</v>
      </c>
      <c r="I23" s="1">
        <v>2013</v>
      </c>
      <c r="J23" s="3">
        <f t="shared" si="0"/>
        <v>148233.25</v>
      </c>
    </row>
    <row r="24" spans="1:12">
      <c r="A24" s="1">
        <f>B5-$B$2</f>
        <v>3</v>
      </c>
      <c r="B24" s="1">
        <f>C6-C5</f>
        <v>11281</v>
      </c>
      <c r="C24" s="3">
        <f>$C$2</f>
        <v>140374</v>
      </c>
      <c r="D24" s="3">
        <f>C24+($B$32*A24)</f>
        <v>143742.25</v>
      </c>
      <c r="H24" s="1">
        <v>8</v>
      </c>
      <c r="I24" s="1">
        <v>2014</v>
      </c>
      <c r="J24" s="3">
        <f t="shared" si="0"/>
        <v>149356</v>
      </c>
    </row>
    <row r="25" spans="1:12">
      <c r="A25" s="1">
        <f>B6-$B$2</f>
        <v>4</v>
      </c>
      <c r="B25" s="1"/>
      <c r="C25" s="3">
        <f>$C$2</f>
        <v>140374</v>
      </c>
      <c r="D25" s="3">
        <f>C25+($B$32*A25)</f>
        <v>144865</v>
      </c>
      <c r="H25" s="1">
        <v>9</v>
      </c>
      <c r="I25" s="1">
        <v>2015</v>
      </c>
      <c r="J25" s="3">
        <f t="shared" si="0"/>
        <v>150478.75</v>
      </c>
    </row>
    <row r="26" spans="1:12">
      <c r="A26" s="1"/>
      <c r="B26" s="1"/>
      <c r="C26" s="3"/>
      <c r="D26" s="3"/>
      <c r="H26" s="1">
        <v>10</v>
      </c>
      <c r="I26" s="1">
        <v>2016</v>
      </c>
      <c r="J26" s="3">
        <f t="shared" si="0"/>
        <v>151601.5</v>
      </c>
    </row>
    <row r="27" spans="1:12">
      <c r="A27" s="1"/>
      <c r="B27" s="1"/>
      <c r="C27" s="3"/>
      <c r="D27" s="3"/>
      <c r="H27" s="1">
        <v>11</v>
      </c>
      <c r="I27" s="1">
        <v>2017</v>
      </c>
      <c r="J27" s="3">
        <f t="shared" si="0"/>
        <v>152724.25</v>
      </c>
    </row>
    <row r="28" spans="1:12">
      <c r="A28" s="1"/>
      <c r="B28" s="1"/>
      <c r="C28" s="3"/>
      <c r="D28" s="3"/>
      <c r="H28" s="1">
        <v>12</v>
      </c>
      <c r="I28" s="1">
        <v>2018</v>
      </c>
      <c r="J28" s="3">
        <f t="shared" si="0"/>
        <v>153847</v>
      </c>
    </row>
    <row r="29" spans="1:12">
      <c r="A29" s="1"/>
      <c r="B29" s="1"/>
      <c r="C29" s="3"/>
      <c r="D29" s="3"/>
      <c r="H29" s="1">
        <v>13</v>
      </c>
      <c r="I29" s="1">
        <v>2019</v>
      </c>
      <c r="J29" s="3">
        <f t="shared" si="0"/>
        <v>154969.75</v>
      </c>
    </row>
    <row r="30" spans="1:12">
      <c r="A30" s="1"/>
      <c r="B30" s="1"/>
      <c r="C30" s="3"/>
      <c r="D30" s="3"/>
      <c r="H30" s="1">
        <v>14</v>
      </c>
      <c r="I30" s="1">
        <v>2020</v>
      </c>
      <c r="J30" s="3">
        <f t="shared" si="0"/>
        <v>156092.5</v>
      </c>
    </row>
    <row r="31" spans="1:12">
      <c r="H31" s="1">
        <v>15</v>
      </c>
      <c r="I31" s="1">
        <v>2021</v>
      </c>
      <c r="J31" s="3">
        <f t="shared" si="0"/>
        <v>157215.25</v>
      </c>
    </row>
    <row r="32" spans="1:12">
      <c r="A32" t="s">
        <v>29</v>
      </c>
      <c r="B32">
        <f>AVERAGE(B21:B30)</f>
        <v>1122.75</v>
      </c>
      <c r="H32" s="1">
        <v>16</v>
      </c>
      <c r="I32" s="1">
        <v>2022</v>
      </c>
      <c r="J32" s="3">
        <f t="shared" si="0"/>
        <v>158338</v>
      </c>
    </row>
    <row r="33" spans="1:10">
      <c r="H33" s="1">
        <v>17</v>
      </c>
      <c r="I33" s="1">
        <v>2023</v>
      </c>
      <c r="J33" s="3">
        <f t="shared" si="0"/>
        <v>159460.75</v>
      </c>
    </row>
    <row r="34" spans="1:10">
      <c r="B34" t="s">
        <v>5</v>
      </c>
      <c r="H34" s="1">
        <v>18</v>
      </c>
      <c r="I34" s="1">
        <v>2024</v>
      </c>
      <c r="J34" s="3">
        <f t="shared" si="0"/>
        <v>160583.5</v>
      </c>
    </row>
    <row r="35" spans="1:10">
      <c r="H35" s="1">
        <v>19</v>
      </c>
      <c r="I35" s="1">
        <v>2025</v>
      </c>
      <c r="J35" s="3">
        <f t="shared" si="0"/>
        <v>161706.25</v>
      </c>
    </row>
    <row r="36" spans="1:10">
      <c r="A36" s="1" t="s">
        <v>24</v>
      </c>
      <c r="B36" s="1" t="s">
        <v>30</v>
      </c>
      <c r="C36" s="1" t="s">
        <v>25</v>
      </c>
      <c r="D36" s="1" t="s">
        <v>26</v>
      </c>
      <c r="H36" s="1">
        <v>20</v>
      </c>
      <c r="I36" s="1">
        <v>2026</v>
      </c>
      <c r="J36" s="3">
        <f t="shared" si="0"/>
        <v>162829</v>
      </c>
    </row>
    <row r="37" spans="1:10">
      <c r="A37" s="1">
        <v>0</v>
      </c>
      <c r="B37" s="1">
        <f>(C3-C2)/C2</f>
        <v>-1.401256642968071E-2</v>
      </c>
      <c r="C37" s="3">
        <f>$C$2</f>
        <v>140374</v>
      </c>
      <c r="D37" s="3">
        <f>C37*(1+$B$48)^A37</f>
        <v>140374</v>
      </c>
      <c r="H37" s="1">
        <v>21</v>
      </c>
      <c r="I37" s="1">
        <v>2027</v>
      </c>
      <c r="J37" s="3">
        <f t="shared" si="0"/>
        <v>163951.75</v>
      </c>
    </row>
    <row r="38" spans="1:10">
      <c r="A38" s="1">
        <v>1</v>
      </c>
      <c r="B38" s="1">
        <f>(C4-C3)/C3</f>
        <v>-7.9988728893769817E-2</v>
      </c>
      <c r="C38" s="3">
        <f>$C$2</f>
        <v>140374</v>
      </c>
      <c r="D38" s="3">
        <f>C38*(1+$B$48)^A38</f>
        <v>141760.70127394627</v>
      </c>
      <c r="H38" s="1">
        <v>22</v>
      </c>
      <c r="I38" s="1">
        <v>2028</v>
      </c>
      <c r="J38" s="3">
        <f t="shared" si="0"/>
        <v>165074.5</v>
      </c>
    </row>
    <row r="39" spans="1:10">
      <c r="A39" s="1">
        <v>2</v>
      </c>
      <c r="B39" s="1">
        <f>(C5-C4)/C4</f>
        <v>4.9067035245335178E-2</v>
      </c>
      <c r="C39" s="3">
        <f>$C$2</f>
        <v>140374</v>
      </c>
      <c r="D39" s="3">
        <f>C39*(1+$B$48)^A39</f>
        <v>143161.10124154782</v>
      </c>
      <c r="H39" s="1">
        <v>23</v>
      </c>
      <c r="I39" s="1">
        <v>2029</v>
      </c>
      <c r="J39" s="3">
        <f t="shared" si="0"/>
        <v>166197.25</v>
      </c>
    </row>
    <row r="40" spans="1:10">
      <c r="A40" s="1">
        <v>3</v>
      </c>
      <c r="B40" s="1">
        <f>(C6-C5)/C5</f>
        <v>8.4448736375613842E-2</v>
      </c>
      <c r="C40" s="3">
        <f>$C$2</f>
        <v>140374</v>
      </c>
      <c r="D40" s="3">
        <f>C40*(1+$B$48)^A40</f>
        <v>144575.33522698106</v>
      </c>
      <c r="H40" s="1">
        <v>24</v>
      </c>
      <c r="I40" s="1">
        <v>2030</v>
      </c>
      <c r="J40" s="3">
        <f t="shared" si="0"/>
        <v>167320</v>
      </c>
    </row>
    <row r="41" spans="1:10">
      <c r="A41" s="1">
        <v>4</v>
      </c>
      <c r="B41" s="1"/>
      <c r="C41" s="3">
        <f>$C$2</f>
        <v>140374</v>
      </c>
      <c r="D41" s="3">
        <f>C41*(1+$B$48)^A41</f>
        <v>146003.53989123841</v>
      </c>
    </row>
    <row r="42" spans="1:10">
      <c r="A42" s="1"/>
      <c r="B42" s="1"/>
      <c r="C42" s="3"/>
      <c r="D42" s="3"/>
    </row>
    <row r="43" spans="1:10">
      <c r="A43" s="1"/>
      <c r="B43" s="1"/>
      <c r="C43" s="3"/>
      <c r="D43" s="3"/>
    </row>
    <row r="44" spans="1:10">
      <c r="A44" s="1"/>
      <c r="B44" s="1"/>
      <c r="C44" s="3"/>
      <c r="D44" s="3"/>
    </row>
    <row r="45" spans="1:10">
      <c r="A45" s="1"/>
      <c r="B45" s="1"/>
      <c r="C45" s="3"/>
      <c r="D45" s="3"/>
    </row>
    <row r="46" spans="1:10">
      <c r="A46" s="1"/>
      <c r="B46" s="1"/>
      <c r="C46" s="3"/>
      <c r="D46" s="3"/>
    </row>
    <row r="48" spans="1:10">
      <c r="A48" t="s">
        <v>31</v>
      </c>
      <c r="B48">
        <f>AVERAGE(B37:B46)</f>
        <v>9.8786190743746227E-3</v>
      </c>
    </row>
    <row r="50" spans="1:9">
      <c r="C50" t="s">
        <v>6</v>
      </c>
    </row>
    <row r="51" spans="1:9">
      <c r="B51" s="1" t="s">
        <v>32</v>
      </c>
      <c r="C51" s="1" t="s">
        <v>33</v>
      </c>
      <c r="D51" s="1" t="s">
        <v>34</v>
      </c>
      <c r="E51" s="1" t="s">
        <v>35</v>
      </c>
      <c r="F51" s="1" t="s">
        <v>36</v>
      </c>
      <c r="G51" s="1" t="s">
        <v>19</v>
      </c>
      <c r="H51" s="1" t="s">
        <v>20</v>
      </c>
      <c r="I51" s="1" t="s">
        <v>28</v>
      </c>
    </row>
    <row r="52" spans="1:9">
      <c r="B52" s="1">
        <v>1</v>
      </c>
      <c r="C52" s="1">
        <f>B52^2</f>
        <v>1</v>
      </c>
      <c r="D52" s="1">
        <f>B52*C2</f>
        <v>140374</v>
      </c>
      <c r="E52" s="3">
        <f>AVERAGE($C$2:$C$6)</f>
        <v>136913.20000000001</v>
      </c>
      <c r="F52" s="1">
        <f>AVERAGE($B$52:$B$58)</f>
        <v>3</v>
      </c>
      <c r="G52" s="3">
        <f>((5*$D$62)-($B$62*$C$12))/((5*$C$62)-($B$62)^2)</f>
        <v>415.9</v>
      </c>
      <c r="H52" s="3">
        <f>(E52-(G52*F52))</f>
        <v>135665.5</v>
      </c>
      <c r="I52" s="3">
        <f>(H52+(G52*B52))</f>
        <v>136081.4</v>
      </c>
    </row>
    <row r="53" spans="1:9">
      <c r="B53" s="1">
        <v>2</v>
      </c>
      <c r="C53" s="1">
        <f>B53^2</f>
        <v>4</v>
      </c>
      <c r="D53" s="1">
        <f>B53*C3</f>
        <v>276814</v>
      </c>
      <c r="E53" s="1">
        <f>AVERAGE($C$2:$C$11)</f>
        <v>136913.20000000001</v>
      </c>
      <c r="F53" s="1">
        <f>AVERAGE($B$52:$B$61)</f>
        <v>3</v>
      </c>
      <c r="G53" s="3">
        <f>((5*$D$62)-($B$62*$C$12))/((5*$C$62)-($B$62)^2)</f>
        <v>415.9</v>
      </c>
      <c r="H53" s="3">
        <f>(E53-(G53*F53))</f>
        <v>135665.5</v>
      </c>
      <c r="I53" s="3">
        <f>(H53+(G53*B53))</f>
        <v>136497.29999999999</v>
      </c>
    </row>
    <row r="54" spans="1:9">
      <c r="B54" s="1">
        <v>3</v>
      </c>
      <c r="C54" s="1">
        <f>B54^2</f>
        <v>9</v>
      </c>
      <c r="D54" s="1">
        <f>B54*C4</f>
        <v>382008</v>
      </c>
      <c r="E54" s="1">
        <f>AVERAGE($C$2:$C$11)</f>
        <v>136913.20000000001</v>
      </c>
      <c r="F54" s="1">
        <f>AVERAGE($B$52:$B$61)</f>
        <v>3</v>
      </c>
      <c r="G54" s="3">
        <f>((5*$D$62)-($B$62*$C$12))/((5*$C$62)-($B$62)^2)</f>
        <v>415.9</v>
      </c>
      <c r="H54" s="3">
        <f>(E54-(G54*F54))</f>
        <v>135665.5</v>
      </c>
      <c r="I54" s="3">
        <f>(H54+(G54*B54))</f>
        <v>136913.20000000001</v>
      </c>
    </row>
    <row r="55" spans="1:9">
      <c r="B55" s="1">
        <v>4</v>
      </c>
      <c r="C55" s="1">
        <f>B55^2</f>
        <v>16</v>
      </c>
      <c r="D55" s="1">
        <f>B55*C5</f>
        <v>534336</v>
      </c>
      <c r="E55" s="1">
        <f>AVERAGE($C$2:$C$11)</f>
        <v>136913.20000000001</v>
      </c>
      <c r="F55" s="1">
        <f>AVERAGE($B$52:$B$61)</f>
        <v>3</v>
      </c>
      <c r="G55" s="3">
        <f>((5*$D$62)-($B$62*$C$12))/((5*$C$62)-($B$62)^2)</f>
        <v>415.9</v>
      </c>
      <c r="H55" s="3">
        <f>(E55-(G55*F55))</f>
        <v>135665.5</v>
      </c>
      <c r="I55" s="3">
        <f>(H55+(G55*B55))</f>
        <v>137329.1</v>
      </c>
    </row>
    <row r="56" spans="1:9">
      <c r="B56" s="1">
        <v>5</v>
      </c>
      <c r="C56" s="1">
        <f>B56^2</f>
        <v>25</v>
      </c>
      <c r="D56" s="1">
        <f>B56*C6</f>
        <v>724325</v>
      </c>
      <c r="E56" s="1">
        <f>AVERAGE($C$2:$C$11)</f>
        <v>136913.20000000001</v>
      </c>
      <c r="F56" s="1">
        <f>AVERAGE($B$52:$B$61)</f>
        <v>3</v>
      </c>
      <c r="G56" s="3">
        <f>((5*$D$62)-($B$62*$C$12))/((5*$C$62)-($B$62)^2)</f>
        <v>415.9</v>
      </c>
      <c r="H56" s="3">
        <f>(E56-(G56*F56))</f>
        <v>135665.5</v>
      </c>
      <c r="I56" s="3">
        <f>(H56+(G56*B56))</f>
        <v>137745</v>
      </c>
    </row>
    <row r="57" spans="1:9">
      <c r="B57" s="1"/>
      <c r="C57" s="1"/>
      <c r="D57" s="1"/>
      <c r="E57" s="1"/>
      <c r="F57" s="1"/>
      <c r="G57" s="3"/>
      <c r="H57" s="3"/>
      <c r="I57" s="3"/>
    </row>
    <row r="58" spans="1:9">
      <c r="B58" s="1"/>
      <c r="C58" s="1"/>
      <c r="D58" s="1"/>
      <c r="E58" s="1"/>
      <c r="F58" s="1"/>
      <c r="G58" s="3"/>
      <c r="H58" s="3"/>
      <c r="I58" s="3"/>
    </row>
    <row r="59" spans="1:9">
      <c r="B59" s="1"/>
      <c r="C59" s="1"/>
      <c r="D59" s="1"/>
      <c r="E59" s="1"/>
      <c r="F59" s="1"/>
      <c r="G59" s="3"/>
      <c r="H59" s="3"/>
      <c r="I59" s="3"/>
    </row>
    <row r="60" spans="1:9">
      <c r="B60" s="1"/>
      <c r="C60" s="1"/>
      <c r="D60" s="1"/>
      <c r="E60" s="1"/>
      <c r="F60" s="1"/>
      <c r="G60" s="3"/>
      <c r="H60" s="3"/>
      <c r="I60" s="3"/>
    </row>
    <row r="61" spans="1:9">
      <c r="B61" s="1"/>
      <c r="C61" s="1"/>
      <c r="D61" s="1"/>
      <c r="E61" s="1"/>
      <c r="F61" s="1"/>
      <c r="G61" s="3"/>
      <c r="H61" s="3"/>
      <c r="I61" s="3"/>
    </row>
    <row r="62" spans="1:9">
      <c r="A62" t="s">
        <v>37</v>
      </c>
      <c r="B62" s="1">
        <f>SUM(B52:B58)</f>
        <v>15</v>
      </c>
      <c r="C62" s="1">
        <f>SUM(C52:C58)</f>
        <v>55</v>
      </c>
      <c r="D62" s="1">
        <f>SUM(D52:D58)</f>
        <v>2057857</v>
      </c>
      <c r="E62" s="3">
        <f>SUM(E52:E56)</f>
        <v>684566</v>
      </c>
      <c r="F62" s="1">
        <f>SUM(F52:F56)</f>
        <v>15</v>
      </c>
      <c r="G62" s="3"/>
      <c r="H62" s="3"/>
      <c r="I62" s="3"/>
    </row>
  </sheetData>
  <mergeCells count="5">
    <mergeCell ref="I1:K1"/>
    <mergeCell ref="I2:K2"/>
    <mergeCell ref="I3:K3"/>
    <mergeCell ref="I4:K4"/>
    <mergeCell ref="I5:K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2"/>
  <sheetViews>
    <sheetView zoomScale="98" zoomScaleNormal="98" workbookViewId="0">
      <selection activeCell="E21" sqref="E21"/>
    </sheetView>
  </sheetViews>
  <sheetFormatPr defaultRowHeight="15"/>
  <cols>
    <col min="1" max="1" width="11.7109375" customWidth="1"/>
    <col min="3" max="3" width="21.42578125" customWidth="1"/>
    <col min="4" max="4" width="14.140625" customWidth="1"/>
    <col min="5" max="5" width="13" customWidth="1"/>
    <col min="6" max="6" width="14.28515625" customWidth="1"/>
    <col min="7" max="7" width="9.42578125" customWidth="1"/>
    <col min="8" max="8" width="14.85546875" customWidth="1"/>
    <col min="9" max="9" width="9.140625" customWidth="1"/>
  </cols>
  <sheetData>
    <row r="1" spans="1:11" ht="15.75" thickBo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H1" s="2" t="s">
        <v>7</v>
      </c>
      <c r="I1" s="66" t="s">
        <v>8</v>
      </c>
      <c r="J1" s="66"/>
      <c r="K1" s="66"/>
    </row>
    <row r="2" spans="1:11">
      <c r="A2" s="1">
        <v>1</v>
      </c>
      <c r="B2" s="1">
        <v>2006</v>
      </c>
      <c r="C2">
        <v>140374</v>
      </c>
      <c r="D2" s="3">
        <f>D21</f>
        <v>140374</v>
      </c>
      <c r="E2" s="3">
        <f>D37</f>
        <v>140374</v>
      </c>
      <c r="F2" s="3">
        <f>I52</f>
        <v>136081.4</v>
      </c>
      <c r="H2" s="4" t="s">
        <v>9</v>
      </c>
      <c r="I2" s="67" t="s">
        <v>8</v>
      </c>
      <c r="J2" s="67"/>
      <c r="K2" s="67"/>
    </row>
    <row r="3" spans="1:11">
      <c r="A3" s="1">
        <v>2</v>
      </c>
      <c r="B3" s="1">
        <v>2007</v>
      </c>
      <c r="C3">
        <v>138407</v>
      </c>
      <c r="D3" s="3">
        <f>D22</f>
        <v>141496.75</v>
      </c>
      <c r="E3" s="3">
        <f>D38</f>
        <v>141760.70127394627</v>
      </c>
      <c r="F3" s="3">
        <f>I53</f>
        <v>136497.29999999999</v>
      </c>
      <c r="H3" s="5" t="s">
        <v>10</v>
      </c>
      <c r="I3" s="68" t="s">
        <v>11</v>
      </c>
      <c r="J3" s="68"/>
      <c r="K3" s="68"/>
    </row>
    <row r="4" spans="1:11">
      <c r="A4" s="1">
        <v>3</v>
      </c>
      <c r="B4" s="1">
        <v>2008</v>
      </c>
      <c r="C4">
        <v>127336</v>
      </c>
      <c r="D4" s="3">
        <f>D23</f>
        <v>142619.5</v>
      </c>
      <c r="E4" s="3">
        <f>D39</f>
        <v>143161.10124154782</v>
      </c>
      <c r="F4" s="3">
        <f>I54</f>
        <v>136913.20000000001</v>
      </c>
      <c r="H4" s="4" t="s">
        <v>12</v>
      </c>
      <c r="I4" s="67" t="s">
        <v>13</v>
      </c>
      <c r="J4" s="67"/>
      <c r="K4" s="67"/>
    </row>
    <row r="5" spans="1:11" ht="29.25" thickBot="1">
      <c r="A5" s="1">
        <v>4</v>
      </c>
      <c r="B5" s="1">
        <v>2009</v>
      </c>
      <c r="C5">
        <v>133584</v>
      </c>
      <c r="D5" s="3">
        <f>D24</f>
        <v>143742.25</v>
      </c>
      <c r="E5" s="3">
        <f>D40</f>
        <v>144575.33522698106</v>
      </c>
      <c r="F5" s="3">
        <f>I55</f>
        <v>137329.1</v>
      </c>
      <c r="H5" s="6" t="s">
        <v>14</v>
      </c>
      <c r="I5" s="69" t="s">
        <v>15</v>
      </c>
      <c r="J5" s="69"/>
      <c r="K5" s="69"/>
    </row>
    <row r="6" spans="1:11">
      <c r="A6" s="1">
        <v>5</v>
      </c>
      <c r="B6" s="1">
        <v>2010</v>
      </c>
      <c r="C6">
        <v>144865</v>
      </c>
      <c r="D6" s="3">
        <f>D25</f>
        <v>144865</v>
      </c>
      <c r="E6" s="3">
        <f>D41</f>
        <v>146003.53989123841</v>
      </c>
      <c r="F6" s="3">
        <f>I56</f>
        <v>137745</v>
      </c>
    </row>
    <row r="7" spans="1:11">
      <c r="A7" s="1"/>
      <c r="B7" s="1"/>
      <c r="C7" s="3"/>
      <c r="D7" s="3"/>
      <c r="E7" s="3"/>
      <c r="F7" s="3"/>
    </row>
    <row r="8" spans="1:11">
      <c r="A8" s="1"/>
      <c r="B8" s="1"/>
      <c r="C8" s="3"/>
      <c r="D8" s="3"/>
      <c r="E8" s="3"/>
      <c r="F8" s="3"/>
    </row>
    <row r="9" spans="1:11">
      <c r="A9" s="1"/>
      <c r="B9" s="1"/>
      <c r="C9" s="3"/>
      <c r="D9" s="3"/>
      <c r="E9" s="3"/>
      <c r="F9" s="3"/>
    </row>
    <row r="10" spans="1:11">
      <c r="A10" s="1"/>
      <c r="B10" s="1"/>
      <c r="C10" s="3"/>
      <c r="D10" s="3"/>
      <c r="E10" s="3"/>
      <c r="F10" s="3"/>
    </row>
    <row r="11" spans="1:11">
      <c r="A11" s="1"/>
      <c r="B11" s="1"/>
      <c r="C11" s="3"/>
      <c r="D11" s="3"/>
      <c r="E11" s="3"/>
      <c r="F11" s="3"/>
    </row>
    <row r="12" spans="1:11">
      <c r="A12" s="1"/>
      <c r="B12" s="1" t="s">
        <v>16</v>
      </c>
      <c r="C12" s="7">
        <f>SUM(C2:C6)</f>
        <v>684566</v>
      </c>
      <c r="D12" s="7">
        <f>SUM(D2:D6)</f>
        <v>713097.5</v>
      </c>
      <c r="E12" s="7">
        <f>SUM(E2:E6)</f>
        <v>715874.67763371358</v>
      </c>
      <c r="F12" s="7">
        <f>SUM(F2:F6)</f>
        <v>684566</v>
      </c>
    </row>
    <row r="13" spans="1:11">
      <c r="A13" s="1"/>
      <c r="B13" s="1" t="s">
        <v>17</v>
      </c>
      <c r="C13" s="7">
        <f>AVERAGE(C2:C6)</f>
        <v>136913.20000000001</v>
      </c>
      <c r="D13" s="7">
        <f>AVERAGE(D2:D6)</f>
        <v>142619.5</v>
      </c>
      <c r="E13" s="7">
        <f>AVERAGE(E2:E6)</f>
        <v>143174.93552674272</v>
      </c>
      <c r="F13" s="8">
        <f>AVERAGE(F2:F6)</f>
        <v>136913.20000000001</v>
      </c>
    </row>
    <row r="14" spans="1:11">
      <c r="A14" s="1"/>
      <c r="B14" s="1" t="s">
        <v>18</v>
      </c>
      <c r="C14" s="9">
        <f>STDEV(C2:C6)</f>
        <v>6712.7868802755838</v>
      </c>
      <c r="D14" s="9">
        <f>STDEV(D2:D6)</f>
        <v>1775.2236214770239</v>
      </c>
      <c r="E14" s="10">
        <f>STDEV(E2:E6)</f>
        <v>2225.2871559346454</v>
      </c>
      <c r="F14" s="9">
        <f>STDEV(F2:F6)</f>
        <v>657.59563943201908</v>
      </c>
      <c r="H14" t="s">
        <v>19</v>
      </c>
      <c r="I14" t="s">
        <v>20</v>
      </c>
    </row>
    <row r="15" spans="1:11">
      <c r="A15" s="1"/>
      <c r="B15" s="1" t="s">
        <v>21</v>
      </c>
      <c r="C15" s="11">
        <f>C14/C13</f>
        <v>4.9029508332838492E-2</v>
      </c>
      <c r="D15" s="17">
        <f>D14/D13</f>
        <v>1.2447271386290261E-2</v>
      </c>
      <c r="E15" s="17">
        <f>E14/E13</f>
        <v>1.5542435187749733E-2</v>
      </c>
      <c r="F15" s="12">
        <f>F14/F13</f>
        <v>4.8030112467754684E-3</v>
      </c>
      <c r="H15" s="3">
        <f>G52</f>
        <v>415.9</v>
      </c>
      <c r="I15" s="13">
        <f>H52</f>
        <v>135665.5</v>
      </c>
    </row>
    <row r="16" spans="1:11">
      <c r="A16" s="1"/>
      <c r="B16" s="1" t="s">
        <v>12</v>
      </c>
      <c r="C16" s="11"/>
      <c r="D16" s="17">
        <f>CORREL($C$2:$C$6,D2:D6)</f>
        <v>9.7961644121944455E-2</v>
      </c>
      <c r="E16" s="22">
        <f>CORREL($C$2:$C$6,E2:E6)</f>
        <v>0.10303870212863608</v>
      </c>
      <c r="F16" s="17">
        <f>CORREL($C$2:$C$6,F2:F6)</f>
        <v>9.7961644121934241E-2</v>
      </c>
    </row>
    <row r="17" spans="1:12">
      <c r="A17" s="1"/>
      <c r="B17" s="1" t="s">
        <v>22</v>
      </c>
      <c r="C17" s="1"/>
      <c r="D17" s="7">
        <f>C13-D13</f>
        <v>-5706.2999999999884</v>
      </c>
      <c r="E17" s="7">
        <f>C13-E13</f>
        <v>-6261.7355267427047</v>
      </c>
      <c r="F17" s="8">
        <f>F13-C13</f>
        <v>0</v>
      </c>
    </row>
    <row r="18" spans="1:12">
      <c r="H18" t="s">
        <v>23</v>
      </c>
      <c r="L18" t="s">
        <v>49</v>
      </c>
    </row>
    <row r="19" spans="1:12">
      <c r="B19" t="s">
        <v>4</v>
      </c>
    </row>
    <row r="20" spans="1:12">
      <c r="A20" s="1" t="s">
        <v>24</v>
      </c>
      <c r="B20" s="1" t="s">
        <v>20</v>
      </c>
      <c r="C20" s="1" t="s">
        <v>25</v>
      </c>
      <c r="D20" s="1" t="s">
        <v>26</v>
      </c>
      <c r="H20" s="1" t="s">
        <v>1</v>
      </c>
      <c r="I20" s="1" t="s">
        <v>27</v>
      </c>
      <c r="J20" s="1" t="s">
        <v>28</v>
      </c>
    </row>
    <row r="21" spans="1:12">
      <c r="A21" s="1">
        <f>B2-$B$2</f>
        <v>0</v>
      </c>
      <c r="B21" s="3">
        <f>C3-C2</f>
        <v>-1967</v>
      </c>
      <c r="C21" s="3">
        <f>$C$2</f>
        <v>140374</v>
      </c>
      <c r="D21" s="3">
        <f>C21+($B$32*A21)</f>
        <v>140374</v>
      </c>
      <c r="H21" s="1">
        <v>6</v>
      </c>
      <c r="I21" s="1">
        <v>2013</v>
      </c>
      <c r="J21" s="3">
        <f>$I$15+($H$15*H21)</f>
        <v>138160.9</v>
      </c>
    </row>
    <row r="22" spans="1:12">
      <c r="A22" s="1">
        <f>B3-$B$2</f>
        <v>1</v>
      </c>
      <c r="B22" s="1">
        <f>C4-C3</f>
        <v>-11071</v>
      </c>
      <c r="C22" s="3">
        <f>$C$2</f>
        <v>140374</v>
      </c>
      <c r="D22" s="3">
        <f>C22+($B$32*A22)</f>
        <v>141496.75</v>
      </c>
      <c r="H22" s="1">
        <v>7</v>
      </c>
      <c r="I22" s="1">
        <v>2012</v>
      </c>
      <c r="J22" s="3">
        <f t="shared" ref="J22:J40" si="0">$I$15+($H$15*H22)</f>
        <v>138576.79999999999</v>
      </c>
    </row>
    <row r="23" spans="1:12">
      <c r="A23" s="1">
        <f>B4-$B$2</f>
        <v>2</v>
      </c>
      <c r="B23" s="1">
        <f>C5-C4</f>
        <v>6248</v>
      </c>
      <c r="C23" s="3">
        <f>$C$2</f>
        <v>140374</v>
      </c>
      <c r="D23" s="3">
        <f>C23+($B$32*A23)</f>
        <v>142619.5</v>
      </c>
      <c r="H23" s="1">
        <v>8</v>
      </c>
      <c r="I23" s="1">
        <v>2013</v>
      </c>
      <c r="J23" s="3">
        <f t="shared" si="0"/>
        <v>138992.70000000001</v>
      </c>
    </row>
    <row r="24" spans="1:12">
      <c r="A24" s="1">
        <f>B5-$B$2</f>
        <v>3</v>
      </c>
      <c r="B24" s="1">
        <f>C6-C5</f>
        <v>11281</v>
      </c>
      <c r="C24" s="3">
        <f>$C$2</f>
        <v>140374</v>
      </c>
      <c r="D24" s="3">
        <f>C24+($B$32*A24)</f>
        <v>143742.25</v>
      </c>
      <c r="H24" s="1">
        <v>9</v>
      </c>
      <c r="I24" s="1">
        <v>2014</v>
      </c>
      <c r="J24" s="3">
        <f t="shared" si="0"/>
        <v>139408.6</v>
      </c>
    </row>
    <row r="25" spans="1:12">
      <c r="A25" s="1">
        <f>B6-$B$2</f>
        <v>4</v>
      </c>
      <c r="B25" s="1"/>
      <c r="C25" s="3">
        <f>$C$2</f>
        <v>140374</v>
      </c>
      <c r="D25" s="3">
        <f>C25+($B$32*A25)</f>
        <v>144865</v>
      </c>
      <c r="H25" s="1">
        <v>10</v>
      </c>
      <c r="I25" s="1">
        <v>2015</v>
      </c>
      <c r="J25" s="3">
        <f t="shared" si="0"/>
        <v>139824.5</v>
      </c>
    </row>
    <row r="26" spans="1:12">
      <c r="A26" s="1"/>
      <c r="B26" s="1"/>
      <c r="C26" s="3"/>
      <c r="D26" s="3"/>
      <c r="H26" s="1">
        <v>11</v>
      </c>
      <c r="I26" s="1">
        <v>2016</v>
      </c>
      <c r="J26" s="3">
        <f t="shared" si="0"/>
        <v>140240.4</v>
      </c>
    </row>
    <row r="27" spans="1:12">
      <c r="A27" s="1"/>
      <c r="B27" s="1"/>
      <c r="C27" s="3"/>
      <c r="D27" s="3"/>
      <c r="H27" s="1">
        <v>12</v>
      </c>
      <c r="I27" s="1">
        <v>2017</v>
      </c>
      <c r="J27" s="3">
        <f t="shared" si="0"/>
        <v>140656.29999999999</v>
      </c>
    </row>
    <row r="28" spans="1:12">
      <c r="A28" s="1"/>
      <c r="B28" s="1"/>
      <c r="C28" s="3"/>
      <c r="D28" s="3"/>
      <c r="H28" s="1">
        <v>13</v>
      </c>
      <c r="I28" s="1">
        <v>2018</v>
      </c>
      <c r="J28" s="3">
        <f t="shared" si="0"/>
        <v>141072.20000000001</v>
      </c>
    </row>
    <row r="29" spans="1:12">
      <c r="A29" s="1"/>
      <c r="B29" s="1"/>
      <c r="C29" s="3"/>
      <c r="D29" s="3"/>
      <c r="H29" s="1">
        <v>14</v>
      </c>
      <c r="I29" s="1">
        <v>2019</v>
      </c>
      <c r="J29" s="3">
        <f t="shared" si="0"/>
        <v>141488.1</v>
      </c>
    </row>
    <row r="30" spans="1:12">
      <c r="A30" s="1"/>
      <c r="B30" s="1"/>
      <c r="C30" s="3"/>
      <c r="D30" s="3"/>
      <c r="H30" s="1">
        <v>15</v>
      </c>
      <c r="I30" s="1">
        <v>2020</v>
      </c>
      <c r="J30" s="3">
        <f t="shared" si="0"/>
        <v>141904</v>
      </c>
    </row>
    <row r="31" spans="1:12">
      <c r="H31" s="1">
        <v>16</v>
      </c>
      <c r="I31" s="1">
        <v>2021</v>
      </c>
      <c r="J31" s="3">
        <f t="shared" si="0"/>
        <v>142319.9</v>
      </c>
    </row>
    <row r="32" spans="1:12">
      <c r="A32" t="s">
        <v>29</v>
      </c>
      <c r="B32">
        <f>AVERAGE(B21:B30)</f>
        <v>1122.75</v>
      </c>
      <c r="H32" s="1">
        <v>17</v>
      </c>
      <c r="I32" s="1">
        <v>2022</v>
      </c>
      <c r="J32" s="3">
        <f t="shared" si="0"/>
        <v>142735.79999999999</v>
      </c>
    </row>
    <row r="33" spans="1:10">
      <c r="H33" s="1">
        <v>18</v>
      </c>
      <c r="I33" s="1">
        <v>2023</v>
      </c>
      <c r="J33" s="3">
        <f t="shared" si="0"/>
        <v>143151.70000000001</v>
      </c>
    </row>
    <row r="34" spans="1:10">
      <c r="B34" t="s">
        <v>5</v>
      </c>
      <c r="H34" s="1">
        <v>19</v>
      </c>
      <c r="I34" s="1">
        <v>2024</v>
      </c>
      <c r="J34" s="3">
        <f t="shared" si="0"/>
        <v>143567.6</v>
      </c>
    </row>
    <row r="35" spans="1:10">
      <c r="H35" s="1">
        <v>20</v>
      </c>
      <c r="I35" s="1">
        <v>2025</v>
      </c>
      <c r="J35" s="3">
        <f t="shared" si="0"/>
        <v>143983.5</v>
      </c>
    </row>
    <row r="36" spans="1:10">
      <c r="A36" s="1" t="s">
        <v>24</v>
      </c>
      <c r="B36" s="1" t="s">
        <v>30</v>
      </c>
      <c r="C36" s="1" t="s">
        <v>25</v>
      </c>
      <c r="D36" s="1" t="s">
        <v>26</v>
      </c>
      <c r="H36" s="1">
        <v>21</v>
      </c>
      <c r="I36" s="1">
        <v>2026</v>
      </c>
      <c r="J36" s="3">
        <f t="shared" si="0"/>
        <v>144399.4</v>
      </c>
    </row>
    <row r="37" spans="1:10">
      <c r="A37" s="1">
        <v>0</v>
      </c>
      <c r="B37" s="1">
        <f>(C3-C2)/C2</f>
        <v>-1.401256642968071E-2</v>
      </c>
      <c r="C37" s="3">
        <f>$C$2</f>
        <v>140374</v>
      </c>
      <c r="D37" s="3">
        <f>C37*(1+$B$48)^A37</f>
        <v>140374</v>
      </c>
      <c r="H37" s="1">
        <v>22</v>
      </c>
      <c r="I37" s="1">
        <v>2027</v>
      </c>
      <c r="J37" s="3">
        <f t="shared" si="0"/>
        <v>144815.29999999999</v>
      </c>
    </row>
    <row r="38" spans="1:10">
      <c r="A38" s="1">
        <v>1</v>
      </c>
      <c r="B38" s="1">
        <f>(C4-C3)/C3</f>
        <v>-7.9988728893769817E-2</v>
      </c>
      <c r="C38" s="3">
        <f>$C$2</f>
        <v>140374</v>
      </c>
      <c r="D38" s="3">
        <f>C38*(1+$B$48)^A38</f>
        <v>141760.70127394627</v>
      </c>
      <c r="H38" s="1">
        <v>23</v>
      </c>
      <c r="I38" s="1">
        <v>2028</v>
      </c>
      <c r="J38" s="3">
        <f t="shared" si="0"/>
        <v>145231.20000000001</v>
      </c>
    </row>
    <row r="39" spans="1:10">
      <c r="A39" s="1">
        <v>2</v>
      </c>
      <c r="B39" s="1">
        <f>(C5-C4)/C4</f>
        <v>4.9067035245335178E-2</v>
      </c>
      <c r="C39" s="3">
        <f>$C$2</f>
        <v>140374</v>
      </c>
      <c r="D39" s="3">
        <f>C39*(1+$B$48)^A39</f>
        <v>143161.10124154782</v>
      </c>
      <c r="H39" s="1">
        <v>24</v>
      </c>
      <c r="I39" s="1">
        <v>2029</v>
      </c>
      <c r="J39" s="3">
        <f t="shared" si="0"/>
        <v>145647.1</v>
      </c>
    </row>
    <row r="40" spans="1:10">
      <c r="A40" s="1">
        <v>3</v>
      </c>
      <c r="B40" s="1">
        <f>(C6-C5)/C5</f>
        <v>8.4448736375613842E-2</v>
      </c>
      <c r="C40" s="3">
        <f>$C$2</f>
        <v>140374</v>
      </c>
      <c r="D40" s="3">
        <f>C40*(1+$B$48)^A40</f>
        <v>144575.33522698106</v>
      </c>
      <c r="H40" s="1">
        <v>25</v>
      </c>
      <c r="I40" s="1">
        <v>2030</v>
      </c>
      <c r="J40" s="3">
        <f t="shared" si="0"/>
        <v>146063</v>
      </c>
    </row>
    <row r="41" spans="1:10">
      <c r="A41" s="1">
        <v>4</v>
      </c>
      <c r="B41" s="1"/>
      <c r="C41" s="3">
        <f>$C$2</f>
        <v>140374</v>
      </c>
      <c r="D41" s="3">
        <f>C41*(1+$B$48)^A41</f>
        <v>146003.53989123841</v>
      </c>
    </row>
    <row r="42" spans="1:10">
      <c r="A42" s="1"/>
      <c r="B42" s="1"/>
      <c r="C42" s="3"/>
      <c r="D42" s="3"/>
    </row>
    <row r="43" spans="1:10">
      <c r="A43" s="1"/>
      <c r="B43" s="1"/>
      <c r="C43" s="3"/>
      <c r="D43" s="3"/>
    </row>
    <row r="44" spans="1:10">
      <c r="A44" s="1"/>
      <c r="B44" s="1"/>
      <c r="C44" s="3"/>
      <c r="D44" s="3"/>
    </row>
    <row r="45" spans="1:10">
      <c r="A45" s="1"/>
      <c r="B45" s="1"/>
      <c r="C45" s="3"/>
      <c r="D45" s="3"/>
    </row>
    <row r="46" spans="1:10">
      <c r="A46" s="1"/>
      <c r="B46" s="1"/>
      <c r="C46" s="3"/>
      <c r="D46" s="3"/>
    </row>
    <row r="48" spans="1:10">
      <c r="A48" t="s">
        <v>31</v>
      </c>
      <c r="B48">
        <f>AVERAGE(B37:B46)</f>
        <v>9.8786190743746227E-3</v>
      </c>
    </row>
    <row r="50" spans="1:9">
      <c r="C50" t="s">
        <v>6</v>
      </c>
    </row>
    <row r="51" spans="1:9">
      <c r="B51" s="1" t="s">
        <v>32</v>
      </c>
      <c r="C51" s="1" t="s">
        <v>33</v>
      </c>
      <c r="D51" s="1" t="s">
        <v>34</v>
      </c>
      <c r="E51" s="1" t="s">
        <v>35</v>
      </c>
      <c r="F51" s="1" t="s">
        <v>36</v>
      </c>
      <c r="G51" s="1" t="s">
        <v>19</v>
      </c>
      <c r="H51" s="1" t="s">
        <v>20</v>
      </c>
      <c r="I51" s="1" t="s">
        <v>28</v>
      </c>
    </row>
    <row r="52" spans="1:9">
      <c r="B52" s="1">
        <v>1</v>
      </c>
      <c r="C52" s="1">
        <f>B52^2</f>
        <v>1</v>
      </c>
      <c r="D52" s="1">
        <f>B52*C2</f>
        <v>140374</v>
      </c>
      <c r="E52" s="3">
        <f>AVERAGE($C$2:$C$6)</f>
        <v>136913.20000000001</v>
      </c>
      <c r="F52" s="1">
        <f>AVERAGE($B$52:$B$58)</f>
        <v>3</v>
      </c>
      <c r="G52" s="3">
        <f>((5*$D$62)-($B$62*$C$12))/((5*$C$62)-($B$62)^2)</f>
        <v>415.9</v>
      </c>
      <c r="H52" s="3">
        <f>(E52-(G52*F52))</f>
        <v>135665.5</v>
      </c>
      <c r="I52" s="3">
        <f>(H52+(G52*B52))</f>
        <v>136081.4</v>
      </c>
    </row>
    <row r="53" spans="1:9">
      <c r="B53" s="1">
        <v>2</v>
      </c>
      <c r="C53" s="1">
        <f>B53^2</f>
        <v>4</v>
      </c>
      <c r="D53" s="1">
        <f>B53*C3</f>
        <v>276814</v>
      </c>
      <c r="E53" s="1">
        <f>AVERAGE($C$2:$C$11)</f>
        <v>136913.20000000001</v>
      </c>
      <c r="F53" s="1">
        <f>AVERAGE($B$52:$B$61)</f>
        <v>3</v>
      </c>
      <c r="G53" s="3">
        <f>((5*$D$62)-($B$62*$C$12))/((5*$C$62)-($B$62)^2)</f>
        <v>415.9</v>
      </c>
      <c r="H53" s="3">
        <f>(E53-(G53*F53))</f>
        <v>135665.5</v>
      </c>
      <c r="I53" s="3">
        <f>(H53+(G53*B53))</f>
        <v>136497.29999999999</v>
      </c>
    </row>
    <row r="54" spans="1:9">
      <c r="B54" s="1">
        <v>3</v>
      </c>
      <c r="C54" s="1">
        <f>B54^2</f>
        <v>9</v>
      </c>
      <c r="D54" s="1">
        <f>B54*C4</f>
        <v>382008</v>
      </c>
      <c r="E54" s="1">
        <f>AVERAGE($C$2:$C$11)</f>
        <v>136913.20000000001</v>
      </c>
      <c r="F54" s="1">
        <f>AVERAGE($B$52:$B$61)</f>
        <v>3</v>
      </c>
      <c r="G54" s="3">
        <f>((5*$D$62)-($B$62*$C$12))/((5*$C$62)-($B$62)^2)</f>
        <v>415.9</v>
      </c>
      <c r="H54" s="3">
        <f>(E54-(G54*F54))</f>
        <v>135665.5</v>
      </c>
      <c r="I54" s="3">
        <f>(H54+(G54*B54))</f>
        <v>136913.20000000001</v>
      </c>
    </row>
    <row r="55" spans="1:9">
      <c r="B55" s="1">
        <v>4</v>
      </c>
      <c r="C55" s="1">
        <f>B55^2</f>
        <v>16</v>
      </c>
      <c r="D55" s="1">
        <f>B55*C5</f>
        <v>534336</v>
      </c>
      <c r="E55" s="1">
        <f>AVERAGE($C$2:$C$11)</f>
        <v>136913.20000000001</v>
      </c>
      <c r="F55" s="1">
        <f>AVERAGE($B$52:$B$61)</f>
        <v>3</v>
      </c>
      <c r="G55" s="3">
        <f>((5*$D$62)-($B$62*$C$12))/((5*$C$62)-($B$62)^2)</f>
        <v>415.9</v>
      </c>
      <c r="H55" s="3">
        <f>(E55-(G55*F55))</f>
        <v>135665.5</v>
      </c>
      <c r="I55" s="3">
        <f>(H55+(G55*B55))</f>
        <v>137329.1</v>
      </c>
    </row>
    <row r="56" spans="1:9">
      <c r="B56" s="1">
        <v>5</v>
      </c>
      <c r="C56" s="1">
        <f>B56^2</f>
        <v>25</v>
      </c>
      <c r="D56" s="1">
        <f>B56*C6</f>
        <v>724325</v>
      </c>
      <c r="E56" s="1">
        <f>AVERAGE($C$2:$C$11)</f>
        <v>136913.20000000001</v>
      </c>
      <c r="F56" s="1">
        <f>AVERAGE($B$52:$B$61)</f>
        <v>3</v>
      </c>
      <c r="G56" s="3">
        <f>((5*$D$62)-($B$62*$C$12))/((5*$C$62)-($B$62)^2)</f>
        <v>415.9</v>
      </c>
      <c r="H56" s="3">
        <f>(E56-(G56*F56))</f>
        <v>135665.5</v>
      </c>
      <c r="I56" s="3">
        <f>(H56+(G56*B56))</f>
        <v>137745</v>
      </c>
    </row>
    <row r="57" spans="1:9">
      <c r="B57" s="1"/>
      <c r="C57" s="1"/>
      <c r="D57" s="1"/>
      <c r="E57" s="1"/>
      <c r="F57" s="1"/>
      <c r="G57" s="3"/>
      <c r="H57" s="3"/>
      <c r="I57" s="3"/>
    </row>
    <row r="58" spans="1:9">
      <c r="B58" s="1"/>
      <c r="C58" s="1"/>
      <c r="D58" s="1"/>
      <c r="E58" s="1"/>
      <c r="F58" s="1"/>
      <c r="G58" s="3"/>
      <c r="H58" s="3"/>
      <c r="I58" s="3"/>
    </row>
    <row r="59" spans="1:9">
      <c r="B59" s="1"/>
      <c r="C59" s="1"/>
      <c r="D59" s="1"/>
      <c r="E59" s="1"/>
      <c r="F59" s="1"/>
      <c r="G59" s="3"/>
      <c r="H59" s="3"/>
      <c r="I59" s="3"/>
    </row>
    <row r="60" spans="1:9">
      <c r="B60" s="1"/>
      <c r="C60" s="1"/>
      <c r="D60" s="1"/>
      <c r="E60" s="1"/>
      <c r="F60" s="1"/>
      <c r="G60" s="3"/>
      <c r="H60" s="3"/>
      <c r="I60" s="3"/>
    </row>
    <row r="61" spans="1:9">
      <c r="B61" s="1"/>
      <c r="C61" s="1"/>
      <c r="D61" s="1"/>
      <c r="E61" s="1"/>
      <c r="F61" s="1"/>
      <c r="G61" s="3"/>
      <c r="H61" s="3"/>
      <c r="I61" s="3"/>
    </row>
    <row r="62" spans="1:9">
      <c r="A62" t="s">
        <v>37</v>
      </c>
      <c r="B62" s="1">
        <f>SUM(B52:B58)</f>
        <v>15</v>
      </c>
      <c r="C62" s="1">
        <f>SUM(C52:C58)</f>
        <v>55</v>
      </c>
      <c r="D62" s="1">
        <f>SUM(D52:D58)</f>
        <v>2057857</v>
      </c>
      <c r="E62" s="3">
        <f>SUM(E52:E56)</f>
        <v>684566</v>
      </c>
      <c r="F62" s="1">
        <f>SUM(F52:F56)</f>
        <v>15</v>
      </c>
      <c r="G62" s="3"/>
      <c r="H62" s="3"/>
      <c r="I62" s="3"/>
    </row>
  </sheetData>
  <mergeCells count="5">
    <mergeCell ref="I1:K1"/>
    <mergeCell ref="I2:K2"/>
    <mergeCell ref="I3:K3"/>
    <mergeCell ref="I4:K4"/>
    <mergeCell ref="I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hasil</vt:lpstr>
      <vt:lpstr>ternak</vt:lpstr>
      <vt:lpstr>10 data</vt:lpstr>
      <vt:lpstr>7 data</vt:lpstr>
      <vt:lpstr>7 data aritmatika</vt:lpstr>
      <vt:lpstr>5 data aritmatika</vt:lpstr>
      <vt:lpstr>5 data least square</vt:lpstr>
      <vt:lpstr>Sheet2</vt:lpstr>
      <vt:lpstr>Sheet3</vt:lpstr>
      <vt:lpstr>PUPUK ORGANIK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</dc:creator>
  <cp:lastModifiedBy>GIGABYTE</cp:lastModifiedBy>
  <dcterms:created xsi:type="dcterms:W3CDTF">2016-09-21T05:03:38Z</dcterms:created>
  <dcterms:modified xsi:type="dcterms:W3CDTF">2016-09-30T11:10:31Z</dcterms:modified>
</cp:coreProperties>
</file>