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xo\Documents\Github\sopq\Casos de teoría\Excel\"/>
    </mc:Choice>
  </mc:AlternateContent>
  <xr:revisionPtr revIDLastSave="0" documentId="13_ncr:40009_{0DDB7C0D-0504-48A7-85B6-1238B2E634AE}" xr6:coauthVersionLast="47" xr6:coauthVersionMax="47" xr10:uidLastSave="{00000000-0000-0000-0000-000000000000}"/>
  <bookViews>
    <workbookView xWindow="4180" yWindow="920" windowWidth="25850" windowHeight="16520" activeTab="1"/>
  </bookViews>
  <sheets>
    <sheet name="Hoja1" sheetId="1" r:id="rId1"/>
    <sheet name="Txy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26" i="2" l="1"/>
  <c r="D26" i="2"/>
  <c r="J26" i="2" s="1"/>
  <c r="E25" i="2"/>
  <c r="D25" i="2"/>
  <c r="F25" i="2" s="1"/>
  <c r="E24" i="2"/>
  <c r="D24" i="2"/>
  <c r="E23" i="2"/>
  <c r="D23" i="2"/>
  <c r="J23" i="2" s="1"/>
  <c r="E22" i="2"/>
  <c r="D22" i="2"/>
  <c r="J22" i="2" s="1"/>
  <c r="E21" i="2"/>
  <c r="D21" i="2"/>
  <c r="J21" i="2" s="1"/>
  <c r="E20" i="2"/>
  <c r="D20" i="2"/>
  <c r="F20" i="2" s="1"/>
  <c r="E19" i="2"/>
  <c r="D19" i="2"/>
  <c r="F19" i="2" s="1"/>
  <c r="E18" i="2"/>
  <c r="D18" i="2"/>
  <c r="F18" i="2" s="1"/>
  <c r="E17" i="2"/>
  <c r="D17" i="2"/>
  <c r="J17" i="2" s="1"/>
  <c r="E16" i="2"/>
  <c r="D16" i="2"/>
  <c r="J16" i="2" s="1"/>
  <c r="E15" i="2"/>
  <c r="D15" i="2"/>
  <c r="F15" i="2" s="1"/>
  <c r="E14" i="2"/>
  <c r="D14" i="2"/>
  <c r="J14" i="2" s="1"/>
  <c r="E13" i="2"/>
  <c r="D13" i="2"/>
  <c r="F13" i="2" s="1"/>
  <c r="E12" i="2"/>
  <c r="D12" i="2"/>
  <c r="F12" i="2" s="1"/>
  <c r="E11" i="2"/>
  <c r="D11" i="2"/>
  <c r="F11" i="2" s="1"/>
  <c r="E10" i="2"/>
  <c r="D10" i="2"/>
  <c r="J10" i="2" s="1"/>
  <c r="E9" i="2"/>
  <c r="D9" i="2"/>
  <c r="J9" i="2" s="1"/>
  <c r="E8" i="2"/>
  <c r="G8" i="2" s="1"/>
  <c r="D8" i="2"/>
  <c r="J8" i="2" s="1"/>
  <c r="E7" i="2"/>
  <c r="D7" i="2"/>
  <c r="F7" i="2" s="1"/>
  <c r="E6" i="2"/>
  <c r="D6" i="2"/>
  <c r="J6" i="2" s="1"/>
  <c r="C26" i="2"/>
  <c r="C25" i="2"/>
  <c r="J24" i="2"/>
  <c r="F24" i="2"/>
  <c r="C24" i="2"/>
  <c r="C23" i="2"/>
  <c r="C22" i="2"/>
  <c r="C21" i="2"/>
  <c r="C20" i="2"/>
  <c r="J19" i="2"/>
  <c r="C19" i="2"/>
  <c r="J18" i="2"/>
  <c r="C18" i="2"/>
  <c r="C17" i="2"/>
  <c r="G17" i="2" s="1"/>
  <c r="C16" i="2"/>
  <c r="C15" i="2"/>
  <c r="C14" i="2"/>
  <c r="C13" i="2"/>
  <c r="J12" i="2"/>
  <c r="C12" i="2"/>
  <c r="C11" i="2"/>
  <c r="C10" i="2"/>
  <c r="C9" i="2"/>
  <c r="C8" i="2"/>
  <c r="C7" i="2"/>
  <c r="F6" i="2"/>
  <c r="C6" i="2"/>
  <c r="C4" i="2"/>
  <c r="F41" i="1"/>
  <c r="G41" i="1" s="1"/>
  <c r="C41" i="1"/>
  <c r="D41" i="1" s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F9" i="1"/>
  <c r="G9" i="1" s="1"/>
  <c r="C9" i="1"/>
  <c r="D9" i="1" s="1"/>
  <c r="J13" i="2" l="1"/>
  <c r="L13" i="2" s="1"/>
  <c r="K6" i="2"/>
  <c r="F9" i="2"/>
  <c r="H9" i="2" s="1"/>
  <c r="K24" i="2"/>
  <c r="L24" i="2" s="1"/>
  <c r="K18" i="2"/>
  <c r="L18" i="2" s="1"/>
  <c r="G12" i="2"/>
  <c r="K20" i="2"/>
  <c r="K13" i="2"/>
  <c r="G20" i="2"/>
  <c r="H20" i="2" s="1"/>
  <c r="K14" i="2"/>
  <c r="L14" i="2" s="1"/>
  <c r="K23" i="2"/>
  <c r="L23" i="2" s="1"/>
  <c r="G21" i="2"/>
  <c r="K16" i="2"/>
  <c r="L16" i="2" s="1"/>
  <c r="K25" i="2"/>
  <c r="K10" i="2"/>
  <c r="L10" i="2" s="1"/>
  <c r="K11" i="2"/>
  <c r="F14" i="2"/>
  <c r="G9" i="2"/>
  <c r="J15" i="2"/>
  <c r="J11" i="2"/>
  <c r="K26" i="2"/>
  <c r="L26" i="2" s="1"/>
  <c r="F17" i="2"/>
  <c r="H17" i="2" s="1"/>
  <c r="F26" i="2"/>
  <c r="K8" i="2"/>
  <c r="L8" i="2" s="1"/>
  <c r="J20" i="2"/>
  <c r="L20" i="2" s="1"/>
  <c r="F8" i="2"/>
  <c r="H8" i="2" s="1"/>
  <c r="K17" i="2"/>
  <c r="L17" i="2" s="1"/>
  <c r="F21" i="2"/>
  <c r="G6" i="2"/>
  <c r="G18" i="2"/>
  <c r="H18" i="2" s="1"/>
  <c r="K22" i="2"/>
  <c r="L22" i="2" s="1"/>
  <c r="G13" i="2"/>
  <c r="H13" i="2" s="1"/>
  <c r="G14" i="2"/>
  <c r="J25" i="2"/>
  <c r="G22" i="2"/>
  <c r="K15" i="2"/>
  <c r="L15" i="2" s="1"/>
  <c r="G26" i="2"/>
  <c r="K12" i="2"/>
  <c r="L12" i="2" s="1"/>
  <c r="F16" i="2"/>
  <c r="F23" i="2"/>
  <c r="K9" i="2"/>
  <c r="L9" i="2" s="1"/>
  <c r="H6" i="2"/>
  <c r="G24" i="2"/>
  <c r="H24" i="2" s="1"/>
  <c r="K7" i="2"/>
  <c r="K19" i="2"/>
  <c r="L19" i="2" s="1"/>
  <c r="G25" i="2"/>
  <c r="H25" i="2" s="1"/>
  <c r="G10" i="2"/>
  <c r="L6" i="2"/>
  <c r="J7" i="2"/>
  <c r="K21" i="2"/>
  <c r="L21" i="2" s="1"/>
  <c r="H12" i="2"/>
  <c r="G7" i="2"/>
  <c r="H7" i="2" s="1"/>
  <c r="G19" i="2"/>
  <c r="H19" i="2" s="1"/>
  <c r="G16" i="2"/>
  <c r="G11" i="2"/>
  <c r="H11" i="2" s="1"/>
  <c r="G23" i="2"/>
  <c r="H23" i="2" s="1"/>
  <c r="C10" i="1"/>
  <c r="F10" i="1"/>
  <c r="F10" i="2"/>
  <c r="G15" i="2"/>
  <c r="H15" i="2" s="1"/>
  <c r="F22" i="2"/>
  <c r="L25" i="2" l="1"/>
  <c r="L11" i="2"/>
  <c r="H22" i="2"/>
  <c r="H26" i="2"/>
  <c r="H21" i="2"/>
  <c r="H14" i="2"/>
  <c r="H10" i="2"/>
  <c r="H16" i="2"/>
  <c r="L7" i="2"/>
  <c r="G10" i="1"/>
  <c r="F11" i="1"/>
  <c r="C11" i="1"/>
  <c r="D10" i="1"/>
  <c r="C12" i="1" l="1"/>
  <c r="D11" i="1"/>
  <c r="F12" i="1"/>
  <c r="G11" i="1"/>
  <c r="C13" i="1" l="1"/>
  <c r="D12" i="1"/>
  <c r="G12" i="1"/>
  <c r="F13" i="1"/>
  <c r="F14" i="1" l="1"/>
  <c r="G13" i="1"/>
  <c r="D13" i="1"/>
  <c r="C14" i="1"/>
  <c r="C15" i="1" l="1"/>
  <c r="D14" i="1"/>
  <c r="G14" i="1"/>
  <c r="F15" i="1"/>
  <c r="G15" i="1" l="1"/>
  <c r="F16" i="1"/>
  <c r="D15" i="1"/>
  <c r="C16" i="1"/>
  <c r="D16" i="1" l="1"/>
  <c r="C17" i="1"/>
  <c r="G16" i="1"/>
  <c r="F17" i="1"/>
  <c r="F18" i="1" l="1"/>
  <c r="G17" i="1"/>
  <c r="D17" i="1"/>
  <c r="C18" i="1"/>
  <c r="C19" i="1" l="1"/>
  <c r="D18" i="1"/>
  <c r="G18" i="1"/>
  <c r="F19" i="1"/>
  <c r="F20" i="1" l="1"/>
  <c r="G19" i="1"/>
  <c r="D19" i="1"/>
  <c r="C20" i="1"/>
  <c r="C21" i="1" l="1"/>
  <c r="D20" i="1"/>
  <c r="G20" i="1"/>
  <c r="F21" i="1"/>
  <c r="G21" i="1" l="1"/>
  <c r="F22" i="1"/>
  <c r="D21" i="1"/>
  <c r="C22" i="1"/>
  <c r="C23" i="1" l="1"/>
  <c r="D22" i="1"/>
  <c r="G22" i="1"/>
  <c r="F23" i="1"/>
  <c r="G23" i="1" l="1"/>
  <c r="F24" i="1"/>
  <c r="D23" i="1"/>
  <c r="C24" i="1"/>
  <c r="C25" i="1" l="1"/>
  <c r="D24" i="1"/>
  <c r="G24" i="1"/>
  <c r="F25" i="1"/>
  <c r="G25" i="1" l="1"/>
  <c r="F26" i="1"/>
  <c r="D25" i="1"/>
  <c r="C26" i="1"/>
  <c r="C27" i="1" l="1"/>
  <c r="D26" i="1"/>
  <c r="G26" i="1"/>
  <c r="F27" i="1"/>
  <c r="F28" i="1" l="1"/>
  <c r="G27" i="1"/>
  <c r="D27" i="1"/>
  <c r="C28" i="1"/>
  <c r="C29" i="1" l="1"/>
  <c r="D28" i="1"/>
  <c r="G28" i="1"/>
  <c r="F29" i="1"/>
  <c r="F30" i="1" l="1"/>
  <c r="G29" i="1"/>
  <c r="D29" i="1"/>
  <c r="C30" i="1"/>
  <c r="G30" i="1" l="1"/>
  <c r="F31" i="1"/>
  <c r="D30" i="1"/>
  <c r="C31" i="1"/>
  <c r="D31" i="1" l="1"/>
  <c r="C32" i="1"/>
  <c r="F32" i="1"/>
  <c r="G31" i="1"/>
  <c r="C33" i="1" l="1"/>
  <c r="D32" i="1"/>
  <c r="G32" i="1"/>
  <c r="F33" i="1"/>
  <c r="D33" i="1" l="1"/>
  <c r="C34" i="1"/>
  <c r="F34" i="1"/>
  <c r="G33" i="1"/>
  <c r="C35" i="1" l="1"/>
  <c r="D34" i="1"/>
  <c r="G34" i="1"/>
  <c r="F35" i="1"/>
  <c r="D35" i="1" l="1"/>
  <c r="C36" i="1"/>
  <c r="G35" i="1"/>
  <c r="F36" i="1"/>
  <c r="G36" i="1" l="1"/>
  <c r="F37" i="1"/>
  <c r="C37" i="1"/>
  <c r="D36" i="1"/>
  <c r="D37" i="1" l="1"/>
  <c r="C38" i="1"/>
  <c r="F38" i="1"/>
  <c r="G37" i="1"/>
  <c r="C39" i="1" l="1"/>
  <c r="D38" i="1"/>
  <c r="G38" i="1"/>
  <c r="F39" i="1"/>
  <c r="G39" i="1" l="1"/>
  <c r="F40" i="1"/>
  <c r="G40" i="1" s="1"/>
  <c r="D39" i="1"/>
  <c r="C40" i="1"/>
  <c r="D40" i="1" s="1"/>
</calcChain>
</file>

<file path=xl/sharedStrings.xml><?xml version="1.0" encoding="utf-8"?>
<sst xmlns="http://purl.oclc.org/ooxml/spreadsheetml/main" count="31" uniqueCount="24">
  <si>
    <t>Antoine</t>
  </si>
  <si>
    <t>A</t>
  </si>
  <si>
    <t>B</t>
  </si>
  <si>
    <t>C</t>
  </si>
  <si>
    <t>n-hexano</t>
  </si>
  <si>
    <t>n-octano</t>
  </si>
  <si>
    <t>n-heptano</t>
  </si>
  <si>
    <t>N-octano</t>
  </si>
  <si>
    <t>p</t>
  </si>
  <si>
    <t>T</t>
  </si>
  <si>
    <t>p*</t>
  </si>
  <si>
    <t>bar</t>
  </si>
  <si>
    <r>
      <t>x</t>
    </r>
    <r>
      <rPr>
        <sz val="11"/>
        <color rgb="FF000000"/>
        <rFont val="Calibri"/>
        <family val="2"/>
      </rPr>
      <t>hex</t>
    </r>
  </si>
  <si>
    <r>
      <t>x</t>
    </r>
    <r>
      <rPr>
        <sz val="11"/>
        <color rgb="FF000000"/>
        <rFont val="Calibri"/>
        <family val="2"/>
      </rPr>
      <t>oct</t>
    </r>
  </si>
  <si>
    <r>
      <t>psat</t>
    </r>
    <r>
      <rPr>
        <sz val="11"/>
        <color rgb="FF000000"/>
        <rFont val="Calibri"/>
        <family val="2"/>
      </rPr>
      <t>hex</t>
    </r>
  </si>
  <si>
    <r>
      <t>psat</t>
    </r>
    <r>
      <rPr>
        <sz val="11"/>
        <color rgb="FF000000"/>
        <rFont val="Calibri"/>
        <family val="2"/>
      </rPr>
      <t>oct</t>
    </r>
  </si>
  <si>
    <r>
      <t>y</t>
    </r>
    <r>
      <rPr>
        <sz val="11"/>
        <color rgb="FF000000"/>
        <rFont val="Calibri"/>
        <family val="2"/>
      </rPr>
      <t>hex</t>
    </r>
  </si>
  <si>
    <r>
      <t>y</t>
    </r>
    <r>
      <rPr>
        <sz val="11"/>
        <color rgb="FF000000"/>
        <rFont val="Calibri"/>
        <family val="2"/>
      </rPr>
      <t>oct</t>
    </r>
  </si>
  <si>
    <t>SUM</t>
  </si>
  <si>
    <r>
      <t>T</t>
    </r>
    <r>
      <rPr>
        <sz val="11"/>
        <color rgb="FF000000"/>
        <rFont val="Calibri"/>
        <family val="2"/>
      </rPr>
      <t>b</t>
    </r>
  </si>
  <si>
    <r>
      <t>p</t>
    </r>
    <r>
      <rPr>
        <sz val="11"/>
        <color rgb="FF000000"/>
        <rFont val="Calibri"/>
        <family val="2"/>
      </rPr>
      <t>hex</t>
    </r>
  </si>
  <si>
    <r>
      <t>p</t>
    </r>
    <r>
      <rPr>
        <sz val="11"/>
        <color rgb="FF000000"/>
        <rFont val="Calibri"/>
        <family val="2"/>
      </rPr>
      <t>oct</t>
    </r>
  </si>
  <si>
    <r>
      <t>T</t>
    </r>
    <r>
      <rPr>
        <sz val="11"/>
        <color rgb="FF000000"/>
        <rFont val="Calibri"/>
        <family val="2"/>
      </rPr>
      <t>d</t>
    </r>
  </si>
  <si>
    <t>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</si>
</sst>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"/>
    <numFmt numFmtId="166" formatCode="0.000"/>
    <numFmt numFmtId="167" formatCode="#,##0.000"/>
  </numFmts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15" fillId="0" borderId="0" xfId="0" applyFont="1"/>
    <xf numFmtId="0" fontId="0" fillId="0" borderId="2" xfId="0" applyBorder="1"/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/>
    <xf numFmtId="165" fontId="0" fillId="0" borderId="6" xfId="0" applyNumberFormat="1" applyBorder="1"/>
    <xf numFmtId="166" fontId="0" fillId="0" borderId="6" xfId="0" applyNumberFormat="1" applyBorder="1"/>
    <xf numFmtId="167" fontId="0" fillId="0" borderId="7" xfId="0" applyNumberFormat="1" applyBorder="1"/>
    <xf numFmtId="0" fontId="16" fillId="0" borderId="8" xfId="0" applyFont="1" applyBorder="1"/>
    <xf numFmtId="0" fontId="0" fillId="0" borderId="9" xfId="0" applyBorder="1"/>
    <xf numFmtId="0" fontId="0" fillId="0" borderId="10" xfId="0" applyBorder="1"/>
    <xf numFmtId="0" fontId="16" fillId="0" borderId="6" xfId="0" applyFont="1" applyBorder="1" applyAlignment="1">
      <alignment horizontal="center"/>
    </xf>
    <xf numFmtId="2" fontId="0" fillId="0" borderId="6" xfId="0" applyNumberFormat="1" applyBorder="1"/>
    <xf numFmtId="164" fontId="0" fillId="0" borderId="6" xfId="0" applyNumberFormat="1" applyBorder="1"/>
    <xf numFmtId="0" fontId="16" fillId="0" borderId="6" xfId="0" applyFont="1" applyFill="1" applyBorder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Font="1"/>
    <xf numFmtId="165" fontId="0" fillId="0" borderId="0" xfId="0" applyNumberFormat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 cap="rnd">
              <a:solidFill>
                <a:srgbClr val="004586"/>
              </a:solidFill>
            </a:ln>
          </c:spPr>
          <c:marker>
            <c:symbol val="none"/>
          </c:marker>
          <c:xVal>
            <c:numRef>
              <c:f>Txy!$B$6:$B$26</c:f>
              <c:numCache>
                <c:formatCode>0.0000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Txy!$I$6:$I$26</c:f>
              <c:numCache>
                <c:formatCode>0.00</c:formatCode>
                <c:ptCount val="21"/>
                <c:pt idx="0">
                  <c:v>147.71582384251599</c:v>
                </c:pt>
                <c:pt idx="1">
                  <c:v>141.93865762461701</c:v>
                </c:pt>
                <c:pt idx="2">
                  <c:v>136.70585275794301</c:v>
                </c:pt>
                <c:pt idx="3" formatCode="General">
                  <c:v>131.949926885764</c:v>
                </c:pt>
                <c:pt idx="4">
                  <c:v>127.61155112823501</c:v>
                </c:pt>
                <c:pt idx="5">
                  <c:v>123.639075317139</c:v>
                </c:pt>
                <c:pt idx="6">
                  <c:v>119.98793628185</c:v>
                </c:pt>
                <c:pt idx="7">
                  <c:v>116.619766790572</c:v>
                </c:pt>
                <c:pt idx="8">
                  <c:v>113.50163476599801</c:v>
                </c:pt>
                <c:pt idx="9">
                  <c:v>110.605243229716</c:v>
                </c:pt>
                <c:pt idx="10">
                  <c:v>107.90622151124499</c:v>
                </c:pt>
                <c:pt idx="11">
                  <c:v>105.38354856304601</c:v>
                </c:pt>
                <c:pt idx="12">
                  <c:v>103.01902905697</c:v>
                </c:pt>
                <c:pt idx="13">
                  <c:v>100.79686283367</c:v>
                </c:pt>
                <c:pt idx="14">
                  <c:v>98.703281375189803</c:v>
                </c:pt>
                <c:pt idx="15">
                  <c:v>96.726243395398498</c:v>
                </c:pt>
                <c:pt idx="16">
                  <c:v>94.855179927909404</c:v>
                </c:pt>
                <c:pt idx="17">
                  <c:v>93.080781060719204</c:v>
                </c:pt>
                <c:pt idx="18">
                  <c:v>91.394817015154501</c:v>
                </c:pt>
                <c:pt idx="19">
                  <c:v>89.789987775846797</c:v>
                </c:pt>
                <c:pt idx="20">
                  <c:v>88.259796499908603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63-494B-AFB0-AAF147F1AA4A}"/>
            </c:ext>
          </c:extLst>
        </c:ser>
        <c:ser>
          <c:idx val="1"/>
          <c:order val="1"/>
          <c:spPr>
            <a:ln w="28800" cap="rnd">
              <a:solidFill>
                <a:srgbClr val="FF420E"/>
              </a:solidFill>
            </a:ln>
          </c:spPr>
          <c:marker>
            <c:symbol val="none"/>
          </c:marker>
          <c:xVal>
            <c:numRef>
              <c:f>Txy!$B$6:$B$26</c:f>
              <c:numCache>
                <c:formatCode>0.0000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Txy!$M$6:$M$26</c:f>
              <c:numCache>
                <c:formatCode>0.00</c:formatCode>
                <c:ptCount val="21"/>
                <c:pt idx="0">
                  <c:v>147.71579638601801</c:v>
                </c:pt>
                <c:pt idx="1">
                  <c:v>146.15927321839999</c:v>
                </c:pt>
                <c:pt idx="2">
                  <c:v>144.54640173656099</c:v>
                </c:pt>
                <c:pt idx="3">
                  <c:v>142.87222637243701</c:v>
                </c:pt>
                <c:pt idx="4">
                  <c:v>141.13107023797599</c:v>
                </c:pt>
                <c:pt idx="5">
                  <c:v>139.31638600444501</c:v>
                </c:pt>
                <c:pt idx="6">
                  <c:v>137.420562976442</c:v>
                </c:pt>
                <c:pt idx="7">
                  <c:v>135.434676631716</c:v>
                </c:pt>
                <c:pt idx="8">
                  <c:v>133.34815822328</c:v>
                </c:pt>
                <c:pt idx="9">
                  <c:v>131.14835135153999</c:v>
                </c:pt>
                <c:pt idx="10">
                  <c:v>128.81990430151799</c:v>
                </c:pt>
                <c:pt idx="11">
                  <c:v>126.343923199324</c:v>
                </c:pt>
                <c:pt idx="12">
                  <c:v>123.696743492476</c:v>
                </c:pt>
                <c:pt idx="13">
                  <c:v>120.84812405803299</c:v>
                </c:pt>
                <c:pt idx="14">
                  <c:v>117.75845621745501</c:v>
                </c:pt>
                <c:pt idx="15">
                  <c:v>114.37428025762399</c:v>
                </c:pt>
                <c:pt idx="16">
                  <c:v>110.620661682875</c:v>
                </c:pt>
                <c:pt idx="17">
                  <c:v>106.387281157122</c:v>
                </c:pt>
                <c:pt idx="18">
                  <c:v>101.50053474121199</c:v>
                </c:pt>
                <c:pt idx="19">
                  <c:v>95.659915597368794</c:v>
                </c:pt>
                <c:pt idx="20">
                  <c:v>88.259796424942905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63-494B-AFB0-AAF147F1A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701056"/>
        <c:axId val="1692689824"/>
      </c:scatterChart>
      <c:valAx>
        <c:axId val="1692689824"/>
        <c:scaling>
          <c:orientation val="minMax"/>
          <c:max val="160"/>
          <c:min val="80"/>
        </c:scaling>
        <c:delete val="0"/>
        <c:axPos val="l"/>
        <c:majorGridlines>
          <c:spPr>
            <a:ln w="6480">
              <a:solidFill>
                <a:srgbClr val="B3B3B3"/>
              </a:solidFill>
            </a:ln>
          </c:spPr>
        </c:majorGridlines>
        <c:numFmt formatCode="#,000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%">
                <a:solidFill>
                  <a:srgbClr val="000000"/>
                </a:solidFill>
                <a:latin typeface="Calibri"/>
              </a:defRPr>
            </a:pPr>
            <a:endParaRPr lang="es-ES"/>
          </a:p>
        </c:txPr>
        <c:crossAx val="1692701056"/>
        <c:crossesAt val="0"/>
        <c:crossBetween val="midCat"/>
      </c:valAx>
      <c:valAx>
        <c:axId val="1692701056"/>
        <c:scaling>
          <c:orientation val="minMax"/>
          <c:max val="1"/>
        </c:scaling>
        <c:delete val="0"/>
        <c:axPos val="b"/>
        <c:majorGridlines>
          <c:spPr>
            <a:ln w="6480">
              <a:solidFill>
                <a:srgbClr val="B3B3B3"/>
              </a:solidFill>
            </a:ln>
          </c:spPr>
        </c:majorGridlines>
        <c:numFmt formatCode="0.000" sourceLinked="0"/>
        <c:majorTickMark val="none"/>
        <c:minorTickMark val="none"/>
        <c:tickLblPos val="low"/>
        <c:spPr>
          <a:ln w="6480">
            <a:solidFill>
              <a:srgbClr val="B3B3B3"/>
            </a:solidFill>
          </a:ln>
        </c:spPr>
        <c:txPr>
          <a:bodyPr/>
          <a:lstStyle/>
          <a:p>
            <a:pPr>
              <a:defRPr sz="1000" b="0" baseline="0%">
                <a:solidFill>
                  <a:srgbClr val="000000"/>
                </a:solidFill>
                <a:latin typeface="Calibri"/>
              </a:defRPr>
            </a:pPr>
            <a:endParaRPr lang="es-ES"/>
          </a:p>
        </c:txPr>
        <c:crossAx val="1692689824"/>
        <c:crossesAt val="0"/>
        <c:crossBetween val="midCat"/>
      </c:valAx>
      <c:spPr>
        <a:noFill/>
        <a:ln w="9360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2.png"/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8093159" y="147600"/>
    <xdr:ext cx="7418880" cy="4888080"/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1E536BBC-C5F6-48ED-9A60-12B39BEA9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  <xdr:absoluteAnchor>
    <xdr:pos x="6599880" y="174960"/>
    <xdr:ext cx="927359" cy="512279"/>
    <xdr:pic>
      <xdr:nvPicPr>
        <xdr:cNvPr id="3" name="Imagen 2">
          <a:extLst>
            <a:ext uri="{FF2B5EF4-FFF2-40B4-BE49-F238E27FC236}">
              <a16:creationId xmlns:a16="http://schemas.microsoft.com/office/drawing/2014/main" id="{8DB85E6C-4257-4AA8-A4CC-7B149D8739A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>
          <a:lum/>
          <a:alphaModFix/>
        </a:blip>
        <a:srcRect/>
        <a:stretch>
          <a:fillRect/>
        </a:stretch>
      </xdr:blipFill>
      <xdr:spPr>
        <a:xfrm>
          <a:off x="6599880" y="174960"/>
          <a:ext cx="927359" cy="512279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3366360" y="317880"/>
    <xdr:ext cx="1136880" cy="311040"/>
    <xdr:pic>
      <xdr:nvPicPr>
        <xdr:cNvPr id="4" name="Imagen 3">
          <a:extLst>
            <a:ext uri="{FF2B5EF4-FFF2-40B4-BE49-F238E27FC236}">
              <a16:creationId xmlns:a16="http://schemas.microsoft.com/office/drawing/2014/main" id="{E37BD397-1844-49D1-AEC6-906ECAF6DB5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>
          <a:lum/>
          <a:alphaModFix/>
        </a:blip>
        <a:srcRect/>
        <a:stretch>
          <a:fillRect/>
        </a:stretch>
      </xdr:blipFill>
      <xdr:spPr>
        <a:xfrm>
          <a:off x="3366360" y="317880"/>
          <a:ext cx="1136880" cy="31104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0488573" y="3140814"/>
    <xdr:ext cx="2353842" cy="298800"/>
    <xdr:sp macro="" textlink="">
      <xdr:nvSpPr>
        <xdr:cNvPr id="5" name="CuadroTexto 5">
          <a:extLst>
            <a:ext uri="{FF2B5EF4-FFF2-40B4-BE49-F238E27FC236}">
              <a16:creationId xmlns:a16="http://schemas.microsoft.com/office/drawing/2014/main" id="{32F78048-4FFB-4C3D-BBCF-FCA9B2B481C0}"/>
            </a:ext>
          </a:extLst>
        </xdr:cNvPr>
        <xdr:cNvSpPr txBox="1"/>
      </xdr:nvSpPr>
      <xdr:spPr>
        <a:xfrm rot="1444800">
          <a:off x="10488573" y="3140814"/>
          <a:ext cx="2353842" cy="298800"/>
        </a:xfrm>
        <a:prstGeom prst="rect">
          <a:avLst/>
        </a:prstGeom>
        <a:noFill/>
        <a:ln cap="flat">
          <a:noFill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rtl="0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</a:pPr>
          <a:r>
            <a:rPr lang="es-ES" sz="1600" b="0" i="0" u="none" strike="noStrike" kern="1200" cap="none" spc="0" baseline="0%">
              <a:solidFill>
                <a:srgbClr val="000000"/>
              </a:solidFill>
              <a:latin typeface="Liberation Sans" pitchFamily="34"/>
              <a:ea typeface="Segoe UI" pitchFamily="2"/>
              <a:cs typeface="Tahoma" pitchFamily="2"/>
            </a:rPr>
            <a:t>Curva de evaporación</a:t>
          </a:r>
        </a:p>
      </xdr:txBody>
    </xdr:sp>
    <xdr:clientData/>
  </xdr:absoluteAnchor>
  <xdr:absoluteAnchor>
    <xdr:pos x="11134191" y="1767041"/>
    <xdr:ext cx="2173550" cy="274320"/>
    <xdr:sp macro="" textlink="">
      <xdr:nvSpPr>
        <xdr:cNvPr id="6" name="CuadroTexto 6">
          <a:extLst>
            <a:ext uri="{FF2B5EF4-FFF2-40B4-BE49-F238E27FC236}">
              <a16:creationId xmlns:a16="http://schemas.microsoft.com/office/drawing/2014/main" id="{5D1BE14E-34E6-4F23-9B7C-7D026D1FA6A9}"/>
            </a:ext>
          </a:extLst>
        </xdr:cNvPr>
        <xdr:cNvSpPr txBox="1"/>
      </xdr:nvSpPr>
      <xdr:spPr>
        <a:xfrm rot="1444800">
          <a:off x="11134191" y="1767041"/>
          <a:ext cx="2173550" cy="274320"/>
        </a:xfrm>
        <a:prstGeom prst="rect">
          <a:avLst/>
        </a:prstGeom>
        <a:noFill/>
        <a:ln cap="flat">
          <a:noFill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rtl="0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</a:pPr>
          <a:r>
            <a:rPr lang="es-ES" sz="1600" b="0" i="0" u="none" strike="noStrike" kern="1200" cap="none" spc="0" baseline="0%">
              <a:solidFill>
                <a:srgbClr val="000000"/>
              </a:solidFill>
              <a:latin typeface="Liberation Sans" pitchFamily="34"/>
              <a:ea typeface="Segoe UI" pitchFamily="2"/>
              <a:cs typeface="Tahoma" pitchFamily="2"/>
            </a:rPr>
            <a:t>Curva de condensación</a:t>
          </a:r>
        </a:p>
      </xdr:txBody>
    </xdr:sp>
    <xdr:clientData/>
  </xdr:absolute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G41"/>
  <sheetViews>
    <sheetView workbookViewId="0">
      <selection activeCell="B31" sqref="B31:G31"/>
    </sheetView>
  </sheetViews>
  <sheetFormatPr baseColWidth="10" defaultRowHeight="13.75" x14ac:dyDescent="0.35"/>
  <cols>
    <col min="1" max="1" width="3.6328125" customWidth="1"/>
    <col min="2" max="2" width="9.453125" customWidth="1"/>
    <col min="3" max="3" width="8" customWidth="1"/>
    <col min="4" max="4" width="9" customWidth="1"/>
    <col min="5" max="5" width="7.6328125" customWidth="1"/>
    <col min="6" max="7" width="7" customWidth="1"/>
    <col min="8" max="1024" width="10.90625" customWidth="1"/>
  </cols>
  <sheetData>
    <row r="2" spans="2:7" ht="14.5" x14ac:dyDescent="0.35">
      <c r="B2" s="1" t="s">
        <v>0</v>
      </c>
    </row>
    <row r="3" spans="2:7" ht="14.5" x14ac:dyDescent="0.35">
      <c r="B3" s="2"/>
      <c r="C3" s="3" t="s">
        <v>1</v>
      </c>
      <c r="D3" s="3" t="s">
        <v>2</v>
      </c>
      <c r="E3" s="4" t="s">
        <v>3</v>
      </c>
    </row>
    <row r="4" spans="2:7" ht="14.5" x14ac:dyDescent="0.35">
      <c r="B4" s="5" t="s">
        <v>4</v>
      </c>
      <c r="C4" s="6">
        <v>4.0026599999999997</v>
      </c>
      <c r="D4" s="7">
        <v>1171.53</v>
      </c>
      <c r="E4" s="8">
        <v>-48.783999999999999</v>
      </c>
    </row>
    <row r="5" spans="2:7" ht="14.5" x14ac:dyDescent="0.35">
      <c r="B5" s="9" t="s">
        <v>5</v>
      </c>
      <c r="C5" s="10">
        <v>4.0486700000000004</v>
      </c>
      <c r="D5" s="10">
        <v>1355.126</v>
      </c>
      <c r="E5" s="11">
        <v>-63.633000000000003</v>
      </c>
    </row>
    <row r="7" spans="2:7" ht="14.5" x14ac:dyDescent="0.35">
      <c r="B7" s="15" t="s">
        <v>6</v>
      </c>
      <c r="C7" s="15"/>
      <c r="D7" s="15"/>
      <c r="E7" s="15" t="s">
        <v>7</v>
      </c>
      <c r="F7" s="15"/>
      <c r="G7" s="15"/>
    </row>
    <row r="8" spans="2:7" ht="14.5" x14ac:dyDescent="0.35">
      <c r="B8" s="12" t="s">
        <v>8</v>
      </c>
      <c r="C8" s="12" t="s">
        <v>9</v>
      </c>
      <c r="D8" s="12" t="s">
        <v>10</v>
      </c>
      <c r="E8" s="12" t="s">
        <v>8</v>
      </c>
      <c r="F8" s="12" t="s">
        <v>9</v>
      </c>
      <c r="G8" s="12" t="s">
        <v>10</v>
      </c>
    </row>
    <row r="9" spans="2:7" ht="14.5" x14ac:dyDescent="0.35">
      <c r="B9" s="13">
        <v>0.4</v>
      </c>
      <c r="C9" s="13">
        <f>40+273.15</f>
        <v>313.14999999999998</v>
      </c>
      <c r="D9" s="14">
        <f t="shared" ref="D9:D41" si="0">10^($C$4-$D$4/($E$4+C9))</f>
        <v>0.37255465355489237</v>
      </c>
      <c r="E9" s="13">
        <v>0.4</v>
      </c>
      <c r="F9" s="13">
        <f>40+273.15</f>
        <v>313.14999999999998</v>
      </c>
      <c r="G9" s="14">
        <f t="shared" ref="G9:G41" si="1">10^($C$5-$D$5/($E$5+F9))</f>
        <v>4.1464202269854609E-2</v>
      </c>
    </row>
    <row r="10" spans="2:7" ht="14.5" x14ac:dyDescent="0.35">
      <c r="B10" s="13">
        <f t="shared" ref="B10:B41" si="2">B9+0.05</f>
        <v>0.45</v>
      </c>
      <c r="C10" s="13">
        <f t="shared" ref="C10:C40" si="3">C9+($C$41-$C$9)/32</f>
        <v>316.89999999999998</v>
      </c>
      <c r="D10" s="14">
        <f t="shared" si="0"/>
        <v>0.42970526454279057</v>
      </c>
      <c r="E10" s="13">
        <f t="shared" ref="E10:E41" si="4">E9+0.05</f>
        <v>0.45</v>
      </c>
      <c r="F10" s="13">
        <f t="shared" ref="F10:F40" si="5">F9+($C$41-$C$9)/32</f>
        <v>316.89999999999998</v>
      </c>
      <c r="G10" s="14">
        <f t="shared" si="1"/>
        <v>4.989849112557334E-2</v>
      </c>
    </row>
    <row r="11" spans="2:7" ht="14.5" x14ac:dyDescent="0.35">
      <c r="B11" s="13">
        <f t="shared" si="2"/>
        <v>0.5</v>
      </c>
      <c r="C11" s="13">
        <f t="shared" si="3"/>
        <v>320.64999999999998</v>
      </c>
      <c r="D11" s="14">
        <f t="shared" si="0"/>
        <v>0.49367540137593952</v>
      </c>
      <c r="E11" s="13">
        <f t="shared" si="4"/>
        <v>0.5</v>
      </c>
      <c r="F11" s="13">
        <f t="shared" si="5"/>
        <v>320.64999999999998</v>
      </c>
      <c r="G11" s="14">
        <f t="shared" si="1"/>
        <v>5.9724834139930676E-2</v>
      </c>
    </row>
    <row r="12" spans="2:7" ht="14.5" x14ac:dyDescent="0.35">
      <c r="B12" s="13">
        <f t="shared" si="2"/>
        <v>0.55000000000000004</v>
      </c>
      <c r="C12" s="13">
        <f t="shared" si="3"/>
        <v>324.39999999999998</v>
      </c>
      <c r="D12" s="14">
        <f t="shared" si="0"/>
        <v>0.56503093493900536</v>
      </c>
      <c r="E12" s="13">
        <f t="shared" si="4"/>
        <v>0.55000000000000004</v>
      </c>
      <c r="F12" s="13">
        <f t="shared" si="5"/>
        <v>324.39999999999998</v>
      </c>
      <c r="G12" s="14">
        <f t="shared" si="1"/>
        <v>7.1117612253149512E-2</v>
      </c>
    </row>
    <row r="13" spans="2:7" ht="14.5" x14ac:dyDescent="0.35">
      <c r="B13" s="13">
        <f t="shared" si="2"/>
        <v>0.60000000000000009</v>
      </c>
      <c r="C13" s="13">
        <f t="shared" si="3"/>
        <v>328.15</v>
      </c>
      <c r="D13" s="14">
        <f t="shared" si="0"/>
        <v>0.64436053470165966</v>
      </c>
      <c r="E13" s="13">
        <f t="shared" si="4"/>
        <v>0.60000000000000009</v>
      </c>
      <c r="F13" s="13">
        <f t="shared" si="5"/>
        <v>328.15</v>
      </c>
      <c r="G13" s="14">
        <f t="shared" si="1"/>
        <v>8.4265451364707811E-2</v>
      </c>
    </row>
    <row r="14" spans="2:7" ht="14.5" x14ac:dyDescent="0.35">
      <c r="B14" s="13">
        <f t="shared" si="2"/>
        <v>0.65000000000000013</v>
      </c>
      <c r="C14" s="13">
        <f t="shared" si="3"/>
        <v>331.9</v>
      </c>
      <c r="D14" s="14">
        <f t="shared" si="0"/>
        <v>0.73227491441744363</v>
      </c>
      <c r="E14" s="13">
        <f t="shared" si="4"/>
        <v>0.65000000000000013</v>
      </c>
      <c r="F14" s="13">
        <f t="shared" si="5"/>
        <v>331.9</v>
      </c>
      <c r="G14" s="14">
        <f t="shared" si="1"/>
        <v>9.9371595004027174E-2</v>
      </c>
    </row>
    <row r="15" spans="2:7" ht="14.5" x14ac:dyDescent="0.35">
      <c r="B15" s="13">
        <f t="shared" si="2"/>
        <v>0.70000000000000018</v>
      </c>
      <c r="C15" s="13">
        <f t="shared" si="3"/>
        <v>335.65</v>
      </c>
      <c r="D15" s="14">
        <f t="shared" si="0"/>
        <v>0.8294059985175305</v>
      </c>
      <c r="E15" s="13">
        <f t="shared" si="4"/>
        <v>0.70000000000000018</v>
      </c>
      <c r="F15" s="13">
        <f t="shared" si="5"/>
        <v>335.65</v>
      </c>
      <c r="G15" s="14">
        <f t="shared" si="1"/>
        <v>0.11665422647348625</v>
      </c>
    </row>
    <row r="16" spans="2:7" ht="14.5" x14ac:dyDescent="0.35">
      <c r="B16" s="13">
        <f t="shared" si="2"/>
        <v>0.75000000000000022</v>
      </c>
      <c r="C16" s="13">
        <f t="shared" si="3"/>
        <v>339.4</v>
      </c>
      <c r="D16" s="14">
        <f t="shared" si="0"/>
        <v>0.936406016087589</v>
      </c>
      <c r="E16" s="13">
        <f t="shared" si="4"/>
        <v>0.75000000000000022</v>
      </c>
      <c r="F16" s="13">
        <f t="shared" si="5"/>
        <v>339.4</v>
      </c>
      <c r="G16" s="14">
        <f t="shared" si="1"/>
        <v>0.1363467385771378</v>
      </c>
    </row>
    <row r="17" spans="2:7" ht="14.5" x14ac:dyDescent="0.35">
      <c r="B17" s="13">
        <f t="shared" si="2"/>
        <v>0.80000000000000027</v>
      </c>
      <c r="C17" s="13">
        <f t="shared" si="3"/>
        <v>343.15</v>
      </c>
      <c r="D17" s="14">
        <f t="shared" si="0"/>
        <v>1.0539465294589345</v>
      </c>
      <c r="E17" s="13">
        <f t="shared" si="4"/>
        <v>0.80000000000000027</v>
      </c>
      <c r="F17" s="13">
        <f t="shared" si="5"/>
        <v>343.15</v>
      </c>
      <c r="G17" s="14">
        <f t="shared" si="1"/>
        <v>0.15869794954104194</v>
      </c>
    </row>
    <row r="18" spans="2:7" ht="14.5" x14ac:dyDescent="0.35">
      <c r="B18" s="13">
        <f t="shared" si="2"/>
        <v>0.85000000000000031</v>
      </c>
      <c r="C18" s="13">
        <f t="shared" si="3"/>
        <v>346.9</v>
      </c>
      <c r="D18" s="14">
        <f t="shared" si="0"/>
        <v>1.1827174045092936</v>
      </c>
      <c r="E18" s="13">
        <f t="shared" si="4"/>
        <v>0.85000000000000031</v>
      </c>
      <c r="F18" s="13">
        <f t="shared" si="5"/>
        <v>346.9</v>
      </c>
      <c r="G18" s="14">
        <f t="shared" si="1"/>
        <v>0.18397226420995347</v>
      </c>
    </row>
    <row r="19" spans="2:7" ht="14.5" x14ac:dyDescent="0.35">
      <c r="B19" s="13">
        <f t="shared" si="2"/>
        <v>0.90000000000000036</v>
      </c>
      <c r="C19" s="13">
        <f t="shared" si="3"/>
        <v>350.65</v>
      </c>
      <c r="D19" s="14">
        <f t="shared" si="0"/>
        <v>1.3234257297616974</v>
      </c>
      <c r="E19" s="13">
        <f t="shared" si="4"/>
        <v>0.90000000000000036</v>
      </c>
      <c r="F19" s="13">
        <f t="shared" si="5"/>
        <v>350.65</v>
      </c>
      <c r="G19" s="14">
        <f t="shared" si="1"/>
        <v>0.21244978006496384</v>
      </c>
    </row>
    <row r="20" spans="2:7" ht="14.5" x14ac:dyDescent="0.35">
      <c r="B20" s="13">
        <f t="shared" si="2"/>
        <v>0.9500000000000004</v>
      </c>
      <c r="C20" s="13">
        <f t="shared" si="3"/>
        <v>354.4</v>
      </c>
      <c r="D20" s="14">
        <f t="shared" si="0"/>
        <v>1.476794691299494</v>
      </c>
      <c r="E20" s="13">
        <f t="shared" si="4"/>
        <v>0.9500000000000004</v>
      </c>
      <c r="F20" s="13">
        <f t="shared" si="5"/>
        <v>354.4</v>
      </c>
      <c r="G20" s="14">
        <f t="shared" si="1"/>
        <v>0.24442633804319011</v>
      </c>
    </row>
    <row r="21" spans="2:7" ht="14.5" x14ac:dyDescent="0.35">
      <c r="B21" s="13">
        <f t="shared" si="2"/>
        <v>1.0000000000000004</v>
      </c>
      <c r="C21" s="13">
        <f t="shared" si="3"/>
        <v>358.15</v>
      </c>
      <c r="D21" s="14">
        <f t="shared" si="0"/>
        <v>1.6435624103890969</v>
      </c>
      <c r="E21" s="13">
        <f t="shared" si="4"/>
        <v>1.0000000000000004</v>
      </c>
      <c r="F21" s="13">
        <f t="shared" si="5"/>
        <v>358.15</v>
      </c>
      <c r="G21" s="14">
        <f t="shared" si="1"/>
        <v>0.28021351855023208</v>
      </c>
    </row>
    <row r="22" spans="2:7" ht="14.5" x14ac:dyDescent="0.35">
      <c r="B22" s="13">
        <f t="shared" si="2"/>
        <v>1.0500000000000005</v>
      </c>
      <c r="C22" s="13">
        <f t="shared" si="3"/>
        <v>361.9</v>
      </c>
      <c r="D22" s="14">
        <f t="shared" si="0"/>
        <v>1.8244807505270375</v>
      </c>
      <c r="E22" s="13">
        <f t="shared" si="4"/>
        <v>1.0500000000000005</v>
      </c>
      <c r="F22" s="13">
        <f t="shared" si="5"/>
        <v>361.9</v>
      </c>
      <c r="G22" s="14">
        <f t="shared" si="1"/>
        <v>0.320138583436125</v>
      </c>
    </row>
    <row r="23" spans="2:7" ht="14.5" x14ac:dyDescent="0.35">
      <c r="B23" s="13">
        <f t="shared" si="2"/>
        <v>1.1000000000000005</v>
      </c>
      <c r="C23" s="13">
        <f t="shared" si="3"/>
        <v>365.65</v>
      </c>
      <c r="D23" s="14">
        <f t="shared" si="0"/>
        <v>2.0203141004112402</v>
      </c>
      <c r="E23" s="13">
        <f t="shared" si="4"/>
        <v>1.1000000000000005</v>
      </c>
      <c r="F23" s="13">
        <f t="shared" si="5"/>
        <v>365.65</v>
      </c>
      <c r="G23" s="14">
        <f t="shared" si="1"/>
        <v>0.36454436505397075</v>
      </c>
    </row>
    <row r="24" spans="2:7" ht="14.5" x14ac:dyDescent="0.35">
      <c r="B24" s="13">
        <f t="shared" si="2"/>
        <v>1.1500000000000006</v>
      </c>
      <c r="C24" s="13">
        <f t="shared" si="3"/>
        <v>369.4</v>
      </c>
      <c r="D24" s="14">
        <f t="shared" si="0"/>
        <v>2.2318381390849358</v>
      </c>
      <c r="E24" s="13">
        <f t="shared" si="4"/>
        <v>1.1500000000000006</v>
      </c>
      <c r="F24" s="13">
        <f t="shared" si="5"/>
        <v>369.4</v>
      </c>
      <c r="G24" s="14">
        <f t="shared" si="1"/>
        <v>0.41378910383601192</v>
      </c>
    </row>
    <row r="25" spans="2:7" ht="14.5" x14ac:dyDescent="0.35">
      <c r="B25" s="13">
        <f t="shared" si="2"/>
        <v>1.2000000000000006</v>
      </c>
      <c r="C25" s="13">
        <f t="shared" si="3"/>
        <v>373.15</v>
      </c>
      <c r="D25" s="14">
        <f t="shared" si="0"/>
        <v>2.4598385892214849</v>
      </c>
      <c r="E25" s="13">
        <f t="shared" si="4"/>
        <v>1.2000000000000006</v>
      </c>
      <c r="F25" s="13">
        <f t="shared" si="5"/>
        <v>373.15</v>
      </c>
      <c r="G25" s="14">
        <f t="shared" si="1"/>
        <v>0.46824623610397376</v>
      </c>
    </row>
    <row r="26" spans="2:7" ht="14.5" x14ac:dyDescent="0.35">
      <c r="B26" s="13">
        <f t="shared" si="2"/>
        <v>1.2500000000000007</v>
      </c>
      <c r="C26" s="13">
        <f t="shared" si="3"/>
        <v>376.9</v>
      </c>
      <c r="D26" s="14">
        <f t="shared" si="0"/>
        <v>2.7051099642154921</v>
      </c>
      <c r="E26" s="13">
        <f t="shared" si="4"/>
        <v>1.2500000000000007</v>
      </c>
      <c r="F26" s="13">
        <f t="shared" si="5"/>
        <v>376.9</v>
      </c>
      <c r="G26" s="14">
        <f t="shared" si="1"/>
        <v>0.52830413407889365</v>
      </c>
    </row>
    <row r="27" spans="2:7" ht="14.5" x14ac:dyDescent="0.35">
      <c r="B27" s="13">
        <f t="shared" si="2"/>
        <v>1.3000000000000007</v>
      </c>
      <c r="C27" s="13">
        <f t="shared" si="3"/>
        <v>380.65</v>
      </c>
      <c r="D27" s="14">
        <f t="shared" si="0"/>
        <v>2.9684543144253341</v>
      </c>
      <c r="E27" s="13">
        <f t="shared" si="4"/>
        <v>1.3000000000000007</v>
      </c>
      <c r="F27" s="13">
        <f t="shared" si="5"/>
        <v>380.65</v>
      </c>
      <c r="G27" s="14">
        <f t="shared" si="1"/>
        <v>0.59436580027073682</v>
      </c>
    </row>
    <row r="28" spans="2:7" ht="14.5" x14ac:dyDescent="0.35">
      <c r="B28" s="13">
        <f t="shared" si="2"/>
        <v>1.3500000000000008</v>
      </c>
      <c r="C28" s="13">
        <f t="shared" si="3"/>
        <v>384.4</v>
      </c>
      <c r="D28" s="14">
        <f t="shared" si="0"/>
        <v>3.250679977579412</v>
      </c>
      <c r="E28" s="13">
        <f t="shared" si="4"/>
        <v>1.3500000000000008</v>
      </c>
      <c r="F28" s="13">
        <f t="shared" si="5"/>
        <v>384.4</v>
      </c>
      <c r="G28" s="14">
        <f t="shared" si="1"/>
        <v>0.66684851861058592</v>
      </c>
    </row>
    <row r="29" spans="2:7" ht="14.5" x14ac:dyDescent="0.35">
      <c r="B29" s="13">
        <f t="shared" si="2"/>
        <v>1.4000000000000008</v>
      </c>
      <c r="C29" s="13">
        <f t="shared" si="3"/>
        <v>388.15</v>
      </c>
      <c r="D29" s="14">
        <f t="shared" si="0"/>
        <v>3.552600338017569</v>
      </c>
      <c r="E29" s="13">
        <f t="shared" si="4"/>
        <v>1.4000000000000008</v>
      </c>
      <c r="F29" s="13">
        <f t="shared" si="5"/>
        <v>388.15</v>
      </c>
      <c r="G29" s="14">
        <f t="shared" si="1"/>
        <v>0.74618346483919473</v>
      </c>
    </row>
    <row r="30" spans="2:7" ht="14.5" x14ac:dyDescent="0.35">
      <c r="B30" s="13">
        <f t="shared" si="2"/>
        <v>1.4500000000000008</v>
      </c>
      <c r="C30" s="13">
        <f t="shared" si="3"/>
        <v>391.9</v>
      </c>
      <c r="D30" s="14">
        <f t="shared" si="0"/>
        <v>3.8750325990942458</v>
      </c>
      <c r="E30" s="13">
        <f t="shared" si="4"/>
        <v>1.4500000000000008</v>
      </c>
      <c r="F30" s="13">
        <f t="shared" si="5"/>
        <v>391.9</v>
      </c>
      <c r="G30" s="14">
        <f t="shared" si="1"/>
        <v>0.83281527878654826</v>
      </c>
    </row>
    <row r="31" spans="2:7" ht="14.5" x14ac:dyDescent="0.35">
      <c r="B31" s="13">
        <f t="shared" si="2"/>
        <v>1.5000000000000009</v>
      </c>
      <c r="C31" s="13">
        <f t="shared" si="3"/>
        <v>395.65</v>
      </c>
      <c r="D31" s="14">
        <f t="shared" si="0"/>
        <v>4.2187965727241901</v>
      </c>
      <c r="E31" s="13">
        <f t="shared" si="4"/>
        <v>1.5000000000000009</v>
      </c>
      <c r="F31" s="13">
        <f t="shared" si="5"/>
        <v>395.65</v>
      </c>
      <c r="G31" s="14">
        <f t="shared" si="1"/>
        <v>0.92720160126934625</v>
      </c>
    </row>
    <row r="32" spans="2:7" ht="14.5" x14ac:dyDescent="0.35">
      <c r="B32" s="13">
        <f t="shared" si="2"/>
        <v>1.5500000000000009</v>
      </c>
      <c r="C32" s="13">
        <f t="shared" si="3"/>
        <v>399.4</v>
      </c>
      <c r="D32" s="14">
        <f t="shared" si="0"/>
        <v>4.5847134897086042</v>
      </c>
      <c r="E32" s="13">
        <f t="shared" si="4"/>
        <v>1.5500000000000009</v>
      </c>
      <c r="F32" s="13">
        <f t="shared" si="5"/>
        <v>399.4</v>
      </c>
      <c r="G32" s="14">
        <f t="shared" si="1"/>
        <v>1.0298125783987724</v>
      </c>
    </row>
    <row r="33" spans="2:7" ht="14.5" x14ac:dyDescent="0.35">
      <c r="B33" s="13">
        <f t="shared" si="2"/>
        <v>1.600000000000001</v>
      </c>
      <c r="C33" s="13">
        <f t="shared" si="3"/>
        <v>403.15</v>
      </c>
      <c r="D33" s="14">
        <f t="shared" si="0"/>
        <v>4.9736048341414447</v>
      </c>
      <c r="E33" s="13">
        <f t="shared" si="4"/>
        <v>1.600000000000001</v>
      </c>
      <c r="F33" s="13">
        <f t="shared" si="5"/>
        <v>403.15</v>
      </c>
      <c r="G33" s="14">
        <f t="shared" si="1"/>
        <v>1.1411303361313641</v>
      </c>
    </row>
    <row r="34" spans="2:7" ht="14.5" x14ac:dyDescent="0.35">
      <c r="B34" s="13">
        <f t="shared" si="2"/>
        <v>1.650000000000001</v>
      </c>
      <c r="C34" s="13">
        <f t="shared" si="3"/>
        <v>406.9</v>
      </c>
      <c r="D34" s="14">
        <f t="shared" si="0"/>
        <v>5.3862912048650458</v>
      </c>
      <c r="E34" s="13">
        <f t="shared" si="4"/>
        <v>1.650000000000001</v>
      </c>
      <c r="F34" s="13">
        <f t="shared" si="5"/>
        <v>406.9</v>
      </c>
      <c r="G34" s="14">
        <f t="shared" si="1"/>
        <v>1.2616484279132205</v>
      </c>
    </row>
    <row r="35" spans="2:7" ht="14.5" x14ac:dyDescent="0.35">
      <c r="B35" s="13">
        <f t="shared" si="2"/>
        <v>1.7000000000000011</v>
      </c>
      <c r="C35" s="13">
        <f t="shared" si="3"/>
        <v>410.65</v>
      </c>
      <c r="D35" s="14">
        <f t="shared" si="0"/>
        <v>5.8235912066228996</v>
      </c>
      <c r="E35" s="13">
        <f t="shared" si="4"/>
        <v>1.7000000000000011</v>
      </c>
      <c r="F35" s="13">
        <f t="shared" si="5"/>
        <v>410.65</v>
      </c>
      <c r="G35" s="14">
        <f t="shared" si="1"/>
        <v>1.3918712582640962</v>
      </c>
    </row>
    <row r="36" spans="2:7" ht="14.5" x14ac:dyDescent="0.35">
      <c r="B36" s="13">
        <f t="shared" si="2"/>
        <v>1.7500000000000011</v>
      </c>
      <c r="C36" s="13">
        <f t="shared" si="3"/>
        <v>414.4</v>
      </c>
      <c r="D36" s="14">
        <f t="shared" si="0"/>
        <v>6.2863203732469932</v>
      </c>
      <c r="E36" s="13">
        <f t="shared" si="4"/>
        <v>1.7500000000000011</v>
      </c>
      <c r="F36" s="13">
        <f t="shared" si="5"/>
        <v>414.4</v>
      </c>
      <c r="G36" s="14">
        <f t="shared" si="1"/>
        <v>1.5323134851251792</v>
      </c>
    </row>
    <row r="37" spans="2:7" ht="14.5" x14ac:dyDescent="0.35">
      <c r="B37" s="13">
        <f t="shared" si="2"/>
        <v>1.8000000000000012</v>
      </c>
      <c r="C37" s="13">
        <f t="shared" si="3"/>
        <v>418.15</v>
      </c>
      <c r="D37" s="14">
        <f t="shared" si="0"/>
        <v>6.7752901249189073</v>
      </c>
      <c r="E37" s="13">
        <f t="shared" si="4"/>
        <v>1.8000000000000012</v>
      </c>
      <c r="F37" s="13">
        <f t="shared" si="5"/>
        <v>418.15</v>
      </c>
      <c r="G37" s="14">
        <f t="shared" si="1"/>
        <v>1.6834994037544382</v>
      </c>
    </row>
    <row r="38" spans="2:7" ht="14.5" x14ac:dyDescent="0.35">
      <c r="B38" s="13">
        <f t="shared" si="2"/>
        <v>1.8500000000000012</v>
      </c>
      <c r="C38" s="13">
        <f t="shared" si="3"/>
        <v>421.9</v>
      </c>
      <c r="D38" s="14">
        <f t="shared" si="0"/>
        <v>7.2913067612587126</v>
      </c>
      <c r="E38" s="13">
        <f t="shared" si="4"/>
        <v>1.8500000000000012</v>
      </c>
      <c r="F38" s="13">
        <f t="shared" si="5"/>
        <v>421.9</v>
      </c>
      <c r="G38" s="14">
        <f t="shared" si="1"/>
        <v>1.8459623148982998</v>
      </c>
    </row>
    <row r="39" spans="2:7" ht="14.5" x14ac:dyDescent="0.35">
      <c r="B39" s="13">
        <f t="shared" si="2"/>
        <v>1.9000000000000012</v>
      </c>
      <c r="C39" s="13">
        <f t="shared" si="3"/>
        <v>425.65</v>
      </c>
      <c r="D39" s="14">
        <f t="shared" si="0"/>
        <v>7.8351704917247078</v>
      </c>
      <c r="E39" s="13">
        <f t="shared" si="4"/>
        <v>1.9000000000000012</v>
      </c>
      <c r="F39" s="13">
        <f t="shared" si="5"/>
        <v>425.65</v>
      </c>
      <c r="G39" s="14">
        <f t="shared" si="1"/>
        <v>2.0202438798999371</v>
      </c>
    </row>
    <row r="40" spans="2:7" ht="14.5" x14ac:dyDescent="0.35">
      <c r="B40" s="13">
        <f t="shared" si="2"/>
        <v>1.9500000000000013</v>
      </c>
      <c r="C40" s="13">
        <f t="shared" si="3"/>
        <v>429.4</v>
      </c>
      <c r="D40" s="14">
        <f t="shared" si="0"/>
        <v>8.4076745045503998</v>
      </c>
      <c r="E40" s="13">
        <f t="shared" si="4"/>
        <v>1.9500000000000013</v>
      </c>
      <c r="F40" s="13">
        <f t="shared" si="5"/>
        <v>429.4</v>
      </c>
      <c r="G40" s="14">
        <f t="shared" si="1"/>
        <v>2.2068934653244092</v>
      </c>
    </row>
    <row r="41" spans="2:7" ht="14.5" x14ac:dyDescent="0.35">
      <c r="B41" s="13">
        <f t="shared" si="2"/>
        <v>2.0000000000000013</v>
      </c>
      <c r="C41" s="13">
        <f>160+273.15</f>
        <v>433.15</v>
      </c>
      <c r="D41" s="14">
        <f t="shared" si="0"/>
        <v>9.0096040752032653</v>
      </c>
      <c r="E41" s="13">
        <f t="shared" si="4"/>
        <v>2.0000000000000013</v>
      </c>
      <c r="F41" s="13">
        <f>160+273.15</f>
        <v>433.15</v>
      </c>
      <c r="G41" s="14">
        <f t="shared" si="1"/>
        <v>2.4064674795909577</v>
      </c>
    </row>
  </sheetData>
  <mergeCells count="2">
    <mergeCell ref="B7:D7"/>
    <mergeCell ref="E7:G7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M26"/>
  <sheetViews>
    <sheetView tabSelected="1" workbookViewId="0">
      <selection activeCell="N36" sqref="N36"/>
    </sheetView>
  </sheetViews>
  <sheetFormatPr baseColWidth="10" defaultRowHeight="13.75" x14ac:dyDescent="0.35"/>
  <cols>
    <col min="1" max="1" width="4.08984375" customWidth="1"/>
    <col min="2" max="3" width="7" customWidth="1"/>
    <col min="4" max="4" width="8" customWidth="1"/>
    <col min="5" max="7" width="9" customWidth="1"/>
    <col min="8" max="8" width="8.6328125" customWidth="1"/>
    <col min="9" max="9" width="7" customWidth="1"/>
    <col min="10" max="12" width="11.6328125" customWidth="1"/>
    <col min="13" max="13" width="7" customWidth="1"/>
    <col min="14" max="1024" width="10.90625" customWidth="1"/>
  </cols>
  <sheetData>
    <row r="1" spans="2:13" ht="14.5" x14ac:dyDescent="0.35"/>
    <row r="2" spans="2:13" ht="14.5" x14ac:dyDescent="0.35">
      <c r="B2" s="16" t="s">
        <v>8</v>
      </c>
      <c r="C2">
        <v>1.5</v>
      </c>
      <c r="D2" s="17" t="s">
        <v>11</v>
      </c>
    </row>
    <row r="3" spans="2:13" ht="14.5" x14ac:dyDescent="0.35">
      <c r="B3" s="16" t="s">
        <v>9</v>
      </c>
      <c r="C3" s="18">
        <v>368.80991559736901</v>
      </c>
      <c r="D3" s="17" t="s">
        <v>23</v>
      </c>
    </row>
    <row r="4" spans="2:13" ht="14.5" x14ac:dyDescent="0.35">
      <c r="C4" s="18">
        <f>C3-273.15</f>
        <v>95.659915597369036</v>
      </c>
      <c r="D4" s="17" t="s">
        <v>3</v>
      </c>
    </row>
    <row r="5" spans="2:13" ht="14.5" x14ac:dyDescent="0.35"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19" t="s">
        <v>21</v>
      </c>
      <c r="L5" s="19" t="s">
        <v>18</v>
      </c>
      <c r="M5" s="19" t="s">
        <v>22</v>
      </c>
    </row>
    <row r="6" spans="2:13" ht="14.5" x14ac:dyDescent="0.35">
      <c r="B6" s="20">
        <v>0</v>
      </c>
      <c r="C6" s="20">
        <f t="shared" ref="C6:C26" si="0">1-B6</f>
        <v>1</v>
      </c>
      <c r="D6" s="21">
        <f>10^(Hoja1!$C$4-Hoja1!$D$4/(Hoja1!$E$4+$C$3))</f>
        <v>2.1974814574875983</v>
      </c>
      <c r="E6" s="21">
        <f>10^(Hoja1!$C$5-Hoja1!$D$5/(Hoja1!$E$5+$C$3))</f>
        <v>0.40570431660033968</v>
      </c>
      <c r="F6" s="20">
        <f t="shared" ref="F6:F26" si="1">D6/$C$2*B6</f>
        <v>0</v>
      </c>
      <c r="G6" s="20">
        <f t="shared" ref="G6:G26" si="2">E6/$C$2*C6</f>
        <v>0.27046954440022647</v>
      </c>
      <c r="H6" s="20">
        <f t="shared" ref="H6:H26" si="3">F6+G6-1</f>
        <v>-0.72953045559977348</v>
      </c>
      <c r="I6" s="18">
        <v>147.71582384251599</v>
      </c>
      <c r="J6" s="20">
        <f t="shared" ref="J6:J26" si="4">B6/D6</f>
        <v>0</v>
      </c>
      <c r="K6" s="18">
        <f t="shared" ref="K6:K26" si="5">C6/E6</f>
        <v>2.4648492980790797</v>
      </c>
      <c r="L6" s="22">
        <f t="shared" ref="L6:L26" si="6">1/(J6+K6)-$C$2</f>
        <v>-1.0942956833996602</v>
      </c>
      <c r="M6" s="18">
        <v>147.71579638601801</v>
      </c>
    </row>
    <row r="7" spans="2:13" ht="14.5" x14ac:dyDescent="0.35">
      <c r="B7" s="20">
        <v>0.05</v>
      </c>
      <c r="C7" s="20">
        <f t="shared" si="0"/>
        <v>0.95</v>
      </c>
      <c r="D7" s="21">
        <f>10^(Hoja1!$C$4-Hoja1!$D$4/(Hoja1!$E$4+$C$3))</f>
        <v>2.1974814574875983</v>
      </c>
      <c r="E7" s="21">
        <f>10^(Hoja1!$C$5-Hoja1!$D$5/(Hoja1!$E$5+$C$3))</f>
        <v>0.40570431660033968</v>
      </c>
      <c r="F7" s="20">
        <f t="shared" si="1"/>
        <v>7.3249381916253284E-2</v>
      </c>
      <c r="G7" s="20">
        <f t="shared" si="2"/>
        <v>0.25694606718021512</v>
      </c>
      <c r="H7" s="20">
        <f t="shared" si="3"/>
        <v>-0.66980455090353153</v>
      </c>
      <c r="I7" s="18">
        <v>141.93865762461701</v>
      </c>
      <c r="J7" s="20">
        <f t="shared" si="4"/>
        <v>2.2753320547771759E-2</v>
      </c>
      <c r="K7" s="18">
        <f t="shared" si="5"/>
        <v>2.3416068331751259</v>
      </c>
      <c r="L7" s="22">
        <f t="shared" si="6"/>
        <v>-1.0770525914060047</v>
      </c>
      <c r="M7" s="18">
        <v>146.15927321839999</v>
      </c>
    </row>
    <row r="8" spans="2:13" ht="14.5" x14ac:dyDescent="0.35">
      <c r="B8" s="20">
        <v>0.1</v>
      </c>
      <c r="C8" s="20">
        <f t="shared" si="0"/>
        <v>0.9</v>
      </c>
      <c r="D8" s="21">
        <f>10^(Hoja1!$C$4-Hoja1!$D$4/(Hoja1!$E$4+$C$3))</f>
        <v>2.1974814574875983</v>
      </c>
      <c r="E8" s="21">
        <f>10^(Hoja1!$C$5-Hoja1!$D$5/(Hoja1!$E$5+$C$3))</f>
        <v>0.40570431660033968</v>
      </c>
      <c r="F8" s="20">
        <f t="shared" si="1"/>
        <v>0.14649876383250657</v>
      </c>
      <c r="G8" s="20">
        <f t="shared" si="2"/>
        <v>0.24342258996020383</v>
      </c>
      <c r="H8" s="20">
        <f t="shared" si="3"/>
        <v>-0.61007864620728958</v>
      </c>
      <c r="I8" s="18">
        <v>136.70585275794301</v>
      </c>
      <c r="J8" s="20">
        <f t="shared" si="4"/>
        <v>4.5506641095543518E-2</v>
      </c>
      <c r="K8" s="18">
        <f t="shared" si="5"/>
        <v>2.218364368271172</v>
      </c>
      <c r="L8" s="22">
        <f t="shared" si="6"/>
        <v>-1.0582787200054586</v>
      </c>
      <c r="M8" s="18">
        <v>144.54640173656099</v>
      </c>
    </row>
    <row r="9" spans="2:13" ht="14.5" x14ac:dyDescent="0.35">
      <c r="B9" s="20">
        <v>0.15</v>
      </c>
      <c r="C9" s="20">
        <f t="shared" si="0"/>
        <v>0.85</v>
      </c>
      <c r="D9" s="21">
        <f>10^(Hoja1!$C$4-Hoja1!$D$4/(Hoja1!$E$4+$C$3))</f>
        <v>2.1974814574875983</v>
      </c>
      <c r="E9" s="21">
        <f>10^(Hoja1!$C$5-Hoja1!$D$5/(Hoja1!$E$5+$C$3))</f>
        <v>0.40570431660033968</v>
      </c>
      <c r="F9" s="20">
        <f t="shared" si="1"/>
        <v>0.21974814574875981</v>
      </c>
      <c r="G9" s="20">
        <f t="shared" si="2"/>
        <v>0.22989911274019248</v>
      </c>
      <c r="H9" s="20">
        <f t="shared" si="3"/>
        <v>-0.55035274151104774</v>
      </c>
      <c r="I9">
        <v>131.949926885764</v>
      </c>
      <c r="J9" s="20">
        <f t="shared" si="4"/>
        <v>6.825996164331527E-2</v>
      </c>
      <c r="K9" s="18">
        <f t="shared" si="5"/>
        <v>2.0951219033672177</v>
      </c>
      <c r="L9" s="22">
        <f t="shared" si="6"/>
        <v>-1.0377607549672552</v>
      </c>
      <c r="M9" s="18">
        <v>142.87222637243701</v>
      </c>
    </row>
    <row r="10" spans="2:13" ht="14.5" x14ac:dyDescent="0.35">
      <c r="B10" s="20">
        <v>0.2</v>
      </c>
      <c r="C10" s="20">
        <f t="shared" si="0"/>
        <v>0.8</v>
      </c>
      <c r="D10" s="21">
        <f>10^(Hoja1!$C$4-Hoja1!$D$4/(Hoja1!$E$4+$C$3))</f>
        <v>2.1974814574875983</v>
      </c>
      <c r="E10" s="21">
        <f>10^(Hoja1!$C$5-Hoja1!$D$5/(Hoja1!$E$5+$C$3))</f>
        <v>0.40570431660033968</v>
      </c>
      <c r="F10" s="20">
        <f t="shared" si="1"/>
        <v>0.29299752766501314</v>
      </c>
      <c r="G10" s="20">
        <f t="shared" si="2"/>
        <v>0.21637563552018119</v>
      </c>
      <c r="H10" s="20">
        <f t="shared" si="3"/>
        <v>-0.49062683681480568</v>
      </c>
      <c r="I10" s="18">
        <v>127.61155112823501</v>
      </c>
      <c r="J10" s="20">
        <f t="shared" si="4"/>
        <v>9.1013282191087036E-2</v>
      </c>
      <c r="K10" s="18">
        <f t="shared" si="5"/>
        <v>1.9718794384632639</v>
      </c>
      <c r="L10" s="22">
        <f t="shared" si="6"/>
        <v>-1.0152438175831076</v>
      </c>
      <c r="M10" s="18">
        <v>141.13107023797599</v>
      </c>
    </row>
    <row r="11" spans="2:13" ht="14.5" x14ac:dyDescent="0.35">
      <c r="B11" s="20">
        <v>0.25</v>
      </c>
      <c r="C11" s="20">
        <f t="shared" si="0"/>
        <v>0.75</v>
      </c>
      <c r="D11" s="21">
        <f>10^(Hoja1!$C$4-Hoja1!$D$4/(Hoja1!$E$4+$C$3))</f>
        <v>2.1974814574875983</v>
      </c>
      <c r="E11" s="21">
        <f>10^(Hoja1!$C$5-Hoja1!$D$5/(Hoja1!$E$5+$C$3))</f>
        <v>0.40570431660033968</v>
      </c>
      <c r="F11" s="20">
        <f t="shared" si="1"/>
        <v>0.36624690958126638</v>
      </c>
      <c r="G11" s="20">
        <f t="shared" si="2"/>
        <v>0.20285215830016984</v>
      </c>
      <c r="H11" s="20">
        <f t="shared" si="3"/>
        <v>-0.43090093211856373</v>
      </c>
      <c r="I11" s="18">
        <v>123.639075317139</v>
      </c>
      <c r="J11" s="20">
        <f t="shared" si="4"/>
        <v>0.11376660273885879</v>
      </c>
      <c r="K11" s="18">
        <f t="shared" si="5"/>
        <v>1.8486369735593098</v>
      </c>
      <c r="L11" s="22">
        <f t="shared" si="6"/>
        <v>-0.99042082266973031</v>
      </c>
      <c r="M11" s="18">
        <v>139.31638600444501</v>
      </c>
    </row>
    <row r="12" spans="2:13" ht="14.5" x14ac:dyDescent="0.35">
      <c r="B12" s="20">
        <v>0.3</v>
      </c>
      <c r="C12" s="20">
        <f t="shared" si="0"/>
        <v>0.7</v>
      </c>
      <c r="D12" s="21">
        <f>10^(Hoja1!$C$4-Hoja1!$D$4/(Hoja1!$E$4+$C$3))</f>
        <v>2.1974814574875983</v>
      </c>
      <c r="E12" s="21">
        <f>10^(Hoja1!$C$5-Hoja1!$D$5/(Hoja1!$E$5+$C$3))</f>
        <v>0.40570431660033968</v>
      </c>
      <c r="F12" s="20">
        <f t="shared" si="1"/>
        <v>0.43949629149751962</v>
      </c>
      <c r="G12" s="20">
        <f t="shared" si="2"/>
        <v>0.18932868108015852</v>
      </c>
      <c r="H12" s="20">
        <f t="shared" si="3"/>
        <v>-0.37117502742232189</v>
      </c>
      <c r="I12" s="18">
        <v>119.98793628185</v>
      </c>
      <c r="J12" s="20">
        <f t="shared" si="4"/>
        <v>0.13651992328663054</v>
      </c>
      <c r="K12" s="18">
        <f t="shared" si="5"/>
        <v>1.7253945086553557</v>
      </c>
      <c r="L12" s="22">
        <f t="shared" si="6"/>
        <v>-0.96291839042409977</v>
      </c>
      <c r="M12" s="18">
        <v>137.420562976442</v>
      </c>
    </row>
    <row r="13" spans="2:13" ht="14.5" x14ac:dyDescent="0.35">
      <c r="B13" s="20">
        <v>0.35</v>
      </c>
      <c r="C13" s="20">
        <f t="shared" si="0"/>
        <v>0.65</v>
      </c>
      <c r="D13" s="21">
        <f>10^(Hoja1!$C$4-Hoja1!$D$4/(Hoja1!$E$4+$C$3))</f>
        <v>2.1974814574875983</v>
      </c>
      <c r="E13" s="21">
        <f>10^(Hoja1!$C$5-Hoja1!$D$5/(Hoja1!$E$5+$C$3))</f>
        <v>0.40570431660033968</v>
      </c>
      <c r="F13" s="20">
        <f t="shared" si="1"/>
        <v>0.51274567341377286</v>
      </c>
      <c r="G13" s="20">
        <f t="shared" si="2"/>
        <v>0.17580520386014722</v>
      </c>
      <c r="H13" s="20">
        <f t="shared" si="3"/>
        <v>-0.31144912272607994</v>
      </c>
      <c r="I13" s="18">
        <v>116.619766790572</v>
      </c>
      <c r="J13" s="20">
        <f t="shared" si="4"/>
        <v>0.15927324383440231</v>
      </c>
      <c r="K13" s="18">
        <f t="shared" si="5"/>
        <v>1.6021520437514019</v>
      </c>
      <c r="L13" s="22">
        <f t="shared" si="6"/>
        <v>-0.9322779359148452</v>
      </c>
      <c r="M13" s="18">
        <v>135.434676631716</v>
      </c>
    </row>
    <row r="14" spans="2:13" ht="14.5" x14ac:dyDescent="0.35">
      <c r="B14" s="20">
        <v>0.4</v>
      </c>
      <c r="C14" s="20">
        <f t="shared" si="0"/>
        <v>0.6</v>
      </c>
      <c r="D14" s="21">
        <f>10^(Hoja1!$C$4-Hoja1!$D$4/(Hoja1!$E$4+$C$3))</f>
        <v>2.1974814574875983</v>
      </c>
      <c r="E14" s="21">
        <f>10^(Hoja1!$C$5-Hoja1!$D$5/(Hoja1!$E$5+$C$3))</f>
        <v>0.40570431660033968</v>
      </c>
      <c r="F14" s="20">
        <f t="shared" si="1"/>
        <v>0.58599505533002627</v>
      </c>
      <c r="G14" s="20">
        <f t="shared" si="2"/>
        <v>0.16228172664013588</v>
      </c>
      <c r="H14" s="20">
        <f t="shared" si="3"/>
        <v>-0.25172321802983788</v>
      </c>
      <c r="I14" s="18">
        <v>113.50163476599801</v>
      </c>
      <c r="J14" s="20">
        <f t="shared" si="4"/>
        <v>0.18202656438217407</v>
      </c>
      <c r="K14" s="18">
        <f t="shared" si="5"/>
        <v>1.4789095788474478</v>
      </c>
      <c r="L14" s="22">
        <f t="shared" si="6"/>
        <v>-0.89792989388770772</v>
      </c>
      <c r="M14" s="18">
        <v>133.34815822328</v>
      </c>
    </row>
    <row r="15" spans="2:13" ht="14.5" x14ac:dyDescent="0.35">
      <c r="B15" s="20">
        <v>0.45</v>
      </c>
      <c r="C15" s="20">
        <f t="shared" si="0"/>
        <v>0.55000000000000004</v>
      </c>
      <c r="D15" s="21">
        <f>10^(Hoja1!$C$4-Hoja1!$D$4/(Hoja1!$E$4+$C$3))</f>
        <v>2.1974814574875983</v>
      </c>
      <c r="E15" s="21">
        <f>10^(Hoja1!$C$5-Hoja1!$D$5/(Hoja1!$E$5+$C$3))</f>
        <v>0.40570431660033968</v>
      </c>
      <c r="F15" s="20">
        <f t="shared" si="1"/>
        <v>0.65924443724627946</v>
      </c>
      <c r="G15" s="20">
        <f t="shared" si="2"/>
        <v>0.14875824942012458</v>
      </c>
      <c r="H15" s="20">
        <f t="shared" si="3"/>
        <v>-0.19199731333359593</v>
      </c>
      <c r="I15" s="18">
        <v>110.605243229716</v>
      </c>
      <c r="J15" s="20">
        <f t="shared" si="4"/>
        <v>0.20477988492994584</v>
      </c>
      <c r="K15" s="18">
        <f t="shared" si="5"/>
        <v>1.3556671139434939</v>
      </c>
      <c r="L15" s="22">
        <f t="shared" si="6"/>
        <v>-0.85915798439681246</v>
      </c>
      <c r="M15" s="18">
        <v>131.14835135153999</v>
      </c>
    </row>
    <row r="16" spans="2:13" ht="14.5" x14ac:dyDescent="0.35">
      <c r="B16" s="20">
        <v>0.5</v>
      </c>
      <c r="C16" s="20">
        <f t="shared" si="0"/>
        <v>0.5</v>
      </c>
      <c r="D16" s="21">
        <f>10^(Hoja1!$C$4-Hoja1!$D$4/(Hoja1!$E$4+$C$3))</f>
        <v>2.1974814574875983</v>
      </c>
      <c r="E16" s="21">
        <f>10^(Hoja1!$C$5-Hoja1!$D$5/(Hoja1!$E$5+$C$3))</f>
        <v>0.40570431660033968</v>
      </c>
      <c r="F16" s="20">
        <f t="shared" si="1"/>
        <v>0.73249381916253276</v>
      </c>
      <c r="G16" s="20">
        <f t="shared" si="2"/>
        <v>0.13523477220011323</v>
      </c>
      <c r="H16" s="20">
        <f t="shared" si="3"/>
        <v>-0.13227140863735398</v>
      </c>
      <c r="I16" s="18">
        <v>107.90622151124499</v>
      </c>
      <c r="J16" s="20">
        <f t="shared" si="4"/>
        <v>0.22753320547771758</v>
      </c>
      <c r="K16" s="18">
        <f t="shared" si="5"/>
        <v>1.2324246490395399</v>
      </c>
      <c r="L16" s="22">
        <f t="shared" si="6"/>
        <v>-0.81504872082033131</v>
      </c>
      <c r="M16" s="18">
        <v>128.81990430151799</v>
      </c>
    </row>
    <row r="17" spans="2:13" ht="14.5" x14ac:dyDescent="0.35">
      <c r="B17" s="20">
        <v>0.55000000000000004</v>
      </c>
      <c r="C17" s="20">
        <f t="shared" si="0"/>
        <v>0.44999999999999996</v>
      </c>
      <c r="D17" s="21">
        <f>10^(Hoja1!$C$4-Hoja1!$D$4/(Hoja1!$E$4+$C$3))</f>
        <v>2.1974814574875983</v>
      </c>
      <c r="E17" s="21">
        <f>10^(Hoja1!$C$5-Hoja1!$D$5/(Hoja1!$E$5+$C$3))</f>
        <v>0.40570431660033968</v>
      </c>
      <c r="F17" s="20">
        <f t="shared" si="1"/>
        <v>0.80574320107878605</v>
      </c>
      <c r="G17" s="20">
        <f t="shared" si="2"/>
        <v>0.1217112949801019</v>
      </c>
      <c r="H17" s="20">
        <f t="shared" si="3"/>
        <v>-7.2545503941112033E-2</v>
      </c>
      <c r="I17" s="18">
        <v>105.38354856304601</v>
      </c>
      <c r="J17" s="20">
        <f t="shared" si="4"/>
        <v>0.25028652602548934</v>
      </c>
      <c r="K17" s="18">
        <f t="shared" si="5"/>
        <v>1.1091821841355858</v>
      </c>
      <c r="L17" s="22">
        <f t="shared" si="6"/>
        <v>-0.7644185242913637</v>
      </c>
      <c r="M17" s="18">
        <v>126.343923199324</v>
      </c>
    </row>
    <row r="18" spans="2:13" ht="14.5" x14ac:dyDescent="0.35">
      <c r="B18" s="20">
        <v>0.6</v>
      </c>
      <c r="C18" s="20">
        <f t="shared" si="0"/>
        <v>0.4</v>
      </c>
      <c r="D18" s="21">
        <f>10^(Hoja1!$C$4-Hoja1!$D$4/(Hoja1!$E$4+$C$3))</f>
        <v>2.1974814574875983</v>
      </c>
      <c r="E18" s="21">
        <f>10^(Hoja1!$C$5-Hoja1!$D$5/(Hoja1!$E$5+$C$3))</f>
        <v>0.40570431660033968</v>
      </c>
      <c r="F18" s="20">
        <f t="shared" si="1"/>
        <v>0.87899258299503924</v>
      </c>
      <c r="G18" s="20">
        <f t="shared" si="2"/>
        <v>0.10818781776009059</v>
      </c>
      <c r="H18" s="20">
        <f t="shared" si="3"/>
        <v>-1.2819599244870195E-2</v>
      </c>
      <c r="I18" s="18">
        <v>103.01902905697</v>
      </c>
      <c r="J18" s="20">
        <f t="shared" si="4"/>
        <v>0.27303984657326108</v>
      </c>
      <c r="K18" s="18">
        <f t="shared" si="5"/>
        <v>0.98593971923163193</v>
      </c>
      <c r="L18" s="22">
        <f t="shared" si="6"/>
        <v>-0.70570593267677206</v>
      </c>
      <c r="M18" s="18">
        <v>123.696743492476</v>
      </c>
    </row>
    <row r="19" spans="2:13" ht="14.5" x14ac:dyDescent="0.35">
      <c r="B19" s="20">
        <v>0.65</v>
      </c>
      <c r="C19" s="20">
        <f t="shared" si="0"/>
        <v>0.35</v>
      </c>
      <c r="D19" s="21">
        <f>10^(Hoja1!$C$4-Hoja1!$D$4/(Hoja1!$E$4+$C$3))</f>
        <v>2.1974814574875983</v>
      </c>
      <c r="E19" s="21">
        <f>10^(Hoja1!$C$5-Hoja1!$D$5/(Hoja1!$E$5+$C$3))</f>
        <v>0.40570431660033968</v>
      </c>
      <c r="F19" s="20">
        <f t="shared" si="1"/>
        <v>0.95224196491129265</v>
      </c>
      <c r="G19" s="20">
        <f t="shared" si="2"/>
        <v>9.4664340540079259E-2</v>
      </c>
      <c r="H19" s="20">
        <f t="shared" si="3"/>
        <v>4.6906305451371866E-2</v>
      </c>
      <c r="I19" s="18">
        <v>100.79686283367</v>
      </c>
      <c r="J19" s="20">
        <f t="shared" si="4"/>
        <v>0.29579316712103287</v>
      </c>
      <c r="K19" s="18">
        <f t="shared" si="5"/>
        <v>0.86269725432767785</v>
      </c>
      <c r="L19" s="22">
        <f t="shared" si="6"/>
        <v>-0.63680770985617285</v>
      </c>
      <c r="M19" s="18">
        <v>120.84812405803299</v>
      </c>
    </row>
    <row r="20" spans="2:13" ht="14.5" x14ac:dyDescent="0.35">
      <c r="B20" s="20">
        <v>0.7</v>
      </c>
      <c r="C20" s="20">
        <f t="shared" si="0"/>
        <v>0.30000000000000004</v>
      </c>
      <c r="D20" s="21">
        <f>10^(Hoja1!$C$4-Hoja1!$D$4/(Hoja1!$E$4+$C$3))</f>
        <v>2.1974814574875983</v>
      </c>
      <c r="E20" s="21">
        <f>10^(Hoja1!$C$5-Hoja1!$D$5/(Hoja1!$E$5+$C$3))</f>
        <v>0.40570431660033968</v>
      </c>
      <c r="F20" s="20">
        <f t="shared" si="1"/>
        <v>1.0254913468275457</v>
      </c>
      <c r="G20" s="20">
        <f t="shared" si="2"/>
        <v>8.1140863320067952E-2</v>
      </c>
      <c r="H20" s="20">
        <f t="shared" si="3"/>
        <v>0.10663221014761359</v>
      </c>
      <c r="I20" s="18">
        <v>98.703281375189803</v>
      </c>
      <c r="J20" s="20">
        <f t="shared" si="4"/>
        <v>0.31854648766880461</v>
      </c>
      <c r="K20" s="18">
        <f t="shared" si="5"/>
        <v>0.739454789423724</v>
      </c>
      <c r="L20" s="22">
        <f t="shared" si="6"/>
        <v>-0.55482155678669953</v>
      </c>
      <c r="M20" s="18">
        <v>117.75845621745501</v>
      </c>
    </row>
    <row r="21" spans="2:13" ht="14.5" x14ac:dyDescent="0.35">
      <c r="B21" s="20">
        <v>0.75</v>
      </c>
      <c r="C21" s="20">
        <f t="shared" si="0"/>
        <v>0.25</v>
      </c>
      <c r="D21" s="21">
        <f>10^(Hoja1!$C$4-Hoja1!$D$4/(Hoja1!$E$4+$C$3))</f>
        <v>2.1974814574875983</v>
      </c>
      <c r="E21" s="21">
        <f>10^(Hoja1!$C$5-Hoja1!$D$5/(Hoja1!$E$5+$C$3))</f>
        <v>0.40570431660033968</v>
      </c>
      <c r="F21" s="20">
        <f t="shared" si="1"/>
        <v>1.0987407287437991</v>
      </c>
      <c r="G21" s="20">
        <f t="shared" si="2"/>
        <v>6.7617386100056617E-2</v>
      </c>
      <c r="H21" s="20">
        <f t="shared" si="3"/>
        <v>0.16635811484385576</v>
      </c>
      <c r="I21" s="18">
        <v>96.726243395398498</v>
      </c>
      <c r="J21" s="20">
        <f t="shared" si="4"/>
        <v>0.34129980821657635</v>
      </c>
      <c r="K21" s="18">
        <f t="shared" si="5"/>
        <v>0.61621232451976993</v>
      </c>
      <c r="L21" s="22">
        <f t="shared" si="6"/>
        <v>-0.45562681055305965</v>
      </c>
      <c r="M21" s="18">
        <v>114.37428025762399</v>
      </c>
    </row>
    <row r="22" spans="2:13" ht="14.5" x14ac:dyDescent="0.35">
      <c r="B22" s="20">
        <v>0.8</v>
      </c>
      <c r="C22" s="20">
        <f t="shared" si="0"/>
        <v>0.19999999999999996</v>
      </c>
      <c r="D22" s="21">
        <f>10^(Hoja1!$C$4-Hoja1!$D$4/(Hoja1!$E$4+$C$3))</f>
        <v>2.1974814574875983</v>
      </c>
      <c r="E22" s="21">
        <f>10^(Hoja1!$C$5-Hoja1!$D$5/(Hoja1!$E$5+$C$3))</f>
        <v>0.40570431660033968</v>
      </c>
      <c r="F22" s="20">
        <f t="shared" si="1"/>
        <v>1.1719901106600525</v>
      </c>
      <c r="G22" s="20">
        <f t="shared" si="2"/>
        <v>5.4093908880045283E-2</v>
      </c>
      <c r="H22" s="20">
        <f t="shared" si="3"/>
        <v>0.22608401954009771</v>
      </c>
      <c r="I22" s="18">
        <v>94.855179927909404</v>
      </c>
      <c r="J22" s="20">
        <f t="shared" si="4"/>
        <v>0.36405312876434814</v>
      </c>
      <c r="K22" s="18">
        <f t="shared" si="5"/>
        <v>0.49296985961581585</v>
      </c>
      <c r="L22" s="22">
        <f t="shared" si="6"/>
        <v>-0.33317015580868725</v>
      </c>
      <c r="M22" s="18">
        <v>110.620661682875</v>
      </c>
    </row>
    <row r="23" spans="2:13" ht="14.5" x14ac:dyDescent="0.35">
      <c r="B23" s="20">
        <v>0.85</v>
      </c>
      <c r="C23" s="20">
        <f t="shared" si="0"/>
        <v>0.15000000000000002</v>
      </c>
      <c r="D23" s="21">
        <f>10^(Hoja1!$C$4-Hoja1!$D$4/(Hoja1!$E$4+$C$3))</f>
        <v>2.1974814574875983</v>
      </c>
      <c r="E23" s="21">
        <f>10^(Hoja1!$C$5-Hoja1!$D$5/(Hoja1!$E$5+$C$3))</f>
        <v>0.40570431660033968</v>
      </c>
      <c r="F23" s="20">
        <f t="shared" si="1"/>
        <v>1.2452394925763057</v>
      </c>
      <c r="G23" s="20">
        <f t="shared" si="2"/>
        <v>4.0570431660033976E-2</v>
      </c>
      <c r="H23" s="20">
        <f t="shared" si="3"/>
        <v>0.28580992423633966</v>
      </c>
      <c r="I23" s="18">
        <v>93.080781060719204</v>
      </c>
      <c r="J23" s="20">
        <f t="shared" si="4"/>
        <v>0.38680644931211988</v>
      </c>
      <c r="K23" s="18">
        <f t="shared" si="5"/>
        <v>0.369727394711862</v>
      </c>
      <c r="L23" s="22">
        <f t="shared" si="6"/>
        <v>-0.17818206958061711</v>
      </c>
      <c r="M23" s="18">
        <v>106.387281157122</v>
      </c>
    </row>
    <row r="24" spans="2:13" ht="14.5" x14ac:dyDescent="0.35">
      <c r="B24" s="20">
        <v>0.9</v>
      </c>
      <c r="C24" s="20">
        <f t="shared" si="0"/>
        <v>9.9999999999999978E-2</v>
      </c>
      <c r="D24" s="21">
        <f>10^(Hoja1!$C$4-Hoja1!$D$4/(Hoja1!$E$4+$C$3))</f>
        <v>2.1974814574875983</v>
      </c>
      <c r="E24" s="21">
        <f>10^(Hoja1!$C$5-Hoja1!$D$5/(Hoja1!$E$5+$C$3))</f>
        <v>0.40570431660033968</v>
      </c>
      <c r="F24" s="20">
        <f t="shared" si="1"/>
        <v>1.3184888744925589</v>
      </c>
      <c r="G24" s="20">
        <f t="shared" si="2"/>
        <v>2.7046954440022641E-2</v>
      </c>
      <c r="H24" s="20">
        <f t="shared" si="3"/>
        <v>0.34553582893258161</v>
      </c>
      <c r="I24" s="18">
        <v>91.394817015154501</v>
      </c>
      <c r="J24" s="20">
        <f t="shared" si="4"/>
        <v>0.40955976985989168</v>
      </c>
      <c r="K24" s="18">
        <f t="shared" si="5"/>
        <v>0.24648492980790793</v>
      </c>
      <c r="L24" s="22">
        <f t="shared" si="6"/>
        <v>2.4286379428670957E-2</v>
      </c>
      <c r="M24" s="18">
        <v>101.50053474121199</v>
      </c>
    </row>
    <row r="25" spans="2:13" ht="14.5" x14ac:dyDescent="0.35">
      <c r="B25" s="20">
        <v>0.95</v>
      </c>
      <c r="C25" s="20">
        <f t="shared" si="0"/>
        <v>5.0000000000000044E-2</v>
      </c>
      <c r="D25" s="21">
        <f>10^(Hoja1!$C$4-Hoja1!$D$4/(Hoja1!$E$4+$C$3))</f>
        <v>2.1974814574875983</v>
      </c>
      <c r="E25" s="21">
        <f>10^(Hoja1!$C$5-Hoja1!$D$5/(Hoja1!$E$5+$C$3))</f>
        <v>0.40570431660033968</v>
      </c>
      <c r="F25" s="20">
        <f t="shared" si="1"/>
        <v>1.3917382564088121</v>
      </c>
      <c r="G25" s="20">
        <f t="shared" si="2"/>
        <v>1.3523477220011336E-2</v>
      </c>
      <c r="H25" s="20">
        <f t="shared" si="3"/>
        <v>0.40526173362882334</v>
      </c>
      <c r="I25" s="18">
        <v>89.789987775846797</v>
      </c>
      <c r="J25" s="20">
        <f t="shared" si="4"/>
        <v>0.43231309040766336</v>
      </c>
      <c r="K25" s="18">
        <f t="shared" si="5"/>
        <v>0.1232424649039541</v>
      </c>
      <c r="L25" s="22">
        <f t="shared" si="6"/>
        <v>0.30000000079035938</v>
      </c>
      <c r="M25" s="18">
        <v>95.659915597368794</v>
      </c>
    </row>
    <row r="26" spans="2:13" ht="14.5" x14ac:dyDescent="0.35">
      <c r="B26" s="20">
        <v>1</v>
      </c>
      <c r="C26" s="20">
        <f t="shared" si="0"/>
        <v>0</v>
      </c>
      <c r="D26" s="21">
        <f>10^(Hoja1!$C$4-Hoja1!$D$4/(Hoja1!$E$4+$C$3))</f>
        <v>2.1974814574875983</v>
      </c>
      <c r="E26" s="21">
        <f>10^(Hoja1!$C$5-Hoja1!$D$5/(Hoja1!$E$5+$C$3))</f>
        <v>0.40570431660033968</v>
      </c>
      <c r="F26" s="20">
        <f t="shared" si="1"/>
        <v>1.4649876383250655</v>
      </c>
      <c r="G26" s="20">
        <f t="shared" si="2"/>
        <v>0</v>
      </c>
      <c r="H26" s="20">
        <f t="shared" si="3"/>
        <v>0.46498763832506551</v>
      </c>
      <c r="I26" s="18">
        <v>88.259796499908603</v>
      </c>
      <c r="J26" s="20">
        <f t="shared" si="4"/>
        <v>0.45506641095543515</v>
      </c>
      <c r="K26" s="18">
        <f t="shared" si="5"/>
        <v>0</v>
      </c>
      <c r="L26" s="22">
        <f t="shared" si="6"/>
        <v>0.69748145748759827</v>
      </c>
      <c r="M26" s="18">
        <v>88.259796424942905</v>
      </c>
    </row>
  </sheetData>
  <pageMargins left="0" right="0" top="0.39370078740157477" bottom="0.39370078740157477" header="0" footer="0"/>
  <headerFooter>
    <oddHeader>&amp;C&amp;A</oddHeader>
    <oddFooter>&amp;CPágina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161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</dc:creator>
  <cp:lastModifiedBy>Anxo</cp:lastModifiedBy>
  <cp:revision>73</cp:revision>
  <dcterms:created xsi:type="dcterms:W3CDTF">2021-08-02T08:28:02Z</dcterms:created>
  <dcterms:modified xsi:type="dcterms:W3CDTF">2021-12-06T19:13:46Z</dcterms:modified>
</cp:coreProperties>
</file>