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asanchez_uvigo_gal/Documents/Documentos/GitHub/sopq/Casos de teoría/Excel/"/>
    </mc:Choice>
  </mc:AlternateContent>
  <xr:revisionPtr revIDLastSave="0" documentId="8_{B4105CE7-2F6C-4ED6-B713-48BCD45FD0C1}" xr6:coauthVersionLast="47" xr6:coauthVersionMax="47" xr10:uidLastSave="{00000000-0000-0000-0000-000000000000}"/>
  <bookViews>
    <workbookView xWindow="4900" yWindow="4900" windowWidth="28800" windowHeight="15370"/>
  </bookViews>
  <sheets>
    <sheet name="Fenske" sheetId="1" r:id="rId1"/>
    <sheet name="FUG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2" l="1"/>
  <c r="F69" i="2"/>
  <c r="F68" i="2"/>
  <c r="F67" i="2"/>
  <c r="D60" i="2"/>
  <c r="D59" i="2"/>
  <c r="D58" i="2"/>
  <c r="D57" i="2"/>
  <c r="D52" i="2"/>
  <c r="E52" i="2" s="1"/>
  <c r="E51" i="2"/>
  <c r="D51" i="2"/>
  <c r="D50" i="2"/>
  <c r="E50" i="2" s="1"/>
  <c r="D49" i="2"/>
  <c r="E49" i="2" s="1"/>
  <c r="D41" i="2"/>
  <c r="E41" i="2" s="1"/>
  <c r="D40" i="2"/>
  <c r="E40" i="2" s="1"/>
  <c r="G40" i="2" s="1"/>
  <c r="C69" i="2" s="1"/>
  <c r="D39" i="2"/>
  <c r="E39" i="2" s="1"/>
  <c r="G39" i="2" s="1"/>
  <c r="C68" i="2" s="1"/>
  <c r="D38" i="2"/>
  <c r="E38" i="2" s="1"/>
  <c r="G38" i="2" s="1"/>
  <c r="E29" i="2"/>
  <c r="D29" i="2"/>
  <c r="D28" i="2"/>
  <c r="E28" i="2" s="1"/>
  <c r="D27" i="2"/>
  <c r="E27" i="2" s="1"/>
  <c r="G27" i="2" s="1"/>
  <c r="C27" i="2"/>
  <c r="F27" i="2" s="1"/>
  <c r="D26" i="2"/>
  <c r="E26" i="2" s="1"/>
  <c r="G26" i="2" s="1"/>
  <c r="E20" i="2"/>
  <c r="F18" i="2" s="1"/>
  <c r="C20" i="2"/>
  <c r="D18" i="2" s="1"/>
  <c r="G19" i="2"/>
  <c r="G18" i="2"/>
  <c r="G17" i="2"/>
  <c r="F17" i="2"/>
  <c r="C39" i="2" s="1"/>
  <c r="F39" i="2" s="1"/>
  <c r="D17" i="2"/>
  <c r="G16" i="2"/>
  <c r="C23" i="1"/>
  <c r="F20" i="1"/>
  <c r="I20" i="1" s="1"/>
  <c r="F19" i="1"/>
  <c r="I19" i="1" s="1"/>
  <c r="C18" i="1"/>
  <c r="D3" i="1" s="1"/>
  <c r="C7" i="1"/>
  <c r="H6" i="1"/>
  <c r="I6" i="1" s="1"/>
  <c r="N6" i="1" s="1"/>
  <c r="D6" i="1"/>
  <c r="H5" i="1"/>
  <c r="I5" i="1" s="1"/>
  <c r="N5" i="1" s="1"/>
  <c r="D5" i="1"/>
  <c r="H4" i="1"/>
  <c r="I4" i="1" s="1"/>
  <c r="N4" i="1" s="1"/>
  <c r="D4" i="1"/>
  <c r="F21" i="1" s="1"/>
  <c r="K3" i="1"/>
  <c r="H3" i="1"/>
  <c r="I3" i="1" l="1"/>
  <c r="G50" i="2"/>
  <c r="D68" i="2" s="1"/>
  <c r="E68" i="2" s="1"/>
  <c r="F18" i="1"/>
  <c r="D7" i="1"/>
  <c r="C67" i="2"/>
  <c r="C28" i="2"/>
  <c r="F28" i="2" s="1"/>
  <c r="C40" i="2"/>
  <c r="F40" i="2" s="1"/>
  <c r="M3" i="1"/>
  <c r="G29" i="2"/>
  <c r="H17" i="2"/>
  <c r="C50" i="2" s="1"/>
  <c r="F50" i="2" s="1"/>
  <c r="G51" i="2"/>
  <c r="D69" i="2" s="1"/>
  <c r="E69" i="2" s="1"/>
  <c r="G52" i="2"/>
  <c r="D70" i="2" s="1"/>
  <c r="N3" i="1"/>
  <c r="N7" i="1" s="1"/>
  <c r="C12" i="1"/>
  <c r="G28" i="2"/>
  <c r="K4" i="1"/>
  <c r="I21" i="1"/>
  <c r="H18" i="2"/>
  <c r="C51" i="2" s="1"/>
  <c r="F51" i="2" s="1"/>
  <c r="G41" i="2"/>
  <c r="C70" i="2" s="1"/>
  <c r="G49" i="2"/>
  <c r="D67" i="2" s="1"/>
  <c r="E67" i="2" s="1"/>
  <c r="J4" i="1"/>
  <c r="D16" i="2"/>
  <c r="D19" i="2"/>
  <c r="G20" i="2"/>
  <c r="F16" i="2"/>
  <c r="F19" i="2"/>
  <c r="H7" i="1"/>
  <c r="D64" i="2"/>
  <c r="K7" i="1"/>
  <c r="M4" i="1" l="1"/>
  <c r="M5" i="1"/>
  <c r="M6" i="1"/>
  <c r="D56" i="2"/>
  <c r="D61" i="2" s="1"/>
  <c r="D62" i="2" s="1"/>
  <c r="M7" i="1"/>
  <c r="C26" i="2"/>
  <c r="F26" i="2" s="1"/>
  <c r="C38" i="2"/>
  <c r="F38" i="2" s="1"/>
  <c r="F20" i="2"/>
  <c r="C41" i="2"/>
  <c r="F41" i="2" s="1"/>
  <c r="C29" i="2"/>
  <c r="F29" i="2" s="1"/>
  <c r="H19" i="2"/>
  <c r="C52" i="2" s="1"/>
  <c r="F52" i="2" s="1"/>
  <c r="H16" i="2"/>
  <c r="E70" i="2"/>
  <c r="J3" i="1"/>
  <c r="I18" i="1"/>
  <c r="C11" i="1"/>
  <c r="C10" i="1" s="1"/>
  <c r="D10" i="1" s="1"/>
  <c r="D20" i="2"/>
  <c r="D34" i="2" l="1"/>
  <c r="C49" i="2"/>
  <c r="F49" i="2" s="1"/>
  <c r="D46" i="2" s="1"/>
  <c r="H20" i="2"/>
  <c r="J7" i="1"/>
  <c r="L4" i="1" s="1"/>
  <c r="L3" i="1"/>
  <c r="L7" i="1" s="1"/>
</calcChain>
</file>

<file path=xl/sharedStrings.xml><?xml version="1.0" encoding="utf-8"?>
<sst xmlns="http://schemas.openxmlformats.org/spreadsheetml/2006/main" count="115" uniqueCount="78">
  <si>
    <r>
      <t>X</t>
    </r>
    <r>
      <rPr>
        <vertAlign val="subscript"/>
        <sz val="10"/>
        <color rgb="FF000000"/>
        <rFont val="Arial1"/>
      </rPr>
      <t>F</t>
    </r>
  </si>
  <si>
    <t>Moles</t>
  </si>
  <si>
    <t>A</t>
  </si>
  <si>
    <t>B</t>
  </si>
  <si>
    <t>C</t>
  </si>
  <si>
    <r>
      <t>p</t>
    </r>
    <r>
      <rPr>
        <vertAlign val="subscript"/>
        <sz val="10"/>
        <color rgb="FF000000"/>
        <rFont val="Arial1"/>
      </rPr>
      <t>sat</t>
    </r>
  </si>
  <si>
    <r>
      <rPr>
        <sz val="12"/>
        <color rgb="FF000000"/>
        <rFont val="Symbol"/>
        <family val="1"/>
        <charset val="2"/>
      </rPr>
      <t>a</t>
    </r>
    <r>
      <rPr>
        <vertAlign val="subscript"/>
        <sz val="10"/>
        <color rgb="FF000000"/>
        <rFont val="Arial1"/>
      </rPr>
      <t>ij</t>
    </r>
  </si>
  <si>
    <t>D mol</t>
  </si>
  <si>
    <t>B  mol</t>
  </si>
  <si>
    <r>
      <t>x</t>
    </r>
    <r>
      <rPr>
        <vertAlign val="subscript"/>
        <sz val="10"/>
        <color rgb="FF000000"/>
        <rFont val="Arial1"/>
      </rPr>
      <t>D</t>
    </r>
  </si>
  <si>
    <r>
      <t>x</t>
    </r>
    <r>
      <rPr>
        <vertAlign val="subscript"/>
        <sz val="10"/>
        <color rgb="FF000000"/>
        <rFont val="Arial1"/>
      </rPr>
      <t>B</t>
    </r>
  </si>
  <si>
    <t>Propano</t>
  </si>
  <si>
    <t>N-Butano</t>
  </si>
  <si>
    <t>n_Pentano</t>
  </si>
  <si>
    <t>N-Hexano</t>
  </si>
  <si>
    <t>Fenske</t>
  </si>
  <si>
    <t>Nmin</t>
  </si>
  <si>
    <t>etapas</t>
  </si>
  <si>
    <t>num</t>
  </si>
  <si>
    <t>den</t>
  </si>
  <si>
    <t>xB.LK</t>
  </si>
  <si>
    <t>xD,HK</t>
  </si>
  <si>
    <t>F</t>
  </si>
  <si>
    <t>LKD</t>
  </si>
  <si>
    <t>xLKD</t>
  </si>
  <si>
    <t>D</t>
  </si>
  <si>
    <t>HKD</t>
  </si>
  <si>
    <t>xHKD</t>
  </si>
  <si>
    <t>LKB</t>
  </si>
  <si>
    <t>HKB</t>
  </si>
  <si>
    <t>T</t>
  </si>
  <si>
    <t>Coeficientes de Antoine</t>
  </si>
  <si>
    <t>Componente</t>
  </si>
  <si>
    <t>C3</t>
  </si>
  <si>
    <t>nC4</t>
  </si>
  <si>
    <t>nC5</t>
  </si>
  <si>
    <t>C6</t>
  </si>
  <si>
    <t>Balance preliminar de materia:</t>
  </si>
  <si>
    <r>
      <t>f</t>
    </r>
    <r>
      <rPr>
        <b/>
        <vertAlign val="subscript"/>
        <sz val="10"/>
        <color rgb="FF000000"/>
        <rFont val="Arial"/>
        <family val="2"/>
      </rPr>
      <t>i</t>
    </r>
  </si>
  <si>
    <r>
      <t>z</t>
    </r>
    <r>
      <rPr>
        <b/>
        <vertAlign val="subscript"/>
        <sz val="10"/>
        <color rgb="FF000000"/>
        <rFont val="Arial"/>
        <family val="2"/>
      </rPr>
      <t>i</t>
    </r>
  </si>
  <si>
    <r>
      <t>d</t>
    </r>
    <r>
      <rPr>
        <b/>
        <vertAlign val="subscript"/>
        <sz val="10"/>
        <color rgb="FF000000"/>
        <rFont val="Arial"/>
        <family val="2"/>
      </rPr>
      <t>i</t>
    </r>
  </si>
  <si>
    <r>
      <t>x</t>
    </r>
    <r>
      <rPr>
        <b/>
        <vertAlign val="subscript"/>
        <sz val="10"/>
        <color rgb="FF000000"/>
        <rFont val="Arial"/>
        <family val="2"/>
      </rPr>
      <t>Di</t>
    </r>
  </si>
  <si>
    <r>
      <t>b</t>
    </r>
    <r>
      <rPr>
        <b/>
        <vertAlign val="subscript"/>
        <sz val="10"/>
        <color rgb="FF000000"/>
        <rFont val="Arial"/>
        <family val="2"/>
      </rPr>
      <t>i</t>
    </r>
  </si>
  <si>
    <r>
      <t>x</t>
    </r>
    <r>
      <rPr>
        <b/>
        <vertAlign val="subscript"/>
        <sz val="10"/>
        <color rgb="FF000000"/>
        <rFont val="Arial"/>
        <family val="2"/>
      </rPr>
      <t>Bi</t>
    </r>
  </si>
  <si>
    <t>C3 (LK)</t>
  </si>
  <si>
    <t>nC4 (HK)</t>
  </si>
  <si>
    <t>Total</t>
  </si>
  <si>
    <t>P</t>
  </si>
  <si>
    <t>bar</t>
  </si>
  <si>
    <r>
      <t>P</t>
    </r>
    <r>
      <rPr>
        <b/>
        <vertAlign val="subscript"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º (bar)</t>
    </r>
  </si>
  <si>
    <r>
      <t>K</t>
    </r>
    <r>
      <rPr>
        <b/>
        <vertAlign val="subscript"/>
        <sz val="10"/>
        <color rgb="FF000000"/>
        <rFont val="Arial"/>
        <family val="2"/>
      </rPr>
      <t>i</t>
    </r>
  </si>
  <si>
    <r>
      <t>x</t>
    </r>
    <r>
      <rPr>
        <b/>
        <vertAlign val="subscript"/>
        <sz val="10"/>
        <color rgb="FF000000"/>
        <rFont val="Arial"/>
        <family val="2"/>
      </rPr>
      <t>Di</t>
    </r>
    <r>
      <rPr>
        <b/>
        <sz val="10"/>
        <color rgb="FF000000"/>
        <rFont val="Arial"/>
        <family val="2"/>
      </rPr>
      <t>/K</t>
    </r>
    <r>
      <rPr>
        <b/>
        <vertAlign val="subscript"/>
        <sz val="10"/>
        <color rgb="FF000000"/>
        <rFont val="Arial"/>
        <family val="2"/>
      </rPr>
      <t>i</t>
    </r>
  </si>
  <si>
    <r>
      <t>a</t>
    </r>
    <r>
      <rPr>
        <b/>
        <vertAlign val="subscript"/>
        <sz val="10"/>
        <color rgb="FF000000"/>
        <rFont val="Arial"/>
        <family val="2"/>
      </rPr>
      <t>iHK</t>
    </r>
  </si>
  <si>
    <t>Cálculo de la temperatura de rocío del destilado:</t>
  </si>
  <si>
    <t>Temperatura de rocío =</t>
  </si>
  <si>
    <t>K</t>
  </si>
  <si>
    <r>
      <t>S</t>
    </r>
    <r>
      <rPr>
        <sz val="10"/>
        <color rgb="FF000000"/>
        <rFont val="Arial"/>
        <family val="2"/>
      </rPr>
      <t>x</t>
    </r>
    <r>
      <rPr>
        <vertAlign val="subscript"/>
        <sz val="10"/>
        <color rgb="FF000000"/>
        <rFont val="Adobe Song Std L"/>
      </rPr>
      <t xml:space="preserve">i </t>
    </r>
    <r>
      <rPr>
        <sz val="10"/>
        <color rgb="FF000000"/>
        <rFont val="Arial"/>
        <family val="2"/>
      </rPr>
      <t>=</t>
    </r>
    <r>
      <rPr>
        <sz val="10"/>
        <color rgb="FF000000"/>
        <rFont val="Symbol"/>
        <family val="1"/>
        <charset val="2"/>
      </rPr>
      <t>S</t>
    </r>
    <r>
      <rPr>
        <sz val="10"/>
        <color rgb="FF000000"/>
        <rFont val="Arial"/>
        <family val="2"/>
      </rPr>
      <t>x</t>
    </r>
    <r>
      <rPr>
        <vertAlign val="subscript"/>
        <sz val="10"/>
        <color rgb="FF000000"/>
        <rFont val="Arial"/>
        <family val="2"/>
      </rPr>
      <t>Di</t>
    </r>
    <r>
      <rPr>
        <sz val="10"/>
        <color rgb="FF000000"/>
        <rFont val="Arial"/>
        <family val="2"/>
      </rPr>
      <t>/K</t>
    </r>
    <r>
      <rPr>
        <vertAlign val="subscript"/>
        <sz val="10"/>
        <color rgb="FF000000"/>
        <rFont val="Arial"/>
        <family val="2"/>
      </rPr>
      <t xml:space="preserve">i </t>
    </r>
    <r>
      <rPr>
        <sz val="10"/>
        <color rgb="FF000000"/>
        <rFont val="Arial"/>
        <family val="2"/>
      </rPr>
      <t>=</t>
    </r>
  </si>
  <si>
    <t>Cálculo de la temperatura de ebullición del residuo</t>
  </si>
  <si>
    <r>
      <t>P</t>
    </r>
    <r>
      <rPr>
        <b/>
        <vertAlign val="subscript"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º (psia)</t>
    </r>
  </si>
  <si>
    <r>
      <t>a</t>
    </r>
    <r>
      <rPr>
        <b/>
        <vertAlign val="subscript"/>
        <sz val="10"/>
        <color rgb="FF000000"/>
        <rFont val="Arial"/>
        <family val="2"/>
      </rPr>
      <t>i</t>
    </r>
  </si>
  <si>
    <t>Temperatura de burbulla =</t>
  </si>
  <si>
    <r>
      <t>S</t>
    </r>
    <r>
      <rPr>
        <sz val="10"/>
        <color rgb="FF000000"/>
        <rFont val="Arial"/>
        <family val="2"/>
      </rPr>
      <t>y</t>
    </r>
    <r>
      <rPr>
        <vertAlign val="subscript"/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Symbol"/>
        <family val="1"/>
        <charset val="2"/>
      </rPr>
      <t>= S</t>
    </r>
    <r>
      <rPr>
        <sz val="10"/>
        <color rgb="FF000000"/>
        <rFont val="Arial"/>
        <family val="2"/>
      </rPr>
      <t>x</t>
    </r>
    <r>
      <rPr>
        <vertAlign val="subscript"/>
        <sz val="10"/>
        <color rgb="FF000000"/>
        <rFont val="Arial"/>
        <family val="2"/>
      </rPr>
      <t>Bi</t>
    </r>
    <r>
      <rPr>
        <sz val="10"/>
        <color rgb="FF000000"/>
        <rFont val="Arial"/>
        <family val="2"/>
      </rPr>
      <t>K</t>
    </r>
    <r>
      <rPr>
        <vertAlign val="subscript"/>
        <sz val="10"/>
        <color rgb="FF000000"/>
        <rFont val="Arial"/>
        <family val="2"/>
      </rPr>
      <t xml:space="preserve">i </t>
    </r>
    <r>
      <rPr>
        <sz val="10"/>
        <color rgb="FF000000"/>
        <rFont val="Arial"/>
        <family val="2"/>
      </rPr>
      <t>=</t>
    </r>
  </si>
  <si>
    <r>
      <t>K</t>
    </r>
    <r>
      <rPr>
        <b/>
        <vertAlign val="subscript"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>x</t>
    </r>
    <r>
      <rPr>
        <b/>
        <vertAlign val="subscript"/>
        <sz val="10"/>
        <color rgb="FF000000"/>
        <rFont val="Arial"/>
        <family val="2"/>
      </rPr>
      <t>Bi</t>
    </r>
  </si>
  <si>
    <r>
      <t>a</t>
    </r>
    <r>
      <rPr>
        <vertAlign val="subscript"/>
        <sz val="10"/>
        <color rgb="FF000000"/>
        <rFont val="Arial"/>
        <family val="2"/>
      </rPr>
      <t xml:space="preserve">m </t>
    </r>
    <r>
      <rPr>
        <sz val="10"/>
        <color rgb="FF000000"/>
        <rFont val="Arial"/>
        <family val="2"/>
      </rPr>
      <t>=</t>
    </r>
  </si>
  <si>
    <r>
      <t>d</t>
    </r>
    <r>
      <rPr>
        <vertAlign val="subscript"/>
        <sz val="10"/>
        <color rgb="FF000000"/>
        <rFont val="Arial"/>
        <family val="2"/>
      </rPr>
      <t xml:space="preserve">i </t>
    </r>
    <r>
      <rPr>
        <sz val="10"/>
        <color rgb="FF000000"/>
        <rFont val="Arial"/>
        <family val="2"/>
      </rPr>
      <t>= d</t>
    </r>
    <r>
      <rPr>
        <vertAlign val="subscript"/>
        <sz val="10"/>
        <color rgb="FF000000"/>
        <rFont val="Arial"/>
        <family val="2"/>
      </rPr>
      <t>LK</t>
    </r>
    <r>
      <rPr>
        <sz val="10"/>
        <color rgb="FF000000"/>
        <rFont val="Arial"/>
        <family val="2"/>
      </rPr>
      <t xml:space="preserve"> =</t>
    </r>
  </si>
  <si>
    <r>
      <t>d</t>
    </r>
    <r>
      <rPr>
        <vertAlign val="subscript"/>
        <sz val="10"/>
        <color rgb="FF000000"/>
        <rFont val="Arial"/>
        <family val="2"/>
      </rPr>
      <t xml:space="preserve">j </t>
    </r>
    <r>
      <rPr>
        <sz val="10"/>
        <color rgb="FF000000"/>
        <rFont val="Arial"/>
        <family val="2"/>
      </rPr>
      <t>= d</t>
    </r>
    <r>
      <rPr>
        <vertAlign val="subscript"/>
        <sz val="10"/>
        <color rgb="FF000000"/>
        <rFont val="Arial"/>
        <family val="2"/>
      </rPr>
      <t>HK</t>
    </r>
    <r>
      <rPr>
        <sz val="10"/>
        <color rgb="FF000000"/>
        <rFont val="Arial"/>
        <family val="2"/>
      </rPr>
      <t xml:space="preserve"> =</t>
    </r>
  </si>
  <si>
    <r>
      <t>b</t>
    </r>
    <r>
      <rPr>
        <vertAlign val="subscript"/>
        <sz val="10"/>
        <color rgb="FF000000"/>
        <rFont val="Arial"/>
        <family val="2"/>
      </rPr>
      <t xml:space="preserve">i </t>
    </r>
    <r>
      <rPr>
        <sz val="10"/>
        <color rgb="FF000000"/>
        <rFont val="Arial"/>
        <family val="2"/>
      </rPr>
      <t>= b</t>
    </r>
    <r>
      <rPr>
        <vertAlign val="subscript"/>
        <sz val="10"/>
        <color rgb="FF000000"/>
        <rFont val="Arial"/>
        <family val="2"/>
      </rPr>
      <t>LK</t>
    </r>
    <r>
      <rPr>
        <sz val="10"/>
        <color rgb="FF000000"/>
        <rFont val="Arial"/>
        <family val="2"/>
      </rPr>
      <t xml:space="preserve"> =</t>
    </r>
  </si>
  <si>
    <r>
      <t>b</t>
    </r>
    <r>
      <rPr>
        <vertAlign val="subscript"/>
        <sz val="10"/>
        <color rgb="FF000000"/>
        <rFont val="Arial"/>
        <family val="2"/>
      </rPr>
      <t xml:space="preserve">j </t>
    </r>
    <r>
      <rPr>
        <sz val="10"/>
        <color rgb="FF000000"/>
        <rFont val="Arial"/>
        <family val="2"/>
      </rPr>
      <t>= b</t>
    </r>
    <r>
      <rPr>
        <vertAlign val="subscript"/>
        <sz val="10"/>
        <color rgb="FF000000"/>
        <rFont val="Arial"/>
        <family val="2"/>
      </rPr>
      <t>HK</t>
    </r>
    <r>
      <rPr>
        <sz val="10"/>
        <color rgb="FF000000"/>
        <rFont val="Arial"/>
        <family val="2"/>
      </rPr>
      <t xml:space="preserve"> =</t>
    </r>
  </si>
  <si>
    <r>
      <t>N</t>
    </r>
    <r>
      <rPr>
        <vertAlign val="subscript"/>
        <sz val="10"/>
        <color rgb="FF000000"/>
        <rFont val="Arial"/>
        <family val="2"/>
      </rPr>
      <t xml:space="preserve">mín </t>
    </r>
    <r>
      <rPr>
        <sz val="10"/>
        <color rgb="FF000000"/>
        <rFont val="Arial"/>
        <family val="2"/>
      </rPr>
      <t>=</t>
    </r>
  </si>
  <si>
    <t>Nmin =</t>
  </si>
  <si>
    <r>
      <t>d</t>
    </r>
    <r>
      <rPr>
        <vertAlign val="subscript"/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/b</t>
    </r>
    <r>
      <rPr>
        <vertAlign val="subscript"/>
        <sz val="10"/>
        <color rgb="FF000000"/>
        <rFont val="Arial"/>
        <family val="2"/>
      </rPr>
      <t xml:space="preserve">r </t>
    </r>
    <r>
      <rPr>
        <sz val="10"/>
        <color rgb="FF000000"/>
        <rFont val="Arial"/>
        <family val="2"/>
      </rPr>
      <t>=</t>
    </r>
  </si>
  <si>
    <r>
      <t>a</t>
    </r>
    <r>
      <rPr>
        <b/>
        <vertAlign val="subscript"/>
        <sz val="10"/>
        <color rgb="FF000000"/>
        <rFont val="Arial"/>
        <family val="2"/>
      </rPr>
      <t>i (Tr destilado)</t>
    </r>
  </si>
  <si>
    <r>
      <t>a</t>
    </r>
    <r>
      <rPr>
        <b/>
        <vertAlign val="subscript"/>
        <sz val="10"/>
        <color rgb="FF000000"/>
        <rFont val="Arial"/>
        <family val="2"/>
      </rPr>
      <t>i (Tb residuo)</t>
    </r>
  </si>
  <si>
    <r>
      <t>a</t>
    </r>
    <r>
      <rPr>
        <b/>
        <vertAlign val="subscript"/>
        <sz val="10"/>
        <color rgb="FF000000"/>
        <rFont val="Arial"/>
        <family val="2"/>
      </rPr>
      <t>m</t>
    </r>
  </si>
  <si>
    <r>
      <t>b</t>
    </r>
    <r>
      <rPr>
        <b/>
        <vertAlign val="subscript"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 xml:space="preserve"> calculado</t>
    </r>
  </si>
  <si>
    <r>
      <t>d</t>
    </r>
    <r>
      <rPr>
        <b/>
        <vertAlign val="subscript"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 xml:space="preserve"> calculado</t>
    </r>
  </si>
  <si>
    <r>
      <t>d</t>
    </r>
    <r>
      <rPr>
        <b/>
        <vertAlign val="subscript"/>
        <sz val="10"/>
        <color rgb="FF000000"/>
        <rFont val="Arial"/>
        <family val="2"/>
      </rPr>
      <t>i</t>
    </r>
    <r>
      <rPr>
        <b/>
        <sz val="10"/>
        <color rgb="FF000000"/>
        <rFont val="Arial"/>
        <family val="2"/>
      </rPr>
      <t xml:space="preserve"> + b</t>
    </r>
    <r>
      <rPr>
        <b/>
        <vertAlign val="subscript"/>
        <sz val="10"/>
        <color rgb="FF000000"/>
        <rFont val="Arial"/>
        <family val="2"/>
      </rPr>
      <t>i</t>
    </r>
  </si>
  <si>
    <r>
      <t>N</t>
    </r>
    <r>
      <rPr>
        <b/>
        <vertAlign val="subscript"/>
        <sz val="10"/>
        <color theme="1"/>
        <rFont val="Arial"/>
        <family val="2"/>
      </rPr>
      <t>mín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</si>
</sst>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"/>
    <numFmt numFmtId="166" formatCode="0.00000"/>
    <numFmt numFmtId="167" formatCode="0.000"/>
    <numFmt numFmtId="168" formatCode="0.000000"/>
  </numFmts>
  <fonts count="31">
    <font>
      <sz val="10"/>
      <color rgb="FF000000"/>
      <name val="Arial1"/>
    </font>
    <font>
      <sz val="10"/>
      <color rgb="FF000000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000000"/>
      <name val="Arial"/>
      <family val="2"/>
    </font>
    <font>
      <sz val="10"/>
      <color rgb="FF333333"/>
      <name val="Arial1"/>
    </font>
    <font>
      <b/>
      <i/>
      <u/>
      <sz val="10"/>
      <color rgb="FF000000"/>
      <name val="Arial1"/>
    </font>
    <font>
      <sz val="10"/>
      <color rgb="FF000000"/>
      <name val="Liberation Sans"/>
      <family val="2"/>
    </font>
    <font>
      <b/>
      <sz val="10"/>
      <color rgb="FF000000"/>
      <name val="Liberation Sans"/>
      <family val="2"/>
    </font>
    <font>
      <vertAlign val="subscript"/>
      <sz val="10"/>
      <color rgb="FF000000"/>
      <name val="Arial1"/>
    </font>
    <font>
      <sz val="12"/>
      <color rgb="FF000000"/>
      <name val="Symbol"/>
      <family val="1"/>
      <charset val="2"/>
    </font>
    <font>
      <b/>
      <sz val="10"/>
      <color rgb="FF336666"/>
      <name val="Liberation Sans"/>
      <family val="2"/>
    </font>
    <font>
      <b/>
      <sz val="10"/>
      <color rgb="FF336666"/>
      <name val="Arial"/>
      <family val="2"/>
    </font>
    <font>
      <b/>
      <sz val="10"/>
      <color rgb="FF000000"/>
      <name val="Arial"/>
      <family val="2"/>
    </font>
    <font>
      <b/>
      <vertAlign val="subscript"/>
      <sz val="10"/>
      <color rgb="FF000000"/>
      <name val="Arial"/>
      <family val="2"/>
    </font>
    <font>
      <b/>
      <sz val="10"/>
      <color rgb="FF000000"/>
      <name val="Symbol"/>
      <family val="1"/>
      <charset val="2"/>
    </font>
    <font>
      <b/>
      <sz val="10"/>
      <color rgb="FF333399"/>
      <name val="Arial"/>
      <family val="2"/>
    </font>
    <font>
      <sz val="10"/>
      <color rgb="FF000000"/>
      <name val="Symbol"/>
      <family val="1"/>
      <charset val="2"/>
    </font>
    <font>
      <vertAlign val="subscript"/>
      <sz val="10"/>
      <color rgb="FF000000"/>
      <name val="Adobe Song Std L"/>
    </font>
    <font>
      <vertAlign val="subscript"/>
      <sz val="10"/>
      <color rgb="FF000000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1" fillId="4" borderId="0" applyNumberFormat="0" applyFon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87">
    <xf numFmtId="0" fontId="0" fillId="0" borderId="0" xfId="0"/>
    <xf numFmtId="0" fontId="16" fillId="0" borderId="0" xfId="0" applyFont="1"/>
    <xf numFmtId="0" fontId="17" fillId="0" borderId="0" xfId="0" applyFont="1" applyAlignment="1">
      <alignment horizontal="center"/>
    </xf>
    <xf numFmtId="164" fontId="16" fillId="0" borderId="0" xfId="0" applyNumberFormat="1" applyFont="1"/>
    <xf numFmtId="2" fontId="16" fillId="0" borderId="0" xfId="0" applyNumberFormat="1" applyFont="1"/>
    <xf numFmtId="166" fontId="16" fillId="0" borderId="0" xfId="0" applyNumberFormat="1" applyFont="1" applyAlignment="1">
      <alignment wrapText="1"/>
    </xf>
    <xf numFmtId="167" fontId="16" fillId="0" borderId="0" xfId="0" applyNumberFormat="1" applyFont="1" applyAlignment="1">
      <alignment wrapText="1"/>
    </xf>
    <xf numFmtId="0" fontId="16" fillId="9" borderId="0" xfId="0" applyFont="1" applyFill="1"/>
    <xf numFmtId="0" fontId="16" fillId="0" borderId="0" xfId="0" applyFont="1" applyFill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165" fontId="16" fillId="0" borderId="0" xfId="0" applyNumberFormat="1" applyFont="1"/>
    <xf numFmtId="165" fontId="16" fillId="0" borderId="0" xfId="0" applyNumberFormat="1" applyFon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2" fontId="13" fillId="0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4" fillId="0" borderId="0" xfId="0" applyFont="1" applyAlignment="1">
      <alignment horizontal="center"/>
    </xf>
    <xf numFmtId="166" fontId="0" fillId="0" borderId="0" xfId="0" applyNumberFormat="1" applyAlignment="1">
      <alignment horizontal="right"/>
    </xf>
    <xf numFmtId="167" fontId="13" fillId="0" borderId="0" xfId="0" applyNumberFormat="1" applyFont="1" applyAlignment="1">
      <alignment horizontal="right"/>
    </xf>
    <xf numFmtId="0" fontId="25" fillId="0" borderId="0" xfId="0" applyFont="1"/>
    <xf numFmtId="0" fontId="13" fillId="0" borderId="0" xfId="0" applyFont="1"/>
    <xf numFmtId="0" fontId="26" fillId="0" borderId="0" xfId="0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6" fillId="0" borderId="4" xfId="0" applyNumberFormat="1" applyFont="1" applyBorder="1"/>
    <xf numFmtId="164" fontId="16" fillId="0" borderId="4" xfId="0" applyNumberFormat="1" applyFont="1" applyBorder="1"/>
    <xf numFmtId="0" fontId="16" fillId="0" borderId="4" xfId="0" applyFont="1" applyBorder="1"/>
    <xf numFmtId="0" fontId="22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6" fillId="0" borderId="9" xfId="0" applyFont="1" applyBorder="1"/>
    <xf numFmtId="0" fontId="22" fillId="0" borderId="8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167" fontId="16" fillId="0" borderId="11" xfId="0" applyNumberFormat="1" applyFont="1" applyBorder="1"/>
    <xf numFmtId="164" fontId="16" fillId="0" borderId="11" xfId="0" applyNumberFormat="1" applyFont="1" applyBorder="1"/>
    <xf numFmtId="0" fontId="16" fillId="0" borderId="11" xfId="0" applyFont="1" applyBorder="1"/>
    <xf numFmtId="0" fontId="16" fillId="0" borderId="12" xfId="0" applyFont="1" applyBorder="1"/>
    <xf numFmtId="166" fontId="16" fillId="0" borderId="4" xfId="0" applyNumberFormat="1" applyFont="1" applyBorder="1"/>
    <xf numFmtId="0" fontId="24" fillId="0" borderId="7" xfId="0" applyFont="1" applyBorder="1" applyAlignment="1">
      <alignment horizontal="center"/>
    </xf>
    <xf numFmtId="164" fontId="16" fillId="0" borderId="9" xfId="0" applyNumberFormat="1" applyFont="1" applyBorder="1"/>
    <xf numFmtId="166" fontId="16" fillId="0" borderId="11" xfId="0" applyNumberFormat="1" applyFont="1" applyBorder="1"/>
    <xf numFmtId="164" fontId="16" fillId="0" borderId="12" xfId="0" applyNumberFormat="1" applyFont="1" applyBorder="1"/>
    <xf numFmtId="2" fontId="16" fillId="0" borderId="4" xfId="0" applyNumberFormat="1" applyFont="1" applyBorder="1"/>
    <xf numFmtId="0" fontId="26" fillId="0" borderId="5" xfId="0" applyFont="1" applyBorder="1" applyAlignment="1">
      <alignment horizontal="right"/>
    </xf>
    <xf numFmtId="164" fontId="16" fillId="0" borderId="7" xfId="0" applyNumberFormat="1" applyFont="1" applyBorder="1"/>
    <xf numFmtId="0" fontId="0" fillId="0" borderId="8" xfId="0" applyBorder="1" applyAlignment="1">
      <alignment horizontal="right"/>
    </xf>
    <xf numFmtId="2" fontId="16" fillId="0" borderId="9" xfId="0" applyNumberFormat="1" applyFont="1" applyBorder="1"/>
    <xf numFmtId="0" fontId="13" fillId="0" borderId="8" xfId="0" applyFont="1" applyFill="1" applyBorder="1" applyAlignment="1">
      <alignment horizontal="right"/>
    </xf>
    <xf numFmtId="168" fontId="16" fillId="0" borderId="9" xfId="0" applyNumberFormat="1" applyFont="1" applyBorder="1"/>
    <xf numFmtId="0" fontId="16" fillId="0" borderId="10" xfId="0" applyFont="1" applyBorder="1"/>
    <xf numFmtId="0" fontId="29" fillId="0" borderId="0" xfId="0" applyFont="1"/>
    <xf numFmtId="0" fontId="0" fillId="0" borderId="4" xfId="0" applyBorder="1"/>
    <xf numFmtId="0" fontId="13" fillId="0" borderId="5" xfId="0" applyFont="1" applyBorder="1"/>
    <xf numFmtId="0" fontId="13" fillId="0" borderId="6" xfId="0" applyFont="1" applyBorder="1" applyAlignment="1">
      <alignment horizontal="right"/>
    </xf>
    <xf numFmtId="2" fontId="16" fillId="0" borderId="7" xfId="0" applyNumberFormat="1" applyFont="1" applyBorder="1"/>
    <xf numFmtId="0" fontId="0" fillId="0" borderId="10" xfId="0" applyBorder="1"/>
    <xf numFmtId="0" fontId="26" fillId="0" borderId="11" xfId="0" applyFont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16" fillId="0" borderId="14" xfId="0" applyFont="1" applyBorder="1"/>
    <xf numFmtId="166" fontId="16" fillId="0" borderId="4" xfId="0" applyNumberFormat="1" applyFont="1" applyBorder="1" applyAlignment="1">
      <alignment wrapText="1"/>
    </xf>
    <xf numFmtId="167" fontId="16" fillId="0" borderId="4" xfId="0" applyNumberFormat="1" applyFont="1" applyBorder="1" applyAlignment="1">
      <alignment wrapText="1"/>
    </xf>
    <xf numFmtId="0" fontId="16" fillId="0" borderId="5" xfId="0" applyFont="1" applyBorder="1"/>
    <xf numFmtId="0" fontId="17" fillId="0" borderId="6" xfId="0" applyFont="1" applyBorder="1" applyAlignment="1">
      <alignment horizontal="center"/>
    </xf>
    <xf numFmtId="0" fontId="17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0" fontId="17" fillId="0" borderId="5" xfId="0" applyFont="1" applyBorder="1"/>
    <xf numFmtId="0" fontId="16" fillId="0" borderId="6" xfId="0" applyFont="1" applyBorder="1"/>
    <xf numFmtId="2" fontId="16" fillId="0" borderId="6" xfId="0" applyNumberFormat="1" applyFont="1" applyBorder="1"/>
    <xf numFmtId="0" fontId="0" fillId="0" borderId="6" xfId="0" applyBorder="1"/>
    <xf numFmtId="0" fontId="0" fillId="0" borderId="11" xfId="0" applyBorder="1"/>
    <xf numFmtId="0" fontId="16" fillId="0" borderId="13" xfId="0" applyFont="1" applyBorder="1"/>
  </cellXfs>
  <cellStyles count="22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rmal 2" xfId="14"/>
    <cellStyle name="Normal 3" xfId="15"/>
    <cellStyle name="Normal 4" xfId="16"/>
    <cellStyle name="Note" xfId="17"/>
    <cellStyle name="Result" xfId="18"/>
    <cellStyle name="Status" xfId="19"/>
    <cellStyle name="Text" xfId="20"/>
    <cellStyle name="Warning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5"/>
  <sheetViews>
    <sheetView tabSelected="1" workbookViewId="0">
      <selection activeCell="G25" sqref="G25"/>
    </sheetView>
  </sheetViews>
  <sheetFormatPr baseColWidth="10" defaultRowHeight="12.75"/>
  <cols>
    <col min="1" max="1" width="2.7265625" style="1" customWidth="1"/>
    <col min="2" max="2" width="10.26953125" style="1" customWidth="1"/>
    <col min="3" max="4" width="7" style="1" customWidth="1"/>
    <col min="5" max="5" width="8.08984375" style="1" customWidth="1"/>
    <col min="6" max="6" width="9.08984375" style="1" customWidth="1"/>
    <col min="7" max="7" width="7.6328125" style="1" customWidth="1"/>
    <col min="8" max="8" width="8.08984375" style="1" customWidth="1"/>
    <col min="9" max="9" width="7" style="1" customWidth="1"/>
    <col min="10" max="10" width="6.54296875" style="1" customWidth="1"/>
    <col min="11" max="11" width="7" style="1" customWidth="1"/>
    <col min="12" max="12" width="7.36328125" style="1" bestFit="1" customWidth="1"/>
    <col min="13" max="14" width="7" style="1" customWidth="1"/>
    <col min="15" max="1023" width="11.6328125" style="1" customWidth="1"/>
    <col min="1024" max="1024" width="10.90625" customWidth="1"/>
  </cols>
  <sheetData>
    <row r="1" spans="2:14" ht="13" thickBot="1"/>
    <row r="2" spans="2:14" ht="16">
      <c r="B2" s="75"/>
      <c r="C2" s="76" t="s">
        <v>0</v>
      </c>
      <c r="D2" s="77" t="s">
        <v>1</v>
      </c>
      <c r="E2" s="76" t="s">
        <v>2</v>
      </c>
      <c r="F2" s="76" t="s">
        <v>3</v>
      </c>
      <c r="G2" s="76" t="s">
        <v>4</v>
      </c>
      <c r="H2" s="76" t="s">
        <v>5</v>
      </c>
      <c r="I2" s="76" t="s">
        <v>6</v>
      </c>
      <c r="J2" s="76" t="s">
        <v>7</v>
      </c>
      <c r="K2" s="76" t="s">
        <v>8</v>
      </c>
      <c r="L2" s="76" t="s">
        <v>9</v>
      </c>
      <c r="M2" s="76" t="s">
        <v>10</v>
      </c>
      <c r="N2" s="78"/>
    </row>
    <row r="3" spans="2:14" ht="12.5">
      <c r="B3" s="79" t="s">
        <v>11</v>
      </c>
      <c r="C3" s="37">
        <v>0.1</v>
      </c>
      <c r="D3" s="56">
        <f>$C$18*C3</f>
        <v>10</v>
      </c>
      <c r="E3" s="73">
        <v>4.5367800000000003</v>
      </c>
      <c r="F3" s="74">
        <v>1149.3599999999999</v>
      </c>
      <c r="G3" s="74">
        <v>24.905999999999999</v>
      </c>
      <c r="H3" s="37">
        <f>10^(E3-F3/($C$23+G3))</f>
        <v>12.185091889488945</v>
      </c>
      <c r="I3" s="56">
        <f>H3/$H$4</f>
        <v>3.7225900266339869</v>
      </c>
      <c r="J3" s="56">
        <f>F18</f>
        <v>9.5</v>
      </c>
      <c r="K3" s="56">
        <f>F20</f>
        <v>0.5</v>
      </c>
      <c r="L3" s="37">
        <f>J3/$J$7</f>
        <v>0.90476190476190477</v>
      </c>
      <c r="M3" s="37">
        <f>K3/$K$7</f>
        <v>5.5865921787709499E-3</v>
      </c>
      <c r="N3" s="53">
        <f>I3*C3</f>
        <v>0.37225900266339873</v>
      </c>
    </row>
    <row r="4" spans="2:14" ht="12.5">
      <c r="B4" s="79" t="s">
        <v>12</v>
      </c>
      <c r="C4" s="37">
        <v>0.2</v>
      </c>
      <c r="D4" s="56">
        <f>$C$18*C4</f>
        <v>20</v>
      </c>
      <c r="E4" s="73">
        <v>4.3557600000000001</v>
      </c>
      <c r="F4" s="74">
        <v>1175.5809999999999</v>
      </c>
      <c r="G4" s="74">
        <v>-2.0710000000000002</v>
      </c>
      <c r="H4" s="37">
        <f>10^(E4-F4/($C$23+G4))</f>
        <v>3.2732833329236795</v>
      </c>
      <c r="I4" s="56">
        <f>H4/$H$4</f>
        <v>1</v>
      </c>
      <c r="J4" s="56">
        <f>F19</f>
        <v>1</v>
      </c>
      <c r="K4" s="56">
        <f>F21</f>
        <v>19</v>
      </c>
      <c r="L4" s="37">
        <f>J4/$J$7</f>
        <v>9.5238095238095233E-2</v>
      </c>
      <c r="M4" s="37">
        <f>K4/$K$7</f>
        <v>0.21229050279329609</v>
      </c>
      <c r="N4" s="53">
        <f>I4*C4</f>
        <v>0.2</v>
      </c>
    </row>
    <row r="5" spans="2:14" ht="12.5">
      <c r="B5" s="79" t="s">
        <v>13</v>
      </c>
      <c r="C5" s="37">
        <v>0.3</v>
      </c>
      <c r="D5" s="56">
        <f>$C$18*C5</f>
        <v>30</v>
      </c>
      <c r="E5" s="73">
        <v>3.9891999999999999</v>
      </c>
      <c r="F5" s="74">
        <v>1070.617</v>
      </c>
      <c r="G5" s="74">
        <v>-40.454000000000001</v>
      </c>
      <c r="H5" s="37">
        <f>10^(E5-F5/($C$23+G5))</f>
        <v>0.97684091549417551</v>
      </c>
      <c r="I5" s="56">
        <f>H5/$H$4</f>
        <v>0.29842846345405316</v>
      </c>
      <c r="J5" s="56">
        <v>0</v>
      </c>
      <c r="K5" s="56">
        <v>30</v>
      </c>
      <c r="L5" s="56">
        <v>30</v>
      </c>
      <c r="M5" s="37">
        <f>K5/$K$7</f>
        <v>0.33519553072625696</v>
      </c>
      <c r="N5" s="53">
        <f>I5*C5</f>
        <v>8.9528539036215951E-2</v>
      </c>
    </row>
    <row r="6" spans="2:14" ht="12.5">
      <c r="B6" s="79" t="s">
        <v>14</v>
      </c>
      <c r="C6" s="37">
        <v>0.4</v>
      </c>
      <c r="D6" s="56">
        <f>$C$18*C6</f>
        <v>40</v>
      </c>
      <c r="E6" s="73">
        <v>4.0026599999999997</v>
      </c>
      <c r="F6" s="74">
        <v>1171.53</v>
      </c>
      <c r="G6" s="74">
        <v>-48.783999999999999</v>
      </c>
      <c r="H6" s="37">
        <f>10^(E6-F6/($C$23+G6))</f>
        <v>0.30602795514700498</v>
      </c>
      <c r="I6" s="56">
        <f>H6/$H$4</f>
        <v>9.3492656767253449E-2</v>
      </c>
      <c r="J6" s="56">
        <v>0</v>
      </c>
      <c r="K6" s="56">
        <v>40</v>
      </c>
      <c r="L6" s="56">
        <v>40</v>
      </c>
      <c r="M6" s="37">
        <f>K6/$K$7</f>
        <v>0.44692737430167595</v>
      </c>
      <c r="N6" s="53">
        <f>I6*C6</f>
        <v>3.7397062706901379E-2</v>
      </c>
    </row>
    <row r="7" spans="2:14" ht="13" thickBot="1">
      <c r="B7" s="63"/>
      <c r="C7" s="48">
        <f>SUM(C3:C6)</f>
        <v>1</v>
      </c>
      <c r="D7" s="80">
        <f>SUM(D3:D6)</f>
        <v>100</v>
      </c>
      <c r="E7" s="49"/>
      <c r="F7" s="49"/>
      <c r="G7" s="49"/>
      <c r="H7" s="48">
        <f>SUM(H3:H6)</f>
        <v>16.741244093053805</v>
      </c>
      <c r="I7" s="49"/>
      <c r="J7" s="80">
        <f>SUM(J3:J6)</f>
        <v>10.5</v>
      </c>
      <c r="K7" s="80">
        <f>SUM(K3:K6)</f>
        <v>89.5</v>
      </c>
      <c r="L7" s="48">
        <f>SUM(L3:L6)</f>
        <v>71</v>
      </c>
      <c r="M7" s="48">
        <f>SUM(M3:M6)</f>
        <v>1</v>
      </c>
      <c r="N7" s="50">
        <f>SUM(N3:N6)</f>
        <v>0.69918460440651597</v>
      </c>
    </row>
    <row r="8" spans="2:14" ht="13" thickBot="1"/>
    <row r="9" spans="2:14" ht="13">
      <c r="B9" s="81" t="s">
        <v>15</v>
      </c>
      <c r="C9" s="78"/>
    </row>
    <row r="10" spans="2:14" ht="12.5">
      <c r="B10" s="79" t="s">
        <v>16</v>
      </c>
      <c r="C10" s="53">
        <f>C11/C12</f>
        <v>4.4802113768609093</v>
      </c>
      <c r="D10" s="7">
        <f>1+INT(C10)</f>
        <v>5</v>
      </c>
      <c r="E10" s="7" t="s">
        <v>17</v>
      </c>
    </row>
    <row r="11" spans="2:14" ht="12.5">
      <c r="B11" s="79" t="s">
        <v>18</v>
      </c>
      <c r="C11" s="53">
        <f>LN(F18/F19*F21/F20)</f>
        <v>5.8888779583328805</v>
      </c>
      <c r="D11" s="8"/>
      <c r="E11" s="8"/>
    </row>
    <row r="12" spans="2:14" ht="13" thickBot="1">
      <c r="B12" s="63" t="s">
        <v>19</v>
      </c>
      <c r="C12" s="55">
        <f>LN(I3)</f>
        <v>1.3144196697386548</v>
      </c>
    </row>
    <row r="13" spans="2:14" ht="13" thickBot="1"/>
    <row r="14" spans="2:14" ht="12.5">
      <c r="B14" s="75" t="s">
        <v>20</v>
      </c>
      <c r="C14" s="78">
        <v>0.05</v>
      </c>
    </row>
    <row r="15" spans="2:14" ht="13" thickBot="1">
      <c r="B15" s="63" t="s">
        <v>21</v>
      </c>
      <c r="C15" s="50">
        <v>0.05</v>
      </c>
    </row>
    <row r="16" spans="2:14" ht="12.5"/>
    <row r="17" spans="2:9" ht="13" thickBot="1"/>
    <row r="18" spans="2:9" ht="12.5">
      <c r="B18" s="75" t="s">
        <v>22</v>
      </c>
      <c r="C18" s="82">
        <f>100</f>
        <v>100</v>
      </c>
      <c r="D18" s="82"/>
      <c r="E18" s="82" t="s">
        <v>23</v>
      </c>
      <c r="F18" s="83">
        <f>D3-F20</f>
        <v>9.5</v>
      </c>
      <c r="G18" s="84"/>
      <c r="H18" s="82" t="s">
        <v>24</v>
      </c>
      <c r="I18" s="58">
        <f>F18/$C$18</f>
        <v>9.5000000000000001E-2</v>
      </c>
    </row>
    <row r="19" spans="2:9" ht="12.5">
      <c r="B19" s="79" t="s">
        <v>25</v>
      </c>
      <c r="C19" s="38"/>
      <c r="D19" s="38"/>
      <c r="E19" s="38" t="s">
        <v>26</v>
      </c>
      <c r="F19" s="56">
        <f>C18*C4*0.05</f>
        <v>1</v>
      </c>
      <c r="G19" s="65"/>
      <c r="H19" s="38" t="s">
        <v>27</v>
      </c>
      <c r="I19" s="53">
        <f>F19/$C$18</f>
        <v>0.01</v>
      </c>
    </row>
    <row r="20" spans="2:9" ht="12.5">
      <c r="B20" s="79" t="s">
        <v>3</v>
      </c>
      <c r="C20" s="38"/>
      <c r="D20" s="38"/>
      <c r="E20" s="38" t="s">
        <v>28</v>
      </c>
      <c r="F20" s="56">
        <f>C18*C3*C15</f>
        <v>0.5</v>
      </c>
      <c r="G20" s="65"/>
      <c r="H20" s="38"/>
      <c r="I20" s="53">
        <f>F20/$C$18</f>
        <v>5.0000000000000001E-3</v>
      </c>
    </row>
    <row r="21" spans="2:9" ht="13" thickBot="1">
      <c r="B21" s="63"/>
      <c r="C21" s="49"/>
      <c r="D21" s="49"/>
      <c r="E21" s="49" t="s">
        <v>29</v>
      </c>
      <c r="F21" s="80">
        <f>D4-F19</f>
        <v>19</v>
      </c>
      <c r="G21" s="85"/>
      <c r="H21" s="49"/>
      <c r="I21" s="55">
        <f>F21/$C$18</f>
        <v>0.19</v>
      </c>
    </row>
    <row r="22" spans="2:9" ht="13" thickBot="1">
      <c r="E22"/>
      <c r="F22"/>
      <c r="G22"/>
      <c r="H22"/>
      <c r="I22" s="9"/>
    </row>
    <row r="23" spans="2:9" ht="13" thickBot="1">
      <c r="B23" s="86" t="s">
        <v>30</v>
      </c>
      <c r="C23" s="72">
        <f>273.15+35</f>
        <v>308.14999999999998</v>
      </c>
    </row>
    <row r="24" spans="2:9" ht="12.5"/>
    <row r="25" spans="2:9" ht="15.5">
      <c r="B25" s="10"/>
    </row>
  </sheetData>
  <pageMargins left="0" right="0" top="0.39370078740157505" bottom="0.39370078740157505" header="0" footer="0"/>
  <pageSetup paperSize="0" fitToWidth="0" fitToHeight="0" pageOrder="overThenDown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1"/>
  <sheetViews>
    <sheetView topLeftCell="A43" workbookViewId="0">
      <selection activeCell="I55" sqref="I55"/>
    </sheetView>
  </sheetViews>
  <sheetFormatPr baseColWidth="10" defaultRowHeight="14.65"/>
  <cols>
    <col min="1" max="1" width="2.90625" style="1" customWidth="1"/>
    <col min="2" max="2" width="16.26953125" style="1" customWidth="1"/>
    <col min="3" max="3" width="11.6328125" style="1" customWidth="1"/>
    <col min="4" max="4" width="13.08984375" style="1" customWidth="1"/>
    <col min="5" max="1024" width="11.6328125" style="1" customWidth="1"/>
    <col min="1025" max="1025" width="10.90625" customWidth="1"/>
  </cols>
  <sheetData>
    <row r="1" spans="2:8" ht="12.5"/>
    <row r="2" spans="2:8" ht="13">
      <c r="B2" s="11" t="s">
        <v>31</v>
      </c>
      <c r="D2"/>
      <c r="E2"/>
      <c r="F2"/>
      <c r="G2"/>
      <c r="H2"/>
    </row>
    <row r="3" spans="2:8" ht="12.5">
      <c r="D3"/>
      <c r="E3"/>
      <c r="F3"/>
      <c r="G3"/>
      <c r="H3"/>
    </row>
    <row r="4" spans="2:8" ht="12.5">
      <c r="D4"/>
      <c r="E4"/>
      <c r="F4"/>
      <c r="G4"/>
      <c r="H4"/>
    </row>
    <row r="5" spans="2:8" ht="12.5">
      <c r="D5"/>
      <c r="E5"/>
      <c r="F5"/>
      <c r="G5"/>
      <c r="H5"/>
    </row>
    <row r="6" spans="2:8" ht="12.5">
      <c r="D6"/>
      <c r="E6"/>
      <c r="F6"/>
      <c r="G6"/>
      <c r="H6"/>
    </row>
    <row r="7" spans="2:8" ht="12.5"/>
    <row r="8" spans="2:8" ht="13">
      <c r="B8" s="2" t="s">
        <v>32</v>
      </c>
      <c r="C8" s="2" t="s">
        <v>2</v>
      </c>
      <c r="D8" s="2" t="s">
        <v>3</v>
      </c>
      <c r="E8" s="2" t="s">
        <v>4</v>
      </c>
      <c r="F8" s="2"/>
    </row>
    <row r="9" spans="2:8" ht="13">
      <c r="B9" s="2" t="s">
        <v>33</v>
      </c>
      <c r="C9" s="5">
        <v>4.5367800000000003</v>
      </c>
      <c r="D9" s="6">
        <v>1149.3599999999999</v>
      </c>
      <c r="E9" s="6">
        <v>24.905999999999999</v>
      </c>
      <c r="F9" s="12"/>
    </row>
    <row r="10" spans="2:8" ht="13">
      <c r="B10" s="2" t="s">
        <v>34</v>
      </c>
      <c r="C10" s="5">
        <v>4.3557600000000001</v>
      </c>
      <c r="D10" s="6">
        <v>1175.5809999999999</v>
      </c>
      <c r="E10" s="6">
        <v>-2.0710000000000002</v>
      </c>
      <c r="F10" s="13"/>
    </row>
    <row r="11" spans="2:8" ht="13">
      <c r="B11" s="2" t="s">
        <v>35</v>
      </c>
      <c r="C11" s="5">
        <v>3.9891999999999999</v>
      </c>
      <c r="D11" s="6">
        <v>1070.617</v>
      </c>
      <c r="E11" s="6">
        <v>-40.454000000000001</v>
      </c>
      <c r="F11" s="13"/>
    </row>
    <row r="12" spans="2:8" ht="13">
      <c r="B12" s="2" t="s">
        <v>36</v>
      </c>
      <c r="C12" s="5">
        <v>4.0026599999999997</v>
      </c>
      <c r="D12" s="6">
        <v>1171.53</v>
      </c>
      <c r="E12" s="6">
        <v>-48.783999999999999</v>
      </c>
      <c r="F12" s="13"/>
    </row>
    <row r="13" spans="2:8" ht="12.5"/>
    <row r="14" spans="2:8" ht="13">
      <c r="B14" s="14" t="s">
        <v>37</v>
      </c>
    </row>
    <row r="15" spans="2:8" ht="15">
      <c r="B15" s="15" t="s">
        <v>32</v>
      </c>
      <c r="C15" s="15" t="s">
        <v>38</v>
      </c>
      <c r="D15" s="15" t="s">
        <v>39</v>
      </c>
      <c r="E15" s="15" t="s">
        <v>40</v>
      </c>
      <c r="F15" s="15" t="s">
        <v>41</v>
      </c>
      <c r="G15" s="15" t="s">
        <v>42</v>
      </c>
      <c r="H15" s="15" t="s">
        <v>43</v>
      </c>
    </row>
    <row r="16" spans="2:8" ht="13">
      <c r="B16" s="2" t="s">
        <v>44</v>
      </c>
      <c r="C16" s="16">
        <v>10</v>
      </c>
      <c r="D16" s="17">
        <f>C16/$C$20</f>
        <v>0.1</v>
      </c>
      <c r="E16" s="18">
        <v>9.5</v>
      </c>
      <c r="F16" s="19">
        <f>E16/$E$20</f>
        <v>0.90476190476190477</v>
      </c>
      <c r="G16" s="20">
        <f>C16-E16</f>
        <v>0.5</v>
      </c>
      <c r="H16" s="19">
        <f>G16/$G$20</f>
        <v>5.5865921787709499E-3</v>
      </c>
    </row>
    <row r="17" spans="2:8" ht="13">
      <c r="B17" s="15" t="s">
        <v>45</v>
      </c>
      <c r="C17" s="16">
        <v>20</v>
      </c>
      <c r="D17" s="17">
        <f>C17/$C$20</f>
        <v>0.2</v>
      </c>
      <c r="E17" s="21">
        <v>1</v>
      </c>
      <c r="F17" s="19">
        <f>E17/$E$20</f>
        <v>9.5238095238095233E-2</v>
      </c>
      <c r="G17" s="20">
        <f>C17-E17</f>
        <v>19</v>
      </c>
      <c r="H17" s="19">
        <f>G17/$G$20</f>
        <v>0.21229050279329609</v>
      </c>
    </row>
    <row r="18" spans="2:8" ht="13">
      <c r="B18" s="15" t="s">
        <v>35</v>
      </c>
      <c r="C18" s="16">
        <v>30</v>
      </c>
      <c r="D18" s="17">
        <f>C18/$C$20</f>
        <v>0.3</v>
      </c>
      <c r="E18" s="21">
        <v>0</v>
      </c>
      <c r="F18" s="19">
        <f>E18/$E$20</f>
        <v>0</v>
      </c>
      <c r="G18" s="20">
        <f>C18-E18</f>
        <v>30</v>
      </c>
      <c r="H18" s="19">
        <f>G18/$G$20</f>
        <v>0.33519553072625696</v>
      </c>
    </row>
    <row r="19" spans="2:8" ht="13">
      <c r="B19" s="15" t="s">
        <v>36</v>
      </c>
      <c r="C19" s="16">
        <v>40</v>
      </c>
      <c r="D19" s="17">
        <f>C19/$C$20</f>
        <v>0.4</v>
      </c>
      <c r="E19" s="21">
        <v>0</v>
      </c>
      <c r="F19" s="19">
        <f>E19/$E$20</f>
        <v>0</v>
      </c>
      <c r="G19" s="20">
        <f>C19-E19</f>
        <v>40</v>
      </c>
      <c r="H19" s="19">
        <f>G19/$G$20</f>
        <v>0.44692737430167595</v>
      </c>
    </row>
    <row r="20" spans="2:8" ht="13">
      <c r="B20" s="15" t="s">
        <v>46</v>
      </c>
      <c r="C20" s="22">
        <f t="shared" ref="C20:H20" si="0">SUM(C16:C19)</f>
        <v>100</v>
      </c>
      <c r="D20" s="23">
        <f t="shared" si="0"/>
        <v>1</v>
      </c>
      <c r="E20" s="24">
        <f t="shared" si="0"/>
        <v>10.5</v>
      </c>
      <c r="F20" s="25">
        <f t="shared" si="0"/>
        <v>1</v>
      </c>
      <c r="G20" s="26">
        <f t="shared" si="0"/>
        <v>89.5</v>
      </c>
      <c r="H20" s="25">
        <f t="shared" si="0"/>
        <v>1</v>
      </c>
    </row>
    <row r="21" spans="2:8" ht="12.5"/>
    <row r="22" spans="2:8" ht="12.5">
      <c r="C22" s="1" t="s">
        <v>47</v>
      </c>
      <c r="D22" s="1">
        <v>3</v>
      </c>
      <c r="E22" s="1" t="s">
        <v>48</v>
      </c>
    </row>
    <row r="23" spans="2:8" ht="12.5"/>
    <row r="24" spans="2:8" ht="12.5"/>
    <row r="25" spans="2:8" ht="15">
      <c r="B25" s="15" t="s">
        <v>32</v>
      </c>
      <c r="C25" s="15" t="s">
        <v>41</v>
      </c>
      <c r="D25" s="15" t="s">
        <v>49</v>
      </c>
      <c r="E25" s="15" t="s">
        <v>50</v>
      </c>
      <c r="F25" s="15" t="s">
        <v>51</v>
      </c>
      <c r="G25" s="27" t="s">
        <v>52</v>
      </c>
    </row>
    <row r="26" spans="2:8" ht="13">
      <c r="B26" s="2" t="s">
        <v>44</v>
      </c>
      <c r="C26" s="25">
        <f>F16</f>
        <v>0.90476190476190477</v>
      </c>
      <c r="D26" s="28">
        <f>10^(C9-D9/(E9+$D$33))</f>
        <v>4.0764355229881986</v>
      </c>
      <c r="E26" s="25">
        <f>D26/$D$22</f>
        <v>1.3588118409960661</v>
      </c>
      <c r="F26" s="25">
        <f>C26/E26</f>
        <v>0.66584782194617642</v>
      </c>
      <c r="G26" s="29">
        <f>E26/$E$27</f>
        <v>4.7675243221851034</v>
      </c>
    </row>
    <row r="27" spans="2:8" ht="13">
      <c r="B27" s="15" t="s">
        <v>45</v>
      </c>
      <c r="C27" s="25">
        <f>F17</f>
        <v>9.5238095238095233E-2</v>
      </c>
      <c r="D27" s="28">
        <f>10^(C10-D10/(E10+$D$33))</f>
        <v>0.85504241772170808</v>
      </c>
      <c r="E27" s="25">
        <f>D27/$D$22</f>
        <v>0.28501413924056934</v>
      </c>
      <c r="F27" s="25">
        <f>C27/E27</f>
        <v>0.33415217747393389</v>
      </c>
      <c r="G27" s="29">
        <f>E27/$E$27</f>
        <v>1</v>
      </c>
    </row>
    <row r="28" spans="2:8" ht="13">
      <c r="B28" s="15" t="s">
        <v>35</v>
      </c>
      <c r="C28" s="25">
        <f>F18</f>
        <v>0</v>
      </c>
      <c r="D28" s="28">
        <f>10^(C11-D11/(E11+$D$33))</f>
        <v>0.19066348019735943</v>
      </c>
      <c r="E28" s="25">
        <f>D28/$D$22</f>
        <v>6.355449339911981E-2</v>
      </c>
      <c r="F28" s="25">
        <f>C28/E28</f>
        <v>0</v>
      </c>
      <c r="G28" s="29">
        <f>E28/$E$27</f>
        <v>0.22298715975447075</v>
      </c>
    </row>
    <row r="29" spans="2:8" ht="13">
      <c r="B29" s="15" t="s">
        <v>36</v>
      </c>
      <c r="C29" s="25">
        <f>F19</f>
        <v>0</v>
      </c>
      <c r="D29" s="28">
        <f>10^(C12-D12/(E12+$D$33))</f>
        <v>4.5072339782572142E-2</v>
      </c>
      <c r="E29" s="25">
        <f>D29/$D$22</f>
        <v>1.5024113260857381E-2</v>
      </c>
      <c r="F29" s="25">
        <f>C29/E29</f>
        <v>0</v>
      </c>
      <c r="G29" s="29">
        <f>E29/$E$27</f>
        <v>5.2713571687670248E-2</v>
      </c>
    </row>
    <row r="30" spans="2:8" ht="13">
      <c r="B30" s="15"/>
      <c r="C30" s="25"/>
      <c r="D30" s="28"/>
      <c r="E30" s="25"/>
      <c r="F30" s="25"/>
      <c r="G30" s="19"/>
    </row>
    <row r="31" spans="2:8" ht="12.5"/>
    <row r="32" spans="2:8" ht="13">
      <c r="B32" s="30" t="s">
        <v>53</v>
      </c>
    </row>
    <row r="33" spans="2:12" ht="12.5">
      <c r="B33" s="31"/>
      <c r="C33" s="20" t="s">
        <v>54</v>
      </c>
      <c r="D33" s="4">
        <v>267.81274927742999</v>
      </c>
      <c r="E33" s="1" t="s">
        <v>55</v>
      </c>
    </row>
    <row r="34" spans="2:12" ht="15.5">
      <c r="B34"/>
      <c r="C34" s="32" t="s">
        <v>56</v>
      </c>
      <c r="D34" s="3">
        <f>SUM(F26:F29)</f>
        <v>0.99999999942011031</v>
      </c>
    </row>
    <row r="35" spans="2:12" ht="12.5"/>
    <row r="36" spans="2:12" ht="13">
      <c r="B36" s="14" t="s">
        <v>57</v>
      </c>
    </row>
    <row r="37" spans="2:12" ht="15">
      <c r="B37" s="15" t="s">
        <v>32</v>
      </c>
      <c r="C37" s="15" t="s">
        <v>41</v>
      </c>
      <c r="D37" s="15" t="s">
        <v>58</v>
      </c>
      <c r="E37" s="15" t="s">
        <v>50</v>
      </c>
      <c r="F37" s="33" t="s">
        <v>51</v>
      </c>
      <c r="G37" s="34" t="s">
        <v>59</v>
      </c>
    </row>
    <row r="38" spans="2:12" ht="13">
      <c r="B38" s="2" t="s">
        <v>44</v>
      </c>
      <c r="C38" s="9">
        <f>F16</f>
        <v>0.90476190476190477</v>
      </c>
      <c r="D38" s="23">
        <f>10^(C9-D9/(E9+$D$33))</f>
        <v>4.0764355229881986</v>
      </c>
      <c r="E38" s="35">
        <f>D38/$D$22</f>
        <v>1.3588118409960661</v>
      </c>
      <c r="F38" s="17">
        <f>C38/E38</f>
        <v>0.66584782194617642</v>
      </c>
      <c r="G38" s="35">
        <f>E38/$E$39</f>
        <v>4.7675243221851034</v>
      </c>
    </row>
    <row r="39" spans="2:12" ht="13">
      <c r="B39" s="15" t="s">
        <v>45</v>
      </c>
      <c r="C39" s="9">
        <f>F17</f>
        <v>9.5238095238095233E-2</v>
      </c>
      <c r="D39" s="23">
        <f>10^(C10-D10/(E10+$D$33))</f>
        <v>0.85504241772170808</v>
      </c>
      <c r="E39" s="35">
        <f>D39/$D$22</f>
        <v>0.28501413924056934</v>
      </c>
      <c r="F39" s="17">
        <f>C39/E39</f>
        <v>0.33415217747393389</v>
      </c>
      <c r="G39" s="35">
        <f>E39/$E$39</f>
        <v>1</v>
      </c>
    </row>
    <row r="40" spans="2:12" ht="13">
      <c r="B40" s="15" t="s">
        <v>35</v>
      </c>
      <c r="C40" s="9">
        <f>F18</f>
        <v>0</v>
      </c>
      <c r="D40" s="23">
        <f>10^(C11-D11/(E11+$D$33))</f>
        <v>0.19066348019735943</v>
      </c>
      <c r="E40" s="35">
        <f>D40/$D$22</f>
        <v>6.355449339911981E-2</v>
      </c>
      <c r="F40" s="17">
        <f>C40/E40</f>
        <v>0</v>
      </c>
      <c r="G40" s="35">
        <f>E40/$E$39</f>
        <v>0.22298715975447075</v>
      </c>
    </row>
    <row r="41" spans="2:12" ht="13">
      <c r="B41" s="15" t="s">
        <v>36</v>
      </c>
      <c r="C41" s="9">
        <f>F19</f>
        <v>0</v>
      </c>
      <c r="D41" s="23">
        <f>10^(C12-D12/(E12+$D$33))</f>
        <v>4.5072339782572142E-2</v>
      </c>
      <c r="E41" s="35">
        <f>D41/$D$22</f>
        <v>1.5024113260857381E-2</v>
      </c>
      <c r="F41" s="17">
        <f>C41/E41</f>
        <v>0</v>
      </c>
      <c r="G41" s="35">
        <f>E41/$E$39</f>
        <v>5.2713571687670248E-2</v>
      </c>
    </row>
    <row r="42" spans="2:12" ht="12.5"/>
    <row r="43" spans="2:12" ht="13">
      <c r="B43" s="64" t="s">
        <v>57</v>
      </c>
    </row>
    <row r="44" spans="2:12" ht="13.5" thickBot="1">
      <c r="B44" s="14"/>
    </row>
    <row r="45" spans="2:12" ht="12.5">
      <c r="B45" s="66"/>
      <c r="C45" s="67" t="s">
        <v>60</v>
      </c>
      <c r="D45" s="68">
        <v>339.56668097346602</v>
      </c>
    </row>
    <row r="46" spans="2:12" ht="16" thickBot="1">
      <c r="B46" s="69"/>
      <c r="C46" s="70" t="s">
        <v>61</v>
      </c>
      <c r="D46" s="55">
        <f>SUM(F49:F52)</f>
        <v>1.0000000002923386</v>
      </c>
    </row>
    <row r="47" spans="2:12" ht="13.5" thickBot="1">
      <c r="B47" s="14"/>
      <c r="L47"/>
    </row>
    <row r="48" spans="2:12" ht="15">
      <c r="B48" s="39" t="s">
        <v>32</v>
      </c>
      <c r="C48" s="41" t="s">
        <v>43</v>
      </c>
      <c r="D48" s="41" t="s">
        <v>58</v>
      </c>
      <c r="E48" s="41" t="s">
        <v>50</v>
      </c>
      <c r="F48" s="41" t="s">
        <v>62</v>
      </c>
      <c r="G48" s="52" t="s">
        <v>59</v>
      </c>
      <c r="J48"/>
      <c r="K48"/>
      <c r="L48"/>
    </row>
    <row r="49" spans="2:12" ht="13">
      <c r="B49" s="43" t="s">
        <v>44</v>
      </c>
      <c r="C49" s="37">
        <f>H16</f>
        <v>5.5865921787709499E-3</v>
      </c>
      <c r="D49" s="37">
        <f>10^(C9-D9/($D$45+E9))</f>
        <v>24.170888749917076</v>
      </c>
      <c r="E49" s="37">
        <f>D49/$D$22</f>
        <v>8.0569629166390246</v>
      </c>
      <c r="F49" s="51">
        <f>E49*C49</f>
        <v>4.5010966014743158E-2</v>
      </c>
      <c r="G49" s="53">
        <f>E49/$E$50</f>
        <v>3.2417547655132761</v>
      </c>
      <c r="J49"/>
      <c r="K49"/>
      <c r="L49"/>
    </row>
    <row r="50" spans="2:12" ht="13">
      <c r="B50" s="45" t="s">
        <v>45</v>
      </c>
      <c r="C50" s="37">
        <f>H17</f>
        <v>0.21229050279329609</v>
      </c>
      <c r="D50" s="37">
        <f>10^(C10-D10/($D$45+E10))</f>
        <v>7.4561126606657524</v>
      </c>
      <c r="E50" s="37">
        <f>D50/$D$22</f>
        <v>2.485370886888584</v>
      </c>
      <c r="F50" s="51">
        <f>E50*C50</f>
        <v>0.5276206352053977</v>
      </c>
      <c r="G50" s="53">
        <f>E50/$E$50</f>
        <v>1</v>
      </c>
    </row>
    <row r="51" spans="2:12" ht="13">
      <c r="B51" s="45" t="s">
        <v>35</v>
      </c>
      <c r="C51" s="37">
        <f>H18</f>
        <v>0.33519553072625696</v>
      </c>
      <c r="D51" s="37">
        <f>10^(C11-D11/($D$45+E11))</f>
        <v>2.5697450246533737</v>
      </c>
      <c r="E51" s="37">
        <f>D51/$D$22</f>
        <v>0.85658167488445791</v>
      </c>
      <c r="F51" s="51">
        <f>E51*C51</f>
        <v>0.28712234912328194</v>
      </c>
      <c r="G51" s="53">
        <f>E51/$E$50</f>
        <v>0.34464943618809574</v>
      </c>
    </row>
    <row r="52" spans="2:12" ht="13.5" thickBot="1">
      <c r="B52" s="46" t="s">
        <v>36</v>
      </c>
      <c r="C52" s="48">
        <f>H19</f>
        <v>0.44692737430167595</v>
      </c>
      <c r="D52" s="48">
        <f>10^(C12-D12/($D$45+E12))</f>
        <v>0.94140161028209668</v>
      </c>
      <c r="E52" s="48">
        <f>D52/$D$22</f>
        <v>0.31380053676069891</v>
      </c>
      <c r="F52" s="54">
        <f>E52*C52</f>
        <v>0.14024604994891571</v>
      </c>
      <c r="G52" s="55">
        <f>E52/$E$50</f>
        <v>0.12625903780241962</v>
      </c>
    </row>
    <row r="53" spans="2:12" ht="12.5"/>
    <row r="54" spans="2:12" ht="12.5"/>
    <row r="55" spans="2:12" ht="15.5" thickBot="1">
      <c r="C55" s="64" t="s">
        <v>77</v>
      </c>
    </row>
    <row r="56" spans="2:12" ht="15.5">
      <c r="C56" s="57" t="s">
        <v>63</v>
      </c>
      <c r="D56" s="58">
        <f>(G38*G49)^0.5</f>
        <v>3.9313031797540128</v>
      </c>
    </row>
    <row r="57" spans="2:12" ht="15.5">
      <c r="C57" s="59" t="s">
        <v>64</v>
      </c>
      <c r="D57" s="60">
        <f>E16</f>
        <v>9.5</v>
      </c>
    </row>
    <row r="58" spans="2:12" ht="15.5">
      <c r="C58" s="59" t="s">
        <v>65</v>
      </c>
      <c r="D58" s="60">
        <f>E17</f>
        <v>1</v>
      </c>
    </row>
    <row r="59" spans="2:12" ht="15.5">
      <c r="C59" s="59" t="s">
        <v>66</v>
      </c>
      <c r="D59" s="44">
        <f>G16</f>
        <v>0.5</v>
      </c>
    </row>
    <row r="60" spans="2:12" ht="15.5">
      <c r="C60" s="59" t="s">
        <v>67</v>
      </c>
      <c r="D60" s="44">
        <f>G17</f>
        <v>19</v>
      </c>
    </row>
    <row r="61" spans="2:12" ht="15.5">
      <c r="C61" s="61" t="s">
        <v>68</v>
      </c>
      <c r="D61" s="62">
        <f>LN(D57/D58*D60/D59)/LN(D56)</f>
        <v>4.301682133861342</v>
      </c>
    </row>
    <row r="62" spans="2:12" ht="13" thickBot="1">
      <c r="C62" s="63" t="s">
        <v>69</v>
      </c>
      <c r="D62" s="50">
        <f>INT(D61)+1</f>
        <v>5</v>
      </c>
    </row>
    <row r="63" spans="2:12" ht="13" thickBot="1"/>
    <row r="64" spans="2:12" ht="16" thickBot="1">
      <c r="C64" s="71" t="s">
        <v>70</v>
      </c>
      <c r="D64" s="72">
        <f>E17/G17</f>
        <v>5.2631578947368418E-2</v>
      </c>
    </row>
    <row r="65" spans="2:9" ht="13" thickBot="1"/>
    <row r="66" spans="2:9" ht="15">
      <c r="B66" s="39" t="s">
        <v>32</v>
      </c>
      <c r="C66" s="40" t="s">
        <v>71</v>
      </c>
      <c r="D66" s="40" t="s">
        <v>72</v>
      </c>
      <c r="E66" s="40" t="s">
        <v>73</v>
      </c>
      <c r="F66" s="41" t="s">
        <v>38</v>
      </c>
      <c r="G66" s="41" t="s">
        <v>74</v>
      </c>
      <c r="H66" s="41" t="s">
        <v>75</v>
      </c>
      <c r="I66" s="42" t="s">
        <v>76</v>
      </c>
    </row>
    <row r="67" spans="2:9" ht="13">
      <c r="B67" s="43" t="s">
        <v>44</v>
      </c>
      <c r="C67" s="36">
        <f>G38</f>
        <v>4.7675243221851034</v>
      </c>
      <c r="D67" s="37">
        <f>G49</f>
        <v>3.2417547655132761</v>
      </c>
      <c r="E67" s="37">
        <f>(D67*C67)^0.5</f>
        <v>3.9313031797540128</v>
      </c>
      <c r="F67" s="38">
        <f>C16</f>
        <v>10</v>
      </c>
      <c r="G67" s="38"/>
      <c r="H67" s="38"/>
      <c r="I67" s="44"/>
    </row>
    <row r="68" spans="2:9" ht="13">
      <c r="B68" s="45" t="s">
        <v>45</v>
      </c>
      <c r="C68" s="36">
        <f>G39</f>
        <v>1</v>
      </c>
      <c r="D68" s="37">
        <f>G50</f>
        <v>1</v>
      </c>
      <c r="E68" s="37">
        <f>(D68*C68)^0.5</f>
        <v>1</v>
      </c>
      <c r="F68" s="38">
        <f>C17</f>
        <v>20</v>
      </c>
      <c r="G68" s="38"/>
      <c r="H68" s="38"/>
      <c r="I68" s="44"/>
    </row>
    <row r="69" spans="2:9" ht="13">
      <c r="B69" s="45" t="s">
        <v>35</v>
      </c>
      <c r="C69" s="36">
        <f>G40</f>
        <v>0.22298715975447075</v>
      </c>
      <c r="D69" s="37">
        <f>G51</f>
        <v>0.34464943618809574</v>
      </c>
      <c r="E69" s="37">
        <f>(D69*C69)^0.5</f>
        <v>0.27722265218874731</v>
      </c>
      <c r="F69" s="38">
        <f>C18</f>
        <v>30</v>
      </c>
      <c r="G69" s="38"/>
      <c r="H69" s="38"/>
      <c r="I69" s="44"/>
    </row>
    <row r="70" spans="2:9" ht="13.5" thickBot="1">
      <c r="B70" s="46" t="s">
        <v>36</v>
      </c>
      <c r="C70" s="47">
        <f>G41</f>
        <v>5.2713571687670248E-2</v>
      </c>
      <c r="D70" s="48">
        <f>G52</f>
        <v>0.12625903780241962</v>
      </c>
      <c r="E70" s="48">
        <f>(D70*C70)^0.5</f>
        <v>8.1581645242138345E-2</v>
      </c>
      <c r="F70" s="49">
        <f>C19</f>
        <v>40</v>
      </c>
      <c r="G70" s="49"/>
      <c r="H70" s="49"/>
      <c r="I70" s="50"/>
    </row>
    <row r="71" spans="2:9" ht="12.5"/>
  </sheetData>
  <pageMargins left="0" right="0" top="0.39370078740157505" bottom="0.39370078740157505" header="0" footer="0"/>
  <pageSetup paperSize="0" fitToWidth="0" fitToHeight="0" pageOrder="overThenDown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Fenske</vt:lpstr>
      <vt:lpstr>FUG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Anxo</dc:creator>
  <cp:lastModifiedBy>Anxo Sánchez Bermúdez</cp:lastModifiedBy>
  <cp:revision>103</cp:revision>
  <dcterms:created xsi:type="dcterms:W3CDTF">2021-11-07T14:43:34Z</dcterms:created>
  <dcterms:modified xsi:type="dcterms:W3CDTF">2022-01-23T08:57:47Z</dcterms:modified>
</cp:coreProperties>
</file>