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1340" windowHeight="8010"/>
  </bookViews>
  <sheets>
    <sheet name="מפלסים בציר כביש" sheetId="1" r:id="rId1"/>
    <sheet name="מפלסי אספלט ובטון" sheetId="30" r:id="rId2"/>
    <sheet name="מפלסי מיסעת בטון " sheetId="35" r:id="rId3"/>
    <sheet name="מפלסי קורות -ציר 1" sheetId="21" r:id="rId4"/>
    <sheet name="מפלסי קורות -ציר 2 " sheetId="32" r:id="rId5"/>
    <sheet name="מפלסי קורות -ציר 3" sheetId="33" r:id="rId6"/>
    <sheet name="מפלסי קורות -ציר 4 " sheetId="34" r:id="rId7"/>
  </sheets>
  <definedNames>
    <definedName name="PRINT">'מפלסי מיסעת בטון '!$A$1:$Z$70</definedName>
    <definedName name="_xlnm.Print_Area" localSheetId="1">'מפלסי אספלט ובטון'!$A$1:$Z$45</definedName>
    <definedName name="_xlnm.Print_Area" localSheetId="2">'מפלסי מיסעת בטון '!$A$1:$Z$71</definedName>
    <definedName name="_xlnm.Print_Area" localSheetId="0">'מפלסים בציר כביש'!$A$1:$J$28</definedName>
  </definedNames>
  <calcPr calcId="145621"/>
</workbook>
</file>

<file path=xl/calcChain.xml><?xml version="1.0" encoding="utf-8"?>
<calcChain xmlns="http://schemas.openxmlformats.org/spreadsheetml/2006/main">
  <c r="A13" i="35" l="1"/>
  <c r="A14" i="35" s="1"/>
  <c r="A13" i="30"/>
  <c r="C13" i="30" s="1"/>
  <c r="C10" i="35"/>
  <c r="C9" i="30"/>
  <c r="C9" i="35"/>
  <c r="V27" i="35"/>
  <c r="M27" i="35"/>
  <c r="V26" i="35"/>
  <c r="M26" i="35"/>
  <c r="V25" i="35"/>
  <c r="M25" i="35"/>
  <c r="V24" i="35"/>
  <c r="M24" i="35"/>
  <c r="V23" i="35"/>
  <c r="M23" i="35"/>
  <c r="V22" i="35"/>
  <c r="M22" i="35"/>
  <c r="V21" i="35"/>
  <c r="M21" i="35"/>
  <c r="V20" i="35"/>
  <c r="M20" i="35"/>
  <c r="V19" i="35"/>
  <c r="M19" i="35"/>
  <c r="V18" i="35"/>
  <c r="M18" i="35"/>
  <c r="V17" i="35"/>
  <c r="M17" i="35"/>
  <c r="V16" i="35"/>
  <c r="M16" i="35"/>
  <c r="V15" i="35"/>
  <c r="M15" i="35"/>
  <c r="V14" i="35"/>
  <c r="M14" i="35"/>
  <c r="V13" i="35"/>
  <c r="M13" i="35"/>
  <c r="U11" i="35"/>
  <c r="L11" i="35"/>
  <c r="J13" i="35" s="1"/>
  <c r="K13" i="35" s="1"/>
  <c r="G10" i="35"/>
  <c r="C8" i="35"/>
  <c r="C7" i="35"/>
  <c r="C6" i="35"/>
  <c r="E7" i="35" s="1"/>
  <c r="E8" i="35" s="1"/>
  <c r="E9" i="35" s="1"/>
  <c r="C5" i="35"/>
  <c r="C4" i="35"/>
  <c r="C3" i="35"/>
  <c r="C13" i="35" s="1"/>
  <c r="C2" i="35"/>
  <c r="C2" i="30"/>
  <c r="V14" i="30"/>
  <c r="V15" i="30"/>
  <c r="V16" i="30"/>
  <c r="V17" i="30"/>
  <c r="V18" i="30"/>
  <c r="V19" i="30"/>
  <c r="V20" i="30"/>
  <c r="V21" i="30"/>
  <c r="V22" i="30"/>
  <c r="V23" i="30"/>
  <c r="V24" i="30"/>
  <c r="V25" i="30"/>
  <c r="V26" i="30"/>
  <c r="V27" i="30"/>
  <c r="V13" i="30"/>
  <c r="U11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13" i="30"/>
  <c r="L11" i="30"/>
  <c r="C2" i="34"/>
  <c r="G8" i="34"/>
  <c r="C8" i="34"/>
  <c r="G7" i="34"/>
  <c r="C7" i="34"/>
  <c r="G6" i="34"/>
  <c r="C6" i="34"/>
  <c r="C2" i="33"/>
  <c r="G8" i="33"/>
  <c r="C8" i="33"/>
  <c r="G7" i="33"/>
  <c r="C7" i="33"/>
  <c r="G6" i="33"/>
  <c r="C6" i="33"/>
  <c r="C2" i="32"/>
  <c r="D8" i="32"/>
  <c r="E8" i="32"/>
  <c r="G8" i="32"/>
  <c r="C8" i="32"/>
  <c r="G7" i="32"/>
  <c r="C7" i="32"/>
  <c r="G6" i="32"/>
  <c r="C6" i="32"/>
  <c r="G6" i="21"/>
  <c r="G10" i="30"/>
  <c r="G7" i="21"/>
  <c r="G8" i="21"/>
  <c r="C2" i="21"/>
  <c r="D6" i="21"/>
  <c r="E6" i="21" s="1"/>
  <c r="C6" i="21"/>
  <c r="C7" i="21"/>
  <c r="C8" i="30"/>
  <c r="G7" i="30" s="1"/>
  <c r="G8" i="30" s="1"/>
  <c r="G9" i="30" s="1"/>
  <c r="C7" i="30"/>
  <c r="C6" i="30"/>
  <c r="C5" i="30"/>
  <c r="C4" i="30"/>
  <c r="C3" i="30"/>
  <c r="C8" i="21"/>
  <c r="G8" i="1"/>
  <c r="E16" i="1" s="1"/>
  <c r="G9" i="1"/>
  <c r="G10" i="1" s="1"/>
  <c r="C11" i="1"/>
  <c r="C10" i="30" s="1"/>
  <c r="E8" i="1"/>
  <c r="D17" i="1"/>
  <c r="D16" i="1"/>
  <c r="D15" i="1"/>
  <c r="D14" i="1"/>
  <c r="G7" i="35"/>
  <c r="G8" i="35" s="1"/>
  <c r="G9" i="35" s="1"/>
  <c r="D7" i="21"/>
  <c r="E7" i="21" s="1"/>
  <c r="D6" i="34"/>
  <c r="E6" i="34" s="1"/>
  <c r="E17" i="1"/>
  <c r="D7" i="32"/>
  <c r="E7" i="32" s="1"/>
  <c r="A15" i="35"/>
  <c r="C15" i="35" s="1"/>
  <c r="J13" i="30"/>
  <c r="K13" i="30"/>
  <c r="A14" i="30"/>
  <c r="C14" i="30" s="1"/>
  <c r="D8" i="21"/>
  <c r="E8" i="21" s="1"/>
  <c r="D7" i="33"/>
  <c r="E7" i="33" s="1"/>
  <c r="D8" i="33"/>
  <c r="E8" i="33"/>
  <c r="D6" i="33"/>
  <c r="E6" i="33"/>
  <c r="D6" i="32"/>
  <c r="E6" i="32" s="1"/>
  <c r="S13" i="30"/>
  <c r="T13" i="30"/>
  <c r="S13" i="35"/>
  <c r="T13" i="35"/>
  <c r="W13" i="35"/>
  <c r="D15" i="35" l="1"/>
  <c r="H6" i="32"/>
  <c r="E7" i="30"/>
  <c r="D13" i="30"/>
  <c r="Y13" i="35"/>
  <c r="Z13" i="35" s="1"/>
  <c r="C15" i="1"/>
  <c r="J14" i="35"/>
  <c r="K14" i="35" s="1"/>
  <c r="C14" i="35"/>
  <c r="S14" i="35"/>
  <c r="T14" i="35" s="1"/>
  <c r="E9" i="1"/>
  <c r="E10" i="1" s="1"/>
  <c r="E14" i="1"/>
  <c r="H8" i="33"/>
  <c r="W13" i="30"/>
  <c r="Y13" i="30" s="1"/>
  <c r="Z13" i="30" s="1"/>
  <c r="N13" i="35"/>
  <c r="H7" i="21"/>
  <c r="H7" i="32"/>
  <c r="H7" i="33"/>
  <c r="H8" i="32"/>
  <c r="W14" i="35"/>
  <c r="E11" i="1"/>
  <c r="E15" i="1"/>
  <c r="H6" i="33"/>
  <c r="H6" i="21"/>
  <c r="H6" i="34"/>
  <c r="N13" i="30"/>
  <c r="H8" i="21"/>
  <c r="B14" i="35"/>
  <c r="B15" i="35" s="1"/>
  <c r="B16" i="35" s="1"/>
  <c r="J14" i="30"/>
  <c r="K14" i="30" s="1"/>
  <c r="B14" i="30"/>
  <c r="B15" i="30" s="1"/>
  <c r="A15" i="30"/>
  <c r="S14" i="30"/>
  <c r="T14" i="30" s="1"/>
  <c r="X14" i="30" s="1"/>
  <c r="S15" i="35"/>
  <c r="T15" i="35" s="1"/>
  <c r="W15" i="35" s="1"/>
  <c r="J15" i="35"/>
  <c r="K15" i="35" s="1"/>
  <c r="A16" i="35"/>
  <c r="I6" i="34"/>
  <c r="E10" i="30"/>
  <c r="E14" i="30" s="1"/>
  <c r="D8" i="34"/>
  <c r="E8" i="34" s="1"/>
  <c r="D7" i="34"/>
  <c r="E7" i="34" s="1"/>
  <c r="I7" i="34" s="1"/>
  <c r="D13" i="35"/>
  <c r="D14" i="35"/>
  <c r="E10" i="35"/>
  <c r="E15" i="35" s="1"/>
  <c r="F16" i="1" l="1"/>
  <c r="G16" i="1" s="1"/>
  <c r="H16" i="1" s="1"/>
  <c r="F15" i="1"/>
  <c r="I6" i="33"/>
  <c r="F17" i="1"/>
  <c r="G17" i="1" s="1"/>
  <c r="H17" i="1" s="1"/>
  <c r="O14" i="35"/>
  <c r="I7" i="21"/>
  <c r="J7" i="21" s="1"/>
  <c r="K7" i="21" s="1"/>
  <c r="I7" i="33"/>
  <c r="J7" i="33" s="1"/>
  <c r="K7" i="33" s="1"/>
  <c r="E8" i="30"/>
  <c r="E9" i="30" s="1"/>
  <c r="I6" i="32"/>
  <c r="I8" i="34"/>
  <c r="S16" i="35"/>
  <c r="T16" i="35" s="1"/>
  <c r="J16" i="35"/>
  <c r="K16" i="35" s="1"/>
  <c r="A17" i="35"/>
  <c r="C16" i="35"/>
  <c r="J15" i="30"/>
  <c r="K15" i="30" s="1"/>
  <c r="A16" i="30"/>
  <c r="S15" i="30"/>
  <c r="T15" i="30" s="1"/>
  <c r="C15" i="30"/>
  <c r="E15" i="30" s="1"/>
  <c r="E13" i="35"/>
  <c r="N14" i="35"/>
  <c r="P14" i="35" s="1"/>
  <c r="Q14" i="35" s="1"/>
  <c r="H8" i="34"/>
  <c r="J8" i="34" s="1"/>
  <c r="K8" i="34" s="1"/>
  <c r="I8" i="33"/>
  <c r="J8" i="33" s="1"/>
  <c r="K8" i="33" s="1"/>
  <c r="L6" i="33" s="1"/>
  <c r="I8" i="21"/>
  <c r="O13" i="30"/>
  <c r="J6" i="32"/>
  <c r="K6" i="32" s="1"/>
  <c r="J6" i="34"/>
  <c r="K6" i="34" s="1"/>
  <c r="J8" i="32"/>
  <c r="K8" i="32" s="1"/>
  <c r="L6" i="32" s="1"/>
  <c r="I8" i="32"/>
  <c r="O15" i="35"/>
  <c r="N15" i="35"/>
  <c r="P15" i="35" s="1"/>
  <c r="Q15" i="35" s="1"/>
  <c r="J8" i="21"/>
  <c r="K8" i="21" s="1"/>
  <c r="J6" i="33"/>
  <c r="K6" i="33" s="1"/>
  <c r="W14" i="30"/>
  <c r="Y14" i="30" s="1"/>
  <c r="Z14" i="30" s="1"/>
  <c r="H7" i="34"/>
  <c r="J7" i="34" s="1"/>
  <c r="K7" i="34" s="1"/>
  <c r="X14" i="35"/>
  <c r="F14" i="1"/>
  <c r="I6" i="21"/>
  <c r="J6" i="21" s="1"/>
  <c r="K6" i="21" s="1"/>
  <c r="F15" i="35"/>
  <c r="G15" i="35" s="1"/>
  <c r="B17" i="35"/>
  <c r="F13" i="35"/>
  <c r="G13" i="35" s="1"/>
  <c r="X15" i="35"/>
  <c r="Y15" i="35" s="1"/>
  <c r="Z15" i="35" s="1"/>
  <c r="O14" i="30"/>
  <c r="N14" i="30"/>
  <c r="P14" i="30" s="1"/>
  <c r="Q14" i="30" s="1"/>
  <c r="P13" i="30"/>
  <c r="Q13" i="30" s="1"/>
  <c r="G15" i="1"/>
  <c r="H15" i="1" s="1"/>
  <c r="Y14" i="35"/>
  <c r="Z14" i="35" s="1"/>
  <c r="G14" i="1"/>
  <c r="H14" i="1" s="1"/>
  <c r="E14" i="35"/>
  <c r="F14" i="35" s="1"/>
  <c r="G14" i="35" s="1"/>
  <c r="B14" i="1"/>
  <c r="C16" i="1"/>
  <c r="O13" i="35"/>
  <c r="P13" i="35" s="1"/>
  <c r="Q13" i="35" s="1"/>
  <c r="E13" i="30"/>
  <c r="F13" i="30" s="1"/>
  <c r="G13" i="30" s="1"/>
  <c r="D14" i="30"/>
  <c r="F14" i="30" s="1"/>
  <c r="G14" i="30" s="1"/>
  <c r="D15" i="30"/>
  <c r="F15" i="30" s="1"/>
  <c r="G15" i="30" s="1"/>
  <c r="I7" i="32"/>
  <c r="J7" i="32" s="1"/>
  <c r="K7" i="32" s="1"/>
  <c r="B15" i="1" l="1"/>
  <c r="C17" i="1"/>
  <c r="B16" i="1" s="1"/>
  <c r="O15" i="30"/>
  <c r="N15" i="30"/>
  <c r="P15" i="30" s="1"/>
  <c r="Q15" i="30" s="1"/>
  <c r="X16" i="35"/>
  <c r="W16" i="35"/>
  <c r="Y16" i="35" s="1"/>
  <c r="Z16" i="35" s="1"/>
  <c r="C16" i="30"/>
  <c r="A17" i="30"/>
  <c r="S16" i="30"/>
  <c r="T16" i="30" s="1"/>
  <c r="J16" i="30"/>
  <c r="K16" i="30" s="1"/>
  <c r="O16" i="35"/>
  <c r="N16" i="35"/>
  <c r="P16" i="35" s="1"/>
  <c r="Q16" i="35" s="1"/>
  <c r="L6" i="21"/>
  <c r="L6" i="34"/>
  <c r="E16" i="35"/>
  <c r="D16" i="35"/>
  <c r="B16" i="30"/>
  <c r="X15" i="30"/>
  <c r="W15" i="30"/>
  <c r="Y15" i="30" s="1"/>
  <c r="Z15" i="30" s="1"/>
  <c r="A18" i="35"/>
  <c r="J17" i="35"/>
  <c r="K17" i="35" s="1"/>
  <c r="C17" i="35"/>
  <c r="S17" i="35"/>
  <c r="T17" i="35" s="1"/>
  <c r="E17" i="35" l="1"/>
  <c r="D17" i="35"/>
  <c r="E16" i="30"/>
  <c r="D16" i="30"/>
  <c r="F16" i="30" s="1"/>
  <c r="G16" i="30" s="1"/>
  <c r="X17" i="35"/>
  <c r="W17" i="35"/>
  <c r="Y17" i="35" s="1"/>
  <c r="Z17" i="35" s="1"/>
  <c r="O17" i="35"/>
  <c r="N17" i="35"/>
  <c r="P17" i="35" s="1"/>
  <c r="Q17" i="35" s="1"/>
  <c r="O16" i="30"/>
  <c r="N16" i="30"/>
  <c r="P16" i="30" s="1"/>
  <c r="Q16" i="30" s="1"/>
  <c r="A18" i="30"/>
  <c r="J17" i="30"/>
  <c r="K17" i="30" s="1"/>
  <c r="S17" i="30"/>
  <c r="T17" i="30" s="1"/>
  <c r="C17" i="30"/>
  <c r="B17" i="30"/>
  <c r="B18" i="30" s="1"/>
  <c r="J18" i="35"/>
  <c r="K18" i="35" s="1"/>
  <c r="C18" i="35"/>
  <c r="A19" i="35"/>
  <c r="S18" i="35"/>
  <c r="T18" i="35" s="1"/>
  <c r="F16" i="35"/>
  <c r="G16" i="35" s="1"/>
  <c r="B18" i="35"/>
  <c r="X16" i="30"/>
  <c r="W16" i="30"/>
  <c r="O18" i="35" l="1"/>
  <c r="N18" i="35"/>
  <c r="Y16" i="30"/>
  <c r="Z16" i="30" s="1"/>
  <c r="X18" i="35"/>
  <c r="W18" i="35"/>
  <c r="Y18" i="35" s="1"/>
  <c r="Z18" i="35" s="1"/>
  <c r="B19" i="30"/>
  <c r="A19" i="30"/>
  <c r="C18" i="30"/>
  <c r="J18" i="30"/>
  <c r="K18" i="30" s="1"/>
  <c r="S18" i="30"/>
  <c r="T18" i="30" s="1"/>
  <c r="A20" i="35"/>
  <c r="C19" i="35"/>
  <c r="J19" i="35"/>
  <c r="K19" i="35" s="1"/>
  <c r="S19" i="35"/>
  <c r="T19" i="35" s="1"/>
  <c r="E17" i="30"/>
  <c r="D17" i="30"/>
  <c r="F17" i="30" s="1"/>
  <c r="G17" i="30" s="1"/>
  <c r="F17" i="35"/>
  <c r="G17" i="35" s="1"/>
  <c r="O17" i="30"/>
  <c r="N17" i="30"/>
  <c r="B19" i="35"/>
  <c r="B20" i="35" s="1"/>
  <c r="E18" i="35"/>
  <c r="D18" i="35"/>
  <c r="X17" i="30"/>
  <c r="W17" i="30"/>
  <c r="Y17" i="30" s="1"/>
  <c r="Z17" i="30" s="1"/>
  <c r="O19" i="35" l="1"/>
  <c r="N19" i="35"/>
  <c r="B21" i="35"/>
  <c r="D19" i="35"/>
  <c r="F19" i="35" s="1"/>
  <c r="G19" i="35" s="1"/>
  <c r="E19" i="35"/>
  <c r="E18" i="30"/>
  <c r="D18" i="30"/>
  <c r="F18" i="30" s="1"/>
  <c r="G18" i="30" s="1"/>
  <c r="P17" i="30"/>
  <c r="Q17" i="30" s="1"/>
  <c r="A21" i="35"/>
  <c r="S20" i="35"/>
  <c r="T20" i="35" s="1"/>
  <c r="J20" i="35"/>
  <c r="K20" i="35" s="1"/>
  <c r="C20" i="35"/>
  <c r="J19" i="30"/>
  <c r="K19" i="30" s="1"/>
  <c r="S19" i="30"/>
  <c r="T19" i="30" s="1"/>
  <c r="A20" i="30"/>
  <c r="C19" i="30"/>
  <c r="O18" i="30"/>
  <c r="N18" i="30"/>
  <c r="F18" i="35"/>
  <c r="G18" i="35" s="1"/>
  <c r="X19" i="35"/>
  <c r="W19" i="35"/>
  <c r="W18" i="30"/>
  <c r="X18" i="30"/>
  <c r="B20" i="30"/>
  <c r="P18" i="35"/>
  <c r="Q18" i="35" s="1"/>
  <c r="E19" i="30" l="1"/>
  <c r="D19" i="30"/>
  <c r="F19" i="30" s="1"/>
  <c r="G19" i="30" s="1"/>
  <c r="A21" i="30"/>
  <c r="C20" i="30"/>
  <c r="J20" i="30"/>
  <c r="K20" i="30" s="1"/>
  <c r="S20" i="30"/>
  <c r="T20" i="30" s="1"/>
  <c r="Y18" i="30"/>
  <c r="Z18" i="30" s="1"/>
  <c r="P18" i="30"/>
  <c r="Q18" i="30" s="1"/>
  <c r="X19" i="30"/>
  <c r="W19" i="30"/>
  <c r="Y19" i="30" s="1"/>
  <c r="Z19" i="30" s="1"/>
  <c r="W20" i="35"/>
  <c r="Y20" i="35" s="1"/>
  <c r="Z20" i="35" s="1"/>
  <c r="X20" i="35"/>
  <c r="P19" i="35"/>
  <c r="Q19" i="35" s="1"/>
  <c r="E20" i="35"/>
  <c r="D20" i="35"/>
  <c r="N20" i="35"/>
  <c r="O20" i="35"/>
  <c r="Y19" i="35"/>
  <c r="Z19" i="35" s="1"/>
  <c r="N19" i="30"/>
  <c r="P19" i="30" s="1"/>
  <c r="Q19" i="30" s="1"/>
  <c r="O19" i="30"/>
  <c r="S21" i="35"/>
  <c r="T21" i="35" s="1"/>
  <c r="A22" i="35"/>
  <c r="J21" i="35"/>
  <c r="K21" i="35" s="1"/>
  <c r="C21" i="35"/>
  <c r="A23" i="35" l="1"/>
  <c r="S22" i="35"/>
  <c r="T22" i="35" s="1"/>
  <c r="C22" i="35"/>
  <c r="J22" i="35"/>
  <c r="K22" i="35" s="1"/>
  <c r="J21" i="30"/>
  <c r="K21" i="30" s="1"/>
  <c r="C21" i="30"/>
  <c r="A22" i="30"/>
  <c r="S21" i="30"/>
  <c r="T21" i="30" s="1"/>
  <c r="X20" i="30"/>
  <c r="W20" i="30"/>
  <c r="D21" i="35"/>
  <c r="E21" i="35"/>
  <c r="P20" i="35"/>
  <c r="Q20" i="35" s="1"/>
  <c r="O20" i="30"/>
  <c r="N20" i="30"/>
  <c r="P20" i="30" s="1"/>
  <c r="Q20" i="30" s="1"/>
  <c r="B22" i="35"/>
  <c r="W21" i="35"/>
  <c r="Y21" i="35" s="1"/>
  <c r="Z21" i="35" s="1"/>
  <c r="X21" i="35"/>
  <c r="N21" i="35"/>
  <c r="P21" i="35" s="1"/>
  <c r="Q21" i="35" s="1"/>
  <c r="O21" i="35"/>
  <c r="F20" i="35"/>
  <c r="G20" i="35" s="1"/>
  <c r="E20" i="30"/>
  <c r="D20" i="30"/>
  <c r="F20" i="30" s="1"/>
  <c r="G20" i="30" s="1"/>
  <c r="B21" i="30"/>
  <c r="B22" i="30" s="1"/>
  <c r="O21" i="30" l="1"/>
  <c r="N21" i="30"/>
  <c r="B23" i="35"/>
  <c r="W21" i="30"/>
  <c r="Y21" i="30" s="1"/>
  <c r="Z21" i="30" s="1"/>
  <c r="X21" i="30"/>
  <c r="O22" i="35"/>
  <c r="N22" i="35"/>
  <c r="A24" i="35"/>
  <c r="J23" i="35"/>
  <c r="K23" i="35" s="1"/>
  <c r="S23" i="35"/>
  <c r="T23" i="35" s="1"/>
  <c r="C23" i="35"/>
  <c r="F21" i="35"/>
  <c r="G21" i="35" s="1"/>
  <c r="J22" i="30"/>
  <c r="K22" i="30" s="1"/>
  <c r="S22" i="30"/>
  <c r="T22" i="30" s="1"/>
  <c r="C22" i="30"/>
  <c r="A23" i="30"/>
  <c r="E22" i="35"/>
  <c r="D22" i="35"/>
  <c r="Y20" i="30"/>
  <c r="Z20" i="30" s="1"/>
  <c r="E21" i="30"/>
  <c r="D21" i="30"/>
  <c r="X22" i="35"/>
  <c r="W22" i="35"/>
  <c r="Y22" i="35" s="1"/>
  <c r="Z22" i="35" s="1"/>
  <c r="E22" i="30" l="1"/>
  <c r="D22" i="30"/>
  <c r="E23" i="35"/>
  <c r="D23" i="35"/>
  <c r="F23" i="35" s="1"/>
  <c r="G23" i="35" s="1"/>
  <c r="P22" i="35"/>
  <c r="Q22" i="35" s="1"/>
  <c r="B24" i="35"/>
  <c r="A24" i="30"/>
  <c r="C23" i="30"/>
  <c r="S23" i="30"/>
  <c r="T23" i="30" s="1"/>
  <c r="J23" i="30"/>
  <c r="K23" i="30" s="1"/>
  <c r="C24" i="35"/>
  <c r="J24" i="35"/>
  <c r="K24" i="35" s="1"/>
  <c r="A25" i="35"/>
  <c r="S24" i="35"/>
  <c r="T24" i="35" s="1"/>
  <c r="F22" i="35"/>
  <c r="G22" i="35" s="1"/>
  <c r="W22" i="30"/>
  <c r="X22" i="30"/>
  <c r="X23" i="35"/>
  <c r="W23" i="35"/>
  <c r="B23" i="30"/>
  <c r="B24" i="30" s="1"/>
  <c r="F21" i="30"/>
  <c r="G21" i="30" s="1"/>
  <c r="N22" i="30"/>
  <c r="P22" i="30" s="1"/>
  <c r="Q22" i="30" s="1"/>
  <c r="O22" i="30"/>
  <c r="O23" i="35"/>
  <c r="N23" i="35"/>
  <c r="P23" i="35" s="1"/>
  <c r="Q23" i="35" s="1"/>
  <c r="P21" i="30"/>
  <c r="Q21" i="30" s="1"/>
  <c r="B25" i="30" l="1"/>
  <c r="Y22" i="30"/>
  <c r="Z22" i="30" s="1"/>
  <c r="N24" i="35"/>
  <c r="O24" i="35"/>
  <c r="E23" i="30"/>
  <c r="D23" i="30"/>
  <c r="X23" i="30"/>
  <c r="W23" i="30"/>
  <c r="Y23" i="30" s="1"/>
  <c r="Z23" i="30" s="1"/>
  <c r="Y23" i="35"/>
  <c r="Z23" i="35" s="1"/>
  <c r="D24" i="35"/>
  <c r="E24" i="35"/>
  <c r="C24" i="30"/>
  <c r="J24" i="30"/>
  <c r="K24" i="30" s="1"/>
  <c r="A25" i="30"/>
  <c r="S24" i="30"/>
  <c r="T24" i="30" s="1"/>
  <c r="S25" i="35"/>
  <c r="T25" i="35" s="1"/>
  <c r="J25" i="35"/>
  <c r="K25" i="35" s="1"/>
  <c r="C25" i="35"/>
  <c r="A26" i="35"/>
  <c r="W24" i="35"/>
  <c r="X24" i="35"/>
  <c r="O23" i="30"/>
  <c r="N23" i="30"/>
  <c r="P23" i="30" s="1"/>
  <c r="Q23" i="30" s="1"/>
  <c r="B25" i="35"/>
  <c r="B26" i="35" s="1"/>
  <c r="F22" i="30"/>
  <c r="G22" i="30" s="1"/>
  <c r="O25" i="35" l="1"/>
  <c r="N25" i="35"/>
  <c r="W25" i="35"/>
  <c r="X25" i="35"/>
  <c r="E24" i="30"/>
  <c r="D24" i="30"/>
  <c r="F24" i="30" s="1"/>
  <c r="G24" i="30" s="1"/>
  <c r="N24" i="30"/>
  <c r="O24" i="30"/>
  <c r="S26" i="35"/>
  <c r="T26" i="35" s="1"/>
  <c r="C26" i="35"/>
  <c r="A27" i="35"/>
  <c r="J26" i="35"/>
  <c r="K26" i="35" s="1"/>
  <c r="X24" i="30"/>
  <c r="W24" i="30"/>
  <c r="Y24" i="30" s="1"/>
  <c r="Z24" i="30" s="1"/>
  <c r="P24" i="35"/>
  <c r="Q24" i="35" s="1"/>
  <c r="B26" i="30"/>
  <c r="Y24" i="35"/>
  <c r="Z24" i="35" s="1"/>
  <c r="E25" i="35"/>
  <c r="D25" i="35"/>
  <c r="S25" i="30"/>
  <c r="T25" i="30" s="1"/>
  <c r="C25" i="30"/>
  <c r="J25" i="30"/>
  <c r="K25" i="30" s="1"/>
  <c r="A26" i="30"/>
  <c r="F24" i="35"/>
  <c r="G24" i="35" s="1"/>
  <c r="F23" i="30"/>
  <c r="G23" i="30" s="1"/>
  <c r="B27" i="30" l="1"/>
  <c r="A27" i="30"/>
  <c r="C26" i="30"/>
  <c r="S26" i="30"/>
  <c r="T26" i="30" s="1"/>
  <c r="J26" i="30"/>
  <c r="K26" i="30" s="1"/>
  <c r="F25" i="35"/>
  <c r="G25" i="35" s="1"/>
  <c r="S27" i="35"/>
  <c r="T27" i="35" s="1"/>
  <c r="C27" i="35"/>
  <c r="J27" i="35"/>
  <c r="K27" i="35" s="1"/>
  <c r="P24" i="30"/>
  <c r="Q24" i="30" s="1"/>
  <c r="Y25" i="35"/>
  <c r="Z25" i="35" s="1"/>
  <c r="N26" i="35"/>
  <c r="O26" i="35"/>
  <c r="O25" i="30"/>
  <c r="N25" i="30"/>
  <c r="P25" i="30" s="1"/>
  <c r="Q25" i="30" s="1"/>
  <c r="D26" i="35"/>
  <c r="E26" i="35"/>
  <c r="B27" i="35"/>
  <c r="X25" i="30"/>
  <c r="W25" i="30"/>
  <c r="Y25" i="30" s="1"/>
  <c r="Z25" i="30" s="1"/>
  <c r="E25" i="30"/>
  <c r="D25" i="30"/>
  <c r="X26" i="35"/>
  <c r="W26" i="35"/>
  <c r="Y26" i="35" s="1"/>
  <c r="Z26" i="35" s="1"/>
  <c r="P25" i="35"/>
  <c r="Q25" i="35" s="1"/>
  <c r="O26" i="30" l="1"/>
  <c r="N26" i="30"/>
  <c r="F26" i="35"/>
  <c r="G26" i="35" s="1"/>
  <c r="P26" i="35"/>
  <c r="Q26" i="35" s="1"/>
  <c r="E27" i="35"/>
  <c r="D27" i="35"/>
  <c r="X26" i="30"/>
  <c r="W26" i="30"/>
  <c r="Y26" i="30" s="1"/>
  <c r="Z26" i="30" s="1"/>
  <c r="O27" i="35"/>
  <c r="N27" i="35"/>
  <c r="W27" i="35"/>
  <c r="X27" i="35"/>
  <c r="D26" i="30"/>
  <c r="F26" i="30" s="1"/>
  <c r="G26" i="30" s="1"/>
  <c r="E26" i="30"/>
  <c r="F25" i="30"/>
  <c r="G25" i="30" s="1"/>
  <c r="S27" i="30"/>
  <c r="T27" i="30" s="1"/>
  <c r="C27" i="30"/>
  <c r="J27" i="30"/>
  <c r="K27" i="30" s="1"/>
  <c r="E27" i="30" l="1"/>
  <c r="D27" i="30"/>
  <c r="W27" i="30"/>
  <c r="Y27" i="30" s="1"/>
  <c r="Z27" i="30" s="1"/>
  <c r="X27" i="30"/>
  <c r="Y27" i="35"/>
  <c r="Z27" i="35" s="1"/>
  <c r="O27" i="30"/>
  <c r="N27" i="30"/>
  <c r="P27" i="30" s="1"/>
  <c r="Q27" i="30" s="1"/>
  <c r="P27" i="35"/>
  <c r="Q27" i="35" s="1"/>
  <c r="F27" i="35"/>
  <c r="G27" i="35" s="1"/>
  <c r="P26" i="30"/>
  <c r="Q26" i="30" s="1"/>
  <c r="F27" i="30" l="1"/>
  <c r="G27" i="30" s="1"/>
</calcChain>
</file>

<file path=xl/sharedStrings.xml><?xml version="1.0" encoding="utf-8"?>
<sst xmlns="http://schemas.openxmlformats.org/spreadsheetml/2006/main" count="252" uniqueCount="72">
  <si>
    <t>x=</t>
  </si>
  <si>
    <t>elev=</t>
  </si>
  <si>
    <t>R=</t>
  </si>
  <si>
    <t>X</t>
  </si>
  <si>
    <t xml:space="preserve"> </t>
  </si>
  <si>
    <t>z</t>
  </si>
  <si>
    <t>∆z</t>
  </si>
  <si>
    <t>asfalt=</t>
  </si>
  <si>
    <t>Zconc</t>
  </si>
  <si>
    <t>Zroad</t>
  </si>
  <si>
    <t>DATA</t>
  </si>
  <si>
    <t>נתונים</t>
  </si>
  <si>
    <t>remark</t>
  </si>
  <si>
    <t>ABUT1</t>
  </si>
  <si>
    <t>PIER2</t>
  </si>
  <si>
    <t>PTV</t>
  </si>
  <si>
    <t>PIV</t>
  </si>
  <si>
    <t>d(road)</t>
  </si>
  <si>
    <t>d(bridge)</t>
  </si>
  <si>
    <t>PIER3</t>
  </si>
  <si>
    <t>PCV</t>
  </si>
  <si>
    <t>i1=</t>
  </si>
  <si>
    <t>i2=</t>
  </si>
  <si>
    <t>α1=</t>
  </si>
  <si>
    <t>α2=</t>
  </si>
  <si>
    <t>cosα1=</t>
  </si>
  <si>
    <t>cosα2=</t>
  </si>
  <si>
    <t>L=</t>
  </si>
  <si>
    <t>m=</t>
  </si>
  <si>
    <t>SPAN</t>
  </si>
  <si>
    <t>i</t>
  </si>
  <si>
    <t>ציר 1</t>
  </si>
  <si>
    <t>i*y</t>
  </si>
  <si>
    <t>מרחק מציר כביש (Y)</t>
  </si>
  <si>
    <t>מרחק מציר נציב(X)</t>
  </si>
  <si>
    <t>קורה</t>
  </si>
  <si>
    <r>
      <t>a</t>
    </r>
    <r>
      <rPr>
        <sz val="12"/>
        <rFont val="Sylfaen"/>
        <family val="1"/>
      </rPr>
      <t>=</t>
    </r>
  </si>
  <si>
    <t>d(road)=</t>
  </si>
  <si>
    <t>i(skew)</t>
  </si>
  <si>
    <r>
      <t xml:space="preserve"> בציר כביש</t>
    </r>
    <r>
      <rPr>
        <sz val="12"/>
        <rFont val="David"/>
        <charset val="177"/>
      </rPr>
      <t xml:space="preserve"> Zroad</t>
    </r>
  </si>
  <si>
    <r>
      <t xml:space="preserve"> בציר כביש</t>
    </r>
    <r>
      <rPr>
        <sz val="12"/>
        <rFont val="David"/>
        <charset val="177"/>
      </rPr>
      <t xml:space="preserve"> Zconc</t>
    </r>
  </si>
  <si>
    <t>מרחק רץ</t>
  </si>
  <si>
    <t>ABUT4</t>
  </si>
  <si>
    <t>a1</t>
  </si>
  <si>
    <t>a2</t>
  </si>
  <si>
    <t>a3</t>
  </si>
  <si>
    <t>ציר 2</t>
  </si>
  <si>
    <t>ציר 3</t>
  </si>
  <si>
    <t>a1/b1</t>
  </si>
  <si>
    <t>a2/b2</t>
  </si>
  <si>
    <t>a3/b3</t>
  </si>
  <si>
    <t>b1/c1</t>
  </si>
  <si>
    <t>b2/c2</t>
  </si>
  <si>
    <t>b3/c3</t>
  </si>
  <si>
    <t>c1</t>
  </si>
  <si>
    <t>c2</t>
  </si>
  <si>
    <t>c3</t>
  </si>
  <si>
    <t>שפת כרכוב צד צפוני</t>
  </si>
  <si>
    <t>שפת כרכוב צד דרומי</t>
  </si>
  <si>
    <t>ציר כביש/גשר</t>
  </si>
  <si>
    <t>קצה צפוני</t>
  </si>
  <si>
    <t>קצה דרומי</t>
  </si>
  <si>
    <t>כביש 71-הפרדות מפלסיות</t>
  </si>
  <si>
    <t>גשר חקלאי OP7</t>
  </si>
  <si>
    <t>מפלסים בציר ובשפות כרכובים</t>
  </si>
  <si>
    <t>נתוני כביש וחישוב בסיס</t>
  </si>
  <si>
    <t xml:space="preserve">מפלסי  מיסעה </t>
  </si>
  <si>
    <t>מפלסים בציר 1</t>
  </si>
  <si>
    <t>מפלסים בציר 2</t>
  </si>
  <si>
    <t>מפלסים בציר 3</t>
  </si>
  <si>
    <t>מפלסים בציר 4</t>
  </si>
  <si>
    <t>ציר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</si>
</sst>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7" formatCode="0.000000"/>
  </numFmts>
  <fonts count="16" x14ac:knownFonts="1">
    <font>
      <sz val="12"/>
      <name val="David"/>
      <charset val="177"/>
    </font>
    <font>
      <sz val="12"/>
      <name val="David"/>
      <charset val="177"/>
    </font>
    <font>
      <sz val="8"/>
      <name val="David"/>
      <charset val="177"/>
    </font>
    <font>
      <sz val="12"/>
      <name val="Arial Narrow"/>
      <family val="2"/>
    </font>
    <font>
      <b/>
      <sz val="12"/>
      <name val="David"/>
      <charset val="177"/>
    </font>
    <font>
      <sz val="12"/>
      <color indexed="12"/>
      <name val="David"/>
      <charset val="177"/>
    </font>
    <font>
      <b/>
      <sz val="14"/>
      <name val="David"/>
      <charset val="177"/>
    </font>
    <font>
      <b/>
      <sz val="12"/>
      <color indexed="12"/>
      <name val="David"/>
      <charset val="177"/>
    </font>
    <font>
      <sz val="12"/>
      <name val="Symbol"/>
      <family val="1"/>
      <charset val="2"/>
    </font>
    <font>
      <sz val="12"/>
      <name val="Sylfaen"/>
      <family val="1"/>
    </font>
    <font>
      <sz val="11"/>
      <name val="David"/>
      <charset val="177"/>
    </font>
    <font>
      <i/>
      <sz val="9"/>
      <name val="David"/>
      <charset val="177"/>
    </font>
    <font>
      <sz val="12"/>
      <name val="David"/>
      <family val="2"/>
      <charset val="177"/>
    </font>
    <font>
      <b/>
      <sz val="12"/>
      <name val="David"/>
      <family val="2"/>
      <charset val="177"/>
    </font>
    <font>
      <b/>
      <sz val="14"/>
      <name val="David"/>
      <family val="2"/>
      <charset val="177"/>
    </font>
    <font>
      <sz val="14"/>
      <name val="David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Dashed">
        <color indexed="55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4" fillId="0" borderId="1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1" xfId="0" applyFont="1" applyBorder="1" applyAlignment="1">
      <alignment horizontal="right" readingOrder="1"/>
    </xf>
    <xf numFmtId="0" fontId="3" fillId="0" borderId="8" xfId="0" applyFon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3" xfId="0" applyFont="1" applyBorder="1" applyAlignment="1">
      <alignment horizontal="left"/>
    </xf>
    <xf numFmtId="164" fontId="7" fillId="0" borderId="5" xfId="0" applyNumberFormat="1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2" fontId="7" fillId="0" borderId="7" xfId="0" applyNumberFormat="1" applyFont="1" applyBorder="1" applyAlignment="1">
      <alignment horizontal="left"/>
    </xf>
    <xf numFmtId="164" fontId="7" fillId="0" borderId="8" xfId="0" applyNumberFormat="1" applyFont="1" applyBorder="1" applyAlignment="1">
      <alignment horizontal="left"/>
    </xf>
    <xf numFmtId="0" fontId="0" fillId="0" borderId="1" xfId="0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13" xfId="0" applyFill="1" applyBorder="1" applyAlignment="1">
      <alignment horizontal="right"/>
    </xf>
    <xf numFmtId="164" fontId="0" fillId="0" borderId="14" xfId="0" applyNumberFormat="1" applyBorder="1" applyAlignment="1">
      <alignment horizontal="left"/>
    </xf>
    <xf numFmtId="0" fontId="6" fillId="2" borderId="13" xfId="0" applyFont="1" applyFill="1" applyBorder="1" applyAlignment="1">
      <alignment horizontal="right"/>
    </xf>
    <xf numFmtId="0" fontId="4" fillId="2" borderId="14" xfId="0" applyFont="1" applyFill="1" applyBorder="1" applyAlignment="1">
      <alignment horizontal="left"/>
    </xf>
    <xf numFmtId="165" fontId="0" fillId="0" borderId="7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Border="1" applyAlignment="1"/>
    <xf numFmtId="0" fontId="7" fillId="0" borderId="0" xfId="0" applyFont="1" applyBorder="1" applyAlignment="1"/>
    <xf numFmtId="0" fontId="3" fillId="0" borderId="0" xfId="0" applyFont="1" applyBorder="1" applyAlignment="1"/>
    <xf numFmtId="167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0" fillId="0" borderId="15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8" fillId="0" borderId="13" xfId="0" applyFont="1" applyBorder="1" applyAlignment="1">
      <alignment horizontal="right"/>
    </xf>
    <xf numFmtId="0" fontId="0" fillId="0" borderId="1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 wrapText="1"/>
    </xf>
    <xf numFmtId="2" fontId="0" fillId="0" borderId="16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164" fontId="4" fillId="0" borderId="17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6" fillId="3" borderId="0" xfId="0" applyFont="1" applyFill="1"/>
    <xf numFmtId="0" fontId="1" fillId="0" borderId="19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2" fontId="4" fillId="0" borderId="7" xfId="0" applyNumberFormat="1" applyFont="1" applyBorder="1" applyAlignment="1">
      <alignment horizontal="left"/>
    </xf>
    <xf numFmtId="164" fontId="4" fillId="0" borderId="5" xfId="0" applyNumberFormat="1" applyFont="1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2" fontId="4" fillId="0" borderId="8" xfId="0" applyNumberFormat="1" applyFont="1" applyBorder="1" applyAlignment="1">
      <alignment horizontal="left"/>
    </xf>
    <xf numFmtId="164" fontId="4" fillId="2" borderId="16" xfId="0" applyNumberFormat="1" applyFon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center"/>
    </xf>
    <xf numFmtId="0" fontId="10" fillId="0" borderId="20" xfId="0" applyFont="1" applyBorder="1" applyAlignment="1">
      <alignment wrapText="1"/>
    </xf>
    <xf numFmtId="0" fontId="13" fillId="0" borderId="16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2" fontId="7" fillId="0" borderId="14" xfId="0" applyNumberFormat="1" applyFont="1" applyBorder="1" applyAlignment="1">
      <alignment horizontal="left"/>
    </xf>
    <xf numFmtId="2" fontId="13" fillId="0" borderId="14" xfId="0" applyNumberFormat="1" applyFont="1" applyBorder="1" applyAlignment="1">
      <alignment horizontal="left"/>
    </xf>
    <xf numFmtId="0" fontId="14" fillId="3" borderId="0" xfId="0" applyFont="1" applyFill="1"/>
    <xf numFmtId="0" fontId="12" fillId="0" borderId="0" xfId="0" applyFont="1"/>
    <xf numFmtId="164" fontId="0" fillId="0" borderId="21" xfId="0" applyNumberFormat="1" applyBorder="1" applyAlignment="1">
      <alignment horizontal="center"/>
    </xf>
    <xf numFmtId="164" fontId="4" fillId="2" borderId="22" xfId="0" applyNumberFormat="1" applyFont="1" applyFill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64" fontId="4" fillId="2" borderId="25" xfId="0" applyNumberFormat="1" applyFont="1" applyFill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4" fillId="2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12" fillId="0" borderId="0" xfId="0" applyFont="1" applyBorder="1" applyAlignment="1">
      <alignment horizontal="center"/>
    </xf>
    <xf numFmtId="0" fontId="10" fillId="0" borderId="12" xfId="0" applyFont="1" applyBorder="1" applyAlignment="1">
      <alignment horizontal="center" wrapText="1"/>
    </xf>
    <xf numFmtId="0" fontId="0" fillId="0" borderId="13" xfId="0" applyBorder="1" applyAlignment="1">
      <alignment horizontal="right"/>
    </xf>
    <xf numFmtId="165" fontId="0" fillId="0" borderId="14" xfId="0" applyNumberFormat="1" applyBorder="1" applyAlignment="1">
      <alignment horizontal="left"/>
    </xf>
    <xf numFmtId="0" fontId="0" fillId="0" borderId="31" xfId="0" applyBorder="1" applyAlignment="1">
      <alignment horizontal="right"/>
    </xf>
    <xf numFmtId="0" fontId="3" fillId="0" borderId="13" xfId="0" applyFont="1" applyBorder="1" applyAlignment="1">
      <alignment horizontal="right"/>
    </xf>
    <xf numFmtId="0" fontId="3" fillId="0" borderId="31" xfId="0" applyFont="1" applyBorder="1" applyAlignment="1">
      <alignment horizontal="right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164" fontId="4" fillId="0" borderId="34" xfId="0" applyNumberFormat="1" applyFont="1" applyBorder="1" applyAlignment="1">
      <alignment horizontal="center"/>
    </xf>
    <xf numFmtId="0" fontId="0" fillId="0" borderId="35" xfId="0" applyBorder="1"/>
    <xf numFmtId="164" fontId="11" fillId="0" borderId="36" xfId="0" applyNumberFormat="1" applyFont="1" applyBorder="1" applyAlignment="1">
      <alignment horizontal="center"/>
    </xf>
    <xf numFmtId="0" fontId="4" fillId="0" borderId="37" xfId="0" applyFont="1" applyBorder="1" applyAlignment="1">
      <alignment horizontal="center" vertical="center"/>
    </xf>
    <xf numFmtId="164" fontId="0" fillId="0" borderId="38" xfId="0" applyNumberFormat="1" applyBorder="1" applyAlignment="1">
      <alignment horizontal="center"/>
    </xf>
    <xf numFmtId="0" fontId="4" fillId="0" borderId="39" xfId="0" applyFont="1" applyBorder="1" applyAlignment="1">
      <alignment horizontal="center" vertical="center"/>
    </xf>
    <xf numFmtId="0" fontId="15" fillId="0" borderId="0" xfId="0" applyFont="1"/>
    <xf numFmtId="0" fontId="13" fillId="0" borderId="26" xfId="0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0" fillId="0" borderId="12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20" xfId="0" applyBorder="1" applyAlignment="1">
      <alignment wrapText="1"/>
    </xf>
    <xf numFmtId="10" fontId="0" fillId="0" borderId="16" xfId="0" applyNumberFormat="1" applyBorder="1" applyAlignment="1">
      <alignment horizontal="center" vertical="center" textRotation="90"/>
    </xf>
    <xf numFmtId="10" fontId="0" fillId="0" borderId="11" xfId="0" applyNumberFormat="1" applyBorder="1" applyAlignment="1">
      <alignment vertical="center" textRotation="90"/>
    </xf>
    <xf numFmtId="0" fontId="4" fillId="0" borderId="12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643742953776773E-2"/>
          <c:y val="0.23908548178993327"/>
          <c:w val="0.90529875986471253"/>
          <c:h val="0.63825428616964797"/>
        </c:manualLayout>
      </c:layout>
      <c:lineChart>
        <c:grouping val="standard"/>
        <c:varyColors val="0"/>
        <c:ser>
          <c:idx val="0"/>
          <c:order val="0"/>
          <c:tx>
            <c:strRef>
              <c:f>'מפלסים בציר כביש'!$G$13</c:f>
              <c:strCache>
                <c:ptCount val="1"/>
                <c:pt idx="0">
                  <c:v>Zroad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'מפלסים בציר כביש'!$I$14:$I$17</c:f>
              <c:strCache>
                <c:ptCount val="4"/>
                <c:pt idx="0">
                  <c:v>ABUT1</c:v>
                </c:pt>
                <c:pt idx="1">
                  <c:v>PIER2</c:v>
                </c:pt>
                <c:pt idx="2">
                  <c:v>PIER3</c:v>
                </c:pt>
                <c:pt idx="3">
                  <c:v>ABUT4</c:v>
                </c:pt>
              </c:strCache>
            </c:strRef>
          </c:cat>
          <c:val>
            <c:numRef>
              <c:f>'מפלסים בציר כביש'!$H$14:$H$17</c:f>
              <c:numCache>
                <c:formatCode>0.000</c:formatCode>
                <c:ptCount val="4"/>
                <c:pt idx="0">
                  <c:v>-66.667599531249991</c:v>
                </c:pt>
                <c:pt idx="1">
                  <c:v>-65.224393281250002</c:v>
                </c:pt>
                <c:pt idx="2">
                  <c:v>-64.933880781249997</c:v>
                </c:pt>
                <c:pt idx="3">
                  <c:v>-65.989737031250002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7968"/>
        <c:axId val="99669504"/>
      </c:lineChart>
      <c:catAx>
        <c:axId val="9966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David"/>
                <a:ea typeface="David"/>
                <a:cs typeface="David"/>
              </a:defRPr>
            </a:pPr>
            <a:endParaRPr lang="en-US"/>
          </a:p>
        </c:txPr>
        <c:crossAx val="9966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966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David"/>
                <a:ea typeface="David"/>
                <a:cs typeface="David"/>
              </a:defRPr>
            </a:pPr>
            <a:endParaRPr lang="en-US"/>
          </a:p>
        </c:txPr>
        <c:crossAx val="99667968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David"/>
          <a:ea typeface="David"/>
          <a:cs typeface="David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'מפלסי מיסעת בטון '!$H$11</c:f>
              <c:strCache>
                <c:ptCount val="1"/>
                <c:pt idx="0">
                  <c:v>ציר כביש/גשר</c:v>
                </c:pt>
              </c:strCache>
            </c:strRef>
          </c:tx>
          <c:spPr>
            <a:ln w="38100">
              <a:solidFill>
                <a:srgbClr val="000080"/>
              </a:solidFill>
              <a:prstDash val="dash"/>
            </a:ln>
          </c:spPr>
          <c:marker>
            <c:symbol val="none"/>
          </c:marker>
          <c:cat>
            <c:numRef>
              <c:f>'מפלסי מיסעת בטון '!$B$13:$B$27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cat>
          <c:val>
            <c:numRef>
              <c:f>'מפלסי מיסעת בטון '!$G$13:$G$27</c:f>
              <c:numCache>
                <c:formatCode>0.000</c:formatCode>
                <c:ptCount val="15"/>
                <c:pt idx="0">
                  <c:v>-66.667599531249991</c:v>
                </c:pt>
                <c:pt idx="1">
                  <c:v>-66.213083124999997</c:v>
                </c:pt>
                <c:pt idx="2">
                  <c:v>-65.821043281249999</c:v>
                </c:pt>
                <c:pt idx="3">
                  <c:v>-65.491479999999996</c:v>
                </c:pt>
                <c:pt idx="4">
                  <c:v>-65.224393281250002</c:v>
                </c:pt>
                <c:pt idx="5">
                  <c:v>-65.019783124999989</c:v>
                </c:pt>
                <c:pt idx="6">
                  <c:v>-64.87764953125</c:v>
                </c:pt>
                <c:pt idx="7">
                  <c:v>-64.797992499999992</c:v>
                </c:pt>
                <c:pt idx="8">
                  <c:v>-64.780812031249994</c:v>
                </c:pt>
                <c:pt idx="9">
                  <c:v>-64.82610812499999</c:v>
                </c:pt>
                <c:pt idx="10">
                  <c:v>-64.933880781249997</c:v>
                </c:pt>
                <c:pt idx="11">
                  <c:v>-65.104129999999998</c:v>
                </c:pt>
                <c:pt idx="12">
                  <c:v>-65.336855781249994</c:v>
                </c:pt>
                <c:pt idx="13">
                  <c:v>-65.632058124999986</c:v>
                </c:pt>
                <c:pt idx="14">
                  <c:v>-65.989737031250002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'מפלסי מיסעת בטון '!$O$9</c:f>
              <c:strCache>
                <c:ptCount val="1"/>
                <c:pt idx="0">
                  <c:v>קצה צפוני</c:v>
                </c:pt>
              </c:strCache>
            </c:strRef>
          </c:tx>
          <c:marker>
            <c:symbol val="none"/>
          </c:marker>
          <c:val>
            <c:numRef>
              <c:f>'מפלסי מיסעת בטון '!$Q$13:$Q$27</c:f>
              <c:numCache>
                <c:formatCode>0.000</c:formatCode>
                <c:ptCount val="15"/>
                <c:pt idx="0">
                  <c:v>-66.291214551294814</c:v>
                </c:pt>
                <c:pt idx="1">
                  <c:v>-65.900930169180484</c:v>
                </c:pt>
                <c:pt idx="2">
                  <c:v>-65.573122349566148</c:v>
                </c:pt>
                <c:pt idx="3">
                  <c:v>-65.307791092451822</c:v>
                </c:pt>
                <c:pt idx="4">
                  <c:v>-65.104936397837477</c:v>
                </c:pt>
                <c:pt idx="5">
                  <c:v>-64.964558265723156</c:v>
                </c:pt>
                <c:pt idx="6">
                  <c:v>-64.886656696108815</c:v>
                </c:pt>
                <c:pt idx="7">
                  <c:v>-64.871231688994499</c:v>
                </c:pt>
                <c:pt idx="8">
                  <c:v>-64.918283244380149</c:v>
                </c:pt>
                <c:pt idx="9">
                  <c:v>-65.027811362265822</c:v>
                </c:pt>
                <c:pt idx="10">
                  <c:v>-65.199816042651491</c:v>
                </c:pt>
                <c:pt idx="11">
                  <c:v>-65.43429728553717</c:v>
                </c:pt>
                <c:pt idx="12">
                  <c:v>-65.731255090922829</c:v>
                </c:pt>
                <c:pt idx="13">
                  <c:v>-66.090689458808498</c:v>
                </c:pt>
                <c:pt idx="14">
                  <c:v>-66.512600389194176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'מפלסי מיסעת בטון '!$X$9</c:f>
              <c:strCache>
                <c:ptCount val="1"/>
                <c:pt idx="0">
                  <c:v>קצה דרומי</c:v>
                </c:pt>
              </c:strCache>
            </c:strRef>
          </c:tx>
          <c:marker>
            <c:symbol val="none"/>
          </c:marker>
          <c:val>
            <c:numRef>
              <c:f>'מפלסי מיסעת בטון '!$Z$13:$Z$27</c:f>
              <c:numCache>
                <c:formatCode>0.000</c:formatCode>
                <c:ptCount val="15"/>
                <c:pt idx="0">
                  <c:v>-67.088599790080821</c:v>
                </c:pt>
                <c:pt idx="1">
                  <c:v>-66.591272891416523</c:v>
                </c:pt>
                <c:pt idx="2">
                  <c:v>-66.135001023530862</c:v>
                </c:pt>
                <c:pt idx="3">
                  <c:v>-65.741205718145196</c:v>
                </c:pt>
                <c:pt idx="4">
                  <c:v>-65.409886975259525</c:v>
                </c:pt>
                <c:pt idx="5">
                  <c:v>-65.141044794873849</c:v>
                </c:pt>
                <c:pt idx="6">
                  <c:v>-64.934679176988169</c:v>
                </c:pt>
                <c:pt idx="7">
                  <c:v>-64.790790121602512</c:v>
                </c:pt>
                <c:pt idx="8">
                  <c:v>-64.709377628716851</c:v>
                </c:pt>
                <c:pt idx="9">
                  <c:v>-64.690441698331171</c:v>
                </c:pt>
                <c:pt idx="10">
                  <c:v>-64.7339823304455</c:v>
                </c:pt>
                <c:pt idx="11">
                  <c:v>-64.839999525059838</c:v>
                </c:pt>
                <c:pt idx="12">
                  <c:v>-65.008493282174172</c:v>
                </c:pt>
                <c:pt idx="13">
                  <c:v>-65.239463601788501</c:v>
                </c:pt>
                <c:pt idx="14">
                  <c:v>-65.532910483902839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06528"/>
        <c:axId val="104821120"/>
      </c:lineChart>
      <c:catAx>
        <c:axId val="488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David"/>
                <a:ea typeface="David"/>
                <a:cs typeface="David"/>
              </a:defRPr>
            </a:pPr>
            <a:endParaRPr lang="en-US"/>
          </a:p>
        </c:txPr>
        <c:crossAx val="10482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82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he-IL"/>
                  <a:t>מפלסי</a:t>
                </a:r>
                <a:r>
                  <a:rPr lang="he-IL" baseline="0"/>
                  <a:t> מיסעה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David"/>
                <a:ea typeface="David"/>
                <a:cs typeface="David"/>
              </a:defRPr>
            </a:pPr>
            <a:endParaRPr lang="en-US"/>
          </a:p>
        </c:txPr>
        <c:crossAx val="48806528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David"/>
          <a:ea typeface="David"/>
          <a:cs typeface="David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38100</xdr:rowOff>
    </xdr:from>
    <xdr:to>
      <xdr:col>4</xdr:col>
      <xdr:colOff>285750</xdr:colOff>
      <xdr:row>6</xdr:row>
      <xdr:rowOff>152400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2133600" y="952500"/>
          <a:ext cx="819150" cy="514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1">
            <a:defRPr sz="1000"/>
          </a:pPr>
          <a:r>
            <a:rPr lang="he-IL" sz="1200" b="0" i="0" u="none" strike="noStrike" baseline="0">
              <a:solidFill>
                <a:srgbClr val="000000"/>
              </a:solidFill>
              <a:latin typeface="David"/>
              <a:cs typeface="David"/>
            </a:rPr>
            <a:t>כל המידות במטר</a:t>
          </a:r>
        </a:p>
      </xdr:txBody>
    </xdr:sp>
    <xdr:clientData/>
  </xdr:twoCellAnchor>
  <xdr:twoCellAnchor>
    <xdr:from>
      <xdr:col>0</xdr:col>
      <xdr:colOff>0</xdr:colOff>
      <xdr:row>19</xdr:row>
      <xdr:rowOff>95250</xdr:rowOff>
    </xdr:from>
    <xdr:to>
      <xdr:col>10</xdr:col>
      <xdr:colOff>0</xdr:colOff>
      <xdr:row>44</xdr:row>
      <xdr:rowOff>133350</xdr:rowOff>
    </xdr:to>
    <xdr:graphicFrame macro="">
      <xdr:nvGraphicFramePr>
        <xdr:cNvPr id="1271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552450</xdr:colOff>
      <xdr:row>9</xdr:row>
      <xdr:rowOff>85725</xdr:rowOff>
    </xdr:from>
    <xdr:to>
      <xdr:col>22</xdr:col>
      <xdr:colOff>581025</xdr:colOff>
      <xdr:row>48</xdr:row>
      <xdr:rowOff>104775</xdr:rowOff>
    </xdr:to>
    <xdr:pic>
      <xdr:nvPicPr>
        <xdr:cNvPr id="1272" name="Picture 23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2000250"/>
          <a:ext cx="7343775" cy="789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34</xdr:row>
      <xdr:rowOff>114300</xdr:rowOff>
    </xdr:from>
    <xdr:to>
      <xdr:col>15</xdr:col>
      <xdr:colOff>257174</xdr:colOff>
      <xdr:row>39</xdr:row>
      <xdr:rowOff>85725</xdr:rowOff>
    </xdr:to>
    <xdr:sp macro="" textlink="">
      <xdr:nvSpPr>
        <xdr:cNvPr id="4" name="Parallelogram 3"/>
        <xdr:cNvSpPr/>
      </xdr:nvSpPr>
      <xdr:spPr>
        <a:xfrm>
          <a:off x="3181349" y="7524750"/>
          <a:ext cx="5972175" cy="971550"/>
        </a:xfrm>
        <a:prstGeom prst="parallelogram">
          <a:avLst>
            <a:gd name="adj" fmla="val 1418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1" anchor="ctr"/>
        <a:lstStyle/>
        <a:p>
          <a:endParaRPr lang="en-US"/>
        </a:p>
      </xdr:txBody>
    </xdr:sp>
    <xdr:clientData/>
  </xdr:twoCellAnchor>
  <xdr:twoCellAnchor>
    <xdr:from>
      <xdr:col>5</xdr:col>
      <xdr:colOff>266700</xdr:colOff>
      <xdr:row>37</xdr:row>
      <xdr:rowOff>0</xdr:rowOff>
    </xdr:from>
    <xdr:to>
      <xdr:col>16</xdr:col>
      <xdr:colOff>276225</xdr:colOff>
      <xdr:row>37</xdr:row>
      <xdr:rowOff>9526</xdr:rowOff>
    </xdr:to>
    <xdr:cxnSp macro="">
      <xdr:nvCxnSpPr>
        <xdr:cNvPr id="6" name="Straight Connector 5"/>
        <xdr:cNvCxnSpPr/>
      </xdr:nvCxnSpPr>
      <xdr:spPr>
        <a:xfrm>
          <a:off x="3143250" y="8010525"/>
          <a:ext cx="6638925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33</xdr:row>
      <xdr:rowOff>190500</xdr:rowOff>
    </xdr:from>
    <xdr:to>
      <xdr:col>10</xdr:col>
      <xdr:colOff>200025</xdr:colOff>
      <xdr:row>39</xdr:row>
      <xdr:rowOff>123825</xdr:rowOff>
    </xdr:to>
    <xdr:cxnSp macro="">
      <xdr:nvCxnSpPr>
        <xdr:cNvPr id="13" name="Straight Connector 12"/>
        <xdr:cNvCxnSpPr/>
      </xdr:nvCxnSpPr>
      <xdr:spPr>
        <a:xfrm flipV="1">
          <a:off x="4495800" y="7400925"/>
          <a:ext cx="1552575" cy="113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34</xdr:row>
      <xdr:rowOff>47625</xdr:rowOff>
    </xdr:from>
    <xdr:to>
      <xdr:col>13</xdr:col>
      <xdr:colOff>47625</xdr:colOff>
      <xdr:row>39</xdr:row>
      <xdr:rowOff>180975</xdr:rowOff>
    </xdr:to>
    <xdr:cxnSp macro="">
      <xdr:nvCxnSpPr>
        <xdr:cNvPr id="14" name="Straight Connector 13"/>
        <xdr:cNvCxnSpPr/>
      </xdr:nvCxnSpPr>
      <xdr:spPr>
        <a:xfrm flipV="1">
          <a:off x="6172200" y="7458075"/>
          <a:ext cx="1552575" cy="113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39</xdr:row>
      <xdr:rowOff>142875</xdr:rowOff>
    </xdr:from>
    <xdr:to>
      <xdr:col>5</xdr:col>
      <xdr:colOff>390525</xdr:colOff>
      <xdr:row>41</xdr:row>
      <xdr:rowOff>57150</xdr:rowOff>
    </xdr:to>
    <xdr:sp macro="" textlink="">
      <xdr:nvSpPr>
        <xdr:cNvPr id="16" name="Oval 15"/>
        <xdr:cNvSpPr/>
      </xdr:nvSpPr>
      <xdr:spPr>
        <a:xfrm>
          <a:off x="2819400" y="8553450"/>
          <a:ext cx="447675" cy="314325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1" anchor="ctr"/>
        <a:lstStyle/>
        <a:p>
          <a:endParaRPr lang="en-US"/>
        </a:p>
      </xdr:txBody>
    </xdr:sp>
    <xdr:clientData/>
  </xdr:twoCellAnchor>
  <xdr:twoCellAnchor>
    <xdr:from>
      <xdr:col>5</xdr:col>
      <xdr:colOff>28575</xdr:colOff>
      <xdr:row>39</xdr:row>
      <xdr:rowOff>152400</xdr:rowOff>
    </xdr:from>
    <xdr:to>
      <xdr:col>5</xdr:col>
      <xdr:colOff>295275</xdr:colOff>
      <xdr:row>41</xdr:row>
      <xdr:rowOff>28575</xdr:rowOff>
    </xdr:to>
    <xdr:sp macro="" textlink="">
      <xdr:nvSpPr>
        <xdr:cNvPr id="17" name="TextBox 16"/>
        <xdr:cNvSpPr txBox="1"/>
      </xdr:nvSpPr>
      <xdr:spPr>
        <a:xfrm>
          <a:off x="2905125" y="8562975"/>
          <a:ext cx="2667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1" anchor="t"/>
        <a:lstStyle/>
        <a:p>
          <a:r>
            <a:rPr lang="he-IL" sz="1100"/>
            <a:t>1</a:t>
          </a:r>
        </a:p>
      </xdr:txBody>
    </xdr:sp>
    <xdr:clientData/>
  </xdr:twoCellAnchor>
  <xdr:twoCellAnchor>
    <xdr:from>
      <xdr:col>7</xdr:col>
      <xdr:colOff>57150</xdr:colOff>
      <xdr:row>39</xdr:row>
      <xdr:rowOff>180975</xdr:rowOff>
    </xdr:from>
    <xdr:to>
      <xdr:col>7</xdr:col>
      <xdr:colOff>504825</xdr:colOff>
      <xdr:row>41</xdr:row>
      <xdr:rowOff>95250</xdr:rowOff>
    </xdr:to>
    <xdr:sp macro="" textlink="">
      <xdr:nvSpPr>
        <xdr:cNvPr id="18" name="Oval 17"/>
        <xdr:cNvSpPr/>
      </xdr:nvSpPr>
      <xdr:spPr>
        <a:xfrm>
          <a:off x="4114800" y="8591550"/>
          <a:ext cx="447675" cy="314325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1" anchor="ctr"/>
        <a:lstStyle/>
        <a:p>
          <a:endParaRPr lang="en-US"/>
        </a:p>
      </xdr:txBody>
    </xdr:sp>
    <xdr:clientData/>
  </xdr:twoCellAnchor>
  <xdr:twoCellAnchor>
    <xdr:from>
      <xdr:col>9</xdr:col>
      <xdr:colOff>590550</xdr:colOff>
      <xdr:row>40</xdr:row>
      <xdr:rowOff>0</xdr:rowOff>
    </xdr:from>
    <xdr:to>
      <xdr:col>10</xdr:col>
      <xdr:colOff>428625</xdr:colOff>
      <xdr:row>41</xdr:row>
      <xdr:rowOff>114300</xdr:rowOff>
    </xdr:to>
    <xdr:sp macro="" textlink="">
      <xdr:nvSpPr>
        <xdr:cNvPr id="19" name="Oval 18"/>
        <xdr:cNvSpPr/>
      </xdr:nvSpPr>
      <xdr:spPr>
        <a:xfrm>
          <a:off x="5829300" y="8610600"/>
          <a:ext cx="447675" cy="314325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1" anchor="ctr"/>
        <a:lstStyle/>
        <a:p>
          <a:endParaRPr lang="en-US"/>
        </a:p>
      </xdr:txBody>
    </xdr:sp>
    <xdr:clientData/>
  </xdr:twoCellAnchor>
  <xdr:twoCellAnchor>
    <xdr:from>
      <xdr:col>12</xdr:col>
      <xdr:colOff>142875</xdr:colOff>
      <xdr:row>40</xdr:row>
      <xdr:rowOff>0</xdr:rowOff>
    </xdr:from>
    <xdr:to>
      <xdr:col>12</xdr:col>
      <xdr:colOff>590550</xdr:colOff>
      <xdr:row>41</xdr:row>
      <xdr:rowOff>114300</xdr:rowOff>
    </xdr:to>
    <xdr:sp macro="" textlink="">
      <xdr:nvSpPr>
        <xdr:cNvPr id="20" name="Oval 19"/>
        <xdr:cNvSpPr/>
      </xdr:nvSpPr>
      <xdr:spPr>
        <a:xfrm>
          <a:off x="7210425" y="8610600"/>
          <a:ext cx="447675" cy="314325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1" anchor="ctr"/>
        <a:lstStyle/>
        <a:p>
          <a:endParaRPr lang="en-US"/>
        </a:p>
      </xdr:txBody>
    </xdr:sp>
    <xdr:clientData/>
  </xdr:twoCellAnchor>
  <xdr:twoCellAnchor>
    <xdr:from>
      <xdr:col>7</xdr:col>
      <xdr:colOff>142875</xdr:colOff>
      <xdr:row>39</xdr:row>
      <xdr:rowOff>180975</xdr:rowOff>
    </xdr:from>
    <xdr:to>
      <xdr:col>7</xdr:col>
      <xdr:colOff>409575</xdr:colOff>
      <xdr:row>41</xdr:row>
      <xdr:rowOff>57150</xdr:rowOff>
    </xdr:to>
    <xdr:sp macro="" textlink="">
      <xdr:nvSpPr>
        <xdr:cNvPr id="21" name="TextBox 20"/>
        <xdr:cNvSpPr txBox="1"/>
      </xdr:nvSpPr>
      <xdr:spPr>
        <a:xfrm>
          <a:off x="4200525" y="8591550"/>
          <a:ext cx="2667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1" anchor="t"/>
        <a:lstStyle/>
        <a:p>
          <a:r>
            <a:rPr lang="he-IL" sz="1100"/>
            <a:t>2</a:t>
          </a:r>
        </a:p>
      </xdr:txBody>
    </xdr:sp>
    <xdr:clientData/>
  </xdr:twoCellAnchor>
  <xdr:twoCellAnchor>
    <xdr:from>
      <xdr:col>10</xdr:col>
      <xdr:colOff>57150</xdr:colOff>
      <xdr:row>40</xdr:row>
      <xdr:rowOff>9525</xdr:rowOff>
    </xdr:from>
    <xdr:to>
      <xdr:col>10</xdr:col>
      <xdr:colOff>323850</xdr:colOff>
      <xdr:row>41</xdr:row>
      <xdr:rowOff>85725</xdr:rowOff>
    </xdr:to>
    <xdr:sp macro="" textlink="">
      <xdr:nvSpPr>
        <xdr:cNvPr id="22" name="TextBox 21"/>
        <xdr:cNvSpPr txBox="1"/>
      </xdr:nvSpPr>
      <xdr:spPr>
        <a:xfrm>
          <a:off x="5905500" y="8620125"/>
          <a:ext cx="2667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1" anchor="t"/>
        <a:lstStyle/>
        <a:p>
          <a:r>
            <a:rPr lang="he-IL" sz="1100"/>
            <a:t>3</a:t>
          </a:r>
        </a:p>
      </xdr:txBody>
    </xdr:sp>
    <xdr:clientData/>
  </xdr:twoCellAnchor>
  <xdr:twoCellAnchor>
    <xdr:from>
      <xdr:col>12</xdr:col>
      <xdr:colOff>238125</xdr:colOff>
      <xdr:row>40</xdr:row>
      <xdr:rowOff>19050</xdr:rowOff>
    </xdr:from>
    <xdr:to>
      <xdr:col>12</xdr:col>
      <xdr:colOff>504825</xdr:colOff>
      <xdr:row>41</xdr:row>
      <xdr:rowOff>95250</xdr:rowOff>
    </xdr:to>
    <xdr:sp macro="" textlink="">
      <xdr:nvSpPr>
        <xdr:cNvPr id="23" name="TextBox 22"/>
        <xdr:cNvSpPr txBox="1"/>
      </xdr:nvSpPr>
      <xdr:spPr>
        <a:xfrm>
          <a:off x="7305675" y="8629650"/>
          <a:ext cx="2667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1" anchor="t"/>
        <a:lstStyle/>
        <a:p>
          <a:r>
            <a:rPr lang="he-IL" sz="1100"/>
            <a:t>4</a:t>
          </a:r>
        </a:p>
      </xdr:txBody>
    </xdr:sp>
    <xdr:clientData/>
  </xdr:twoCellAnchor>
  <xdr:twoCellAnchor>
    <xdr:from>
      <xdr:col>7</xdr:col>
      <xdr:colOff>371475</xdr:colOff>
      <xdr:row>34</xdr:row>
      <xdr:rowOff>190500</xdr:rowOff>
    </xdr:from>
    <xdr:to>
      <xdr:col>15</xdr:col>
      <xdr:colOff>142875</xdr:colOff>
      <xdr:row>35</xdr:row>
      <xdr:rowOff>0</xdr:rowOff>
    </xdr:to>
    <xdr:cxnSp macro="">
      <xdr:nvCxnSpPr>
        <xdr:cNvPr id="25" name="Straight Connector 24"/>
        <xdr:cNvCxnSpPr/>
      </xdr:nvCxnSpPr>
      <xdr:spPr>
        <a:xfrm>
          <a:off x="4435475" y="7778750"/>
          <a:ext cx="4660900" cy="15875"/>
        </a:xfrm>
        <a:prstGeom prst="line">
          <a:avLst/>
        </a:prstGeom>
        <a:ln w="190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39</xdr:row>
      <xdr:rowOff>9525</xdr:rowOff>
    </xdr:from>
    <xdr:to>
      <xdr:col>13</xdr:col>
      <xdr:colOff>247650</xdr:colOff>
      <xdr:row>39</xdr:row>
      <xdr:rowOff>9525</xdr:rowOff>
    </xdr:to>
    <xdr:cxnSp macro="">
      <xdr:nvCxnSpPr>
        <xdr:cNvPr id="26" name="Straight Connector 25"/>
        <xdr:cNvCxnSpPr/>
      </xdr:nvCxnSpPr>
      <xdr:spPr>
        <a:xfrm>
          <a:off x="3257550" y="8420100"/>
          <a:ext cx="4667250" cy="0"/>
        </a:xfrm>
        <a:prstGeom prst="line">
          <a:avLst/>
        </a:prstGeom>
        <a:ln w="190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31</xdr:row>
      <xdr:rowOff>66675</xdr:rowOff>
    </xdr:from>
    <xdr:to>
      <xdr:col>13</xdr:col>
      <xdr:colOff>200025</xdr:colOff>
      <xdr:row>33</xdr:row>
      <xdr:rowOff>142875</xdr:rowOff>
    </xdr:to>
    <xdr:sp macro="" textlink="">
      <xdr:nvSpPr>
        <xdr:cNvPr id="32" name="TextBox 31"/>
        <xdr:cNvSpPr txBox="1"/>
      </xdr:nvSpPr>
      <xdr:spPr>
        <a:xfrm>
          <a:off x="6657975" y="6877050"/>
          <a:ext cx="12192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1" anchor="t"/>
        <a:lstStyle/>
        <a:p>
          <a:r>
            <a:rPr lang="he-IL" sz="1100"/>
            <a:t>שפת כרכוב צפוני</a:t>
          </a:r>
        </a:p>
        <a:p>
          <a:r>
            <a:rPr lang="he-IL" sz="1100"/>
            <a:t>מפלס</a:t>
          </a:r>
          <a:r>
            <a:rPr lang="he-IL" sz="1100" baseline="0"/>
            <a:t> כל 5 מטר</a:t>
          </a:r>
          <a:endParaRPr lang="he-IL" sz="1100"/>
        </a:p>
      </xdr:txBody>
    </xdr:sp>
    <xdr:clientData/>
  </xdr:twoCellAnchor>
  <xdr:twoCellAnchor>
    <xdr:from>
      <xdr:col>8</xdr:col>
      <xdr:colOff>9525</xdr:colOff>
      <xdr:row>42</xdr:row>
      <xdr:rowOff>28575</xdr:rowOff>
    </xdr:from>
    <xdr:to>
      <xdr:col>10</xdr:col>
      <xdr:colOff>9525</xdr:colOff>
      <xdr:row>44</xdr:row>
      <xdr:rowOff>104775</xdr:rowOff>
    </xdr:to>
    <xdr:sp macro="" textlink="">
      <xdr:nvSpPr>
        <xdr:cNvPr id="33" name="TextBox 32"/>
        <xdr:cNvSpPr txBox="1"/>
      </xdr:nvSpPr>
      <xdr:spPr>
        <a:xfrm>
          <a:off x="4638675" y="9039225"/>
          <a:ext cx="12192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1" anchor="t"/>
        <a:lstStyle/>
        <a:p>
          <a:r>
            <a:rPr lang="he-IL" sz="1100"/>
            <a:t>שפת כרכוב דרומי</a:t>
          </a:r>
        </a:p>
        <a:p>
          <a:r>
            <a:rPr lang="he-IL" sz="1100"/>
            <a:t>מפלס</a:t>
          </a:r>
          <a:r>
            <a:rPr lang="he-IL" sz="1100" baseline="0"/>
            <a:t> כל 5 מטר</a:t>
          </a:r>
          <a:endParaRPr lang="he-IL" sz="1100"/>
        </a:p>
      </xdr:txBody>
    </xdr:sp>
    <xdr:clientData/>
  </xdr:twoCellAnchor>
  <xdr:twoCellAnchor>
    <xdr:from>
      <xdr:col>11</xdr:col>
      <xdr:colOff>38100</xdr:colOff>
      <xdr:row>33</xdr:row>
      <xdr:rowOff>133350</xdr:rowOff>
    </xdr:from>
    <xdr:to>
      <xdr:col>11</xdr:col>
      <xdr:colOff>400050</xdr:colOff>
      <xdr:row>34</xdr:row>
      <xdr:rowOff>190500</xdr:rowOff>
    </xdr:to>
    <xdr:cxnSp macro="">
      <xdr:nvCxnSpPr>
        <xdr:cNvPr id="35" name="Straight Arrow Connector 34"/>
        <xdr:cNvCxnSpPr/>
      </xdr:nvCxnSpPr>
      <xdr:spPr>
        <a:xfrm flipH="1">
          <a:off x="6496050" y="7343775"/>
          <a:ext cx="361950" cy="25717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38</xdr:row>
      <xdr:rowOff>180975</xdr:rowOff>
    </xdr:from>
    <xdr:to>
      <xdr:col>9</xdr:col>
      <xdr:colOff>266700</xdr:colOff>
      <xdr:row>42</xdr:row>
      <xdr:rowOff>28575</xdr:rowOff>
    </xdr:to>
    <xdr:cxnSp macro="">
      <xdr:nvCxnSpPr>
        <xdr:cNvPr id="37" name="Straight Arrow Connector 36"/>
        <xdr:cNvCxnSpPr/>
      </xdr:nvCxnSpPr>
      <xdr:spPr>
        <a:xfrm flipV="1">
          <a:off x="4943475" y="8391525"/>
          <a:ext cx="561975" cy="6477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</xdr:row>
      <xdr:rowOff>114300</xdr:rowOff>
    </xdr:from>
    <xdr:to>
      <xdr:col>25</xdr:col>
      <xdr:colOff>133350</xdr:colOff>
      <xdr:row>5</xdr:row>
      <xdr:rowOff>38100</xdr:rowOff>
    </xdr:to>
    <xdr:sp macro="" textlink="">
      <xdr:nvSpPr>
        <xdr:cNvPr id="24" name="Line Callout 2 23"/>
        <xdr:cNvSpPr/>
      </xdr:nvSpPr>
      <xdr:spPr>
        <a:xfrm>
          <a:off x="13877925" y="314325"/>
          <a:ext cx="1343025" cy="838200"/>
        </a:xfrm>
        <a:prstGeom prst="borderCallout2">
          <a:avLst>
            <a:gd name="adj1" fmla="val 18750"/>
            <a:gd name="adj2" fmla="val -8333"/>
            <a:gd name="adj3" fmla="val 53977"/>
            <a:gd name="adj4" fmla="val -137234"/>
            <a:gd name="adj5" fmla="val 329560"/>
            <a:gd name="adj6" fmla="val 1688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1" anchor="ctr"/>
        <a:lstStyle/>
        <a:p>
          <a:pPr algn="ctr">
            <a:lnSpc>
              <a:spcPts val="1100"/>
            </a:lnSpc>
          </a:pPr>
          <a:r>
            <a:rPr lang="he-IL" sz="1100">
              <a:solidFill>
                <a:sysClr val="windowText" lastClr="000000"/>
              </a:solidFill>
            </a:rPr>
            <a:t>ערך</a:t>
          </a:r>
          <a:r>
            <a:rPr lang="he-IL" sz="1100" baseline="0">
              <a:solidFill>
                <a:sysClr val="windowText" lastClr="000000"/>
              </a:solidFill>
            </a:rPr>
            <a:t> זה אופס כי נקודה זו מחוץ לפרופיל הקשתי של הכביש</a:t>
          </a:r>
          <a:endParaRPr lang="he-IL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34</xdr:row>
      <xdr:rowOff>114300</xdr:rowOff>
    </xdr:from>
    <xdr:to>
      <xdr:col>15</xdr:col>
      <xdr:colOff>257174</xdr:colOff>
      <xdr:row>39</xdr:row>
      <xdr:rowOff>85725</xdr:rowOff>
    </xdr:to>
    <xdr:sp macro="" textlink="">
      <xdr:nvSpPr>
        <xdr:cNvPr id="3" name="Parallelogram 2"/>
        <xdr:cNvSpPr/>
      </xdr:nvSpPr>
      <xdr:spPr>
        <a:xfrm>
          <a:off x="3181349" y="7524750"/>
          <a:ext cx="6067425" cy="971550"/>
        </a:xfrm>
        <a:prstGeom prst="parallelogram">
          <a:avLst>
            <a:gd name="adj" fmla="val 1418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1" anchor="ctr"/>
        <a:lstStyle/>
        <a:p>
          <a:endParaRPr lang="en-US"/>
        </a:p>
      </xdr:txBody>
    </xdr:sp>
    <xdr:clientData/>
  </xdr:twoCellAnchor>
  <xdr:twoCellAnchor>
    <xdr:from>
      <xdr:col>5</xdr:col>
      <xdr:colOff>266700</xdr:colOff>
      <xdr:row>37</xdr:row>
      <xdr:rowOff>0</xdr:rowOff>
    </xdr:from>
    <xdr:to>
      <xdr:col>16</xdr:col>
      <xdr:colOff>276225</xdr:colOff>
      <xdr:row>37</xdr:row>
      <xdr:rowOff>9526</xdr:rowOff>
    </xdr:to>
    <xdr:cxnSp macro="">
      <xdr:nvCxnSpPr>
        <xdr:cNvPr id="4" name="Straight Connector 3"/>
        <xdr:cNvCxnSpPr/>
      </xdr:nvCxnSpPr>
      <xdr:spPr>
        <a:xfrm>
          <a:off x="3143250" y="8010525"/>
          <a:ext cx="6734175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33</xdr:row>
      <xdr:rowOff>190500</xdr:rowOff>
    </xdr:from>
    <xdr:to>
      <xdr:col>10</xdr:col>
      <xdr:colOff>200025</xdr:colOff>
      <xdr:row>39</xdr:row>
      <xdr:rowOff>123825</xdr:rowOff>
    </xdr:to>
    <xdr:cxnSp macro="">
      <xdr:nvCxnSpPr>
        <xdr:cNvPr id="6" name="Straight Connector 5"/>
        <xdr:cNvCxnSpPr/>
      </xdr:nvCxnSpPr>
      <xdr:spPr>
        <a:xfrm flipV="1">
          <a:off x="4495800" y="7400925"/>
          <a:ext cx="1647825" cy="113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34</xdr:row>
      <xdr:rowOff>47625</xdr:rowOff>
    </xdr:from>
    <xdr:to>
      <xdr:col>13</xdr:col>
      <xdr:colOff>47625</xdr:colOff>
      <xdr:row>39</xdr:row>
      <xdr:rowOff>180975</xdr:rowOff>
    </xdr:to>
    <xdr:cxnSp macro="">
      <xdr:nvCxnSpPr>
        <xdr:cNvPr id="7" name="Straight Connector 6"/>
        <xdr:cNvCxnSpPr/>
      </xdr:nvCxnSpPr>
      <xdr:spPr>
        <a:xfrm flipV="1">
          <a:off x="6267450" y="7458075"/>
          <a:ext cx="1552575" cy="113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39</xdr:row>
      <xdr:rowOff>142875</xdr:rowOff>
    </xdr:from>
    <xdr:to>
      <xdr:col>5</xdr:col>
      <xdr:colOff>390525</xdr:colOff>
      <xdr:row>41</xdr:row>
      <xdr:rowOff>57150</xdr:rowOff>
    </xdr:to>
    <xdr:sp macro="" textlink="">
      <xdr:nvSpPr>
        <xdr:cNvPr id="9" name="Oval 8"/>
        <xdr:cNvSpPr/>
      </xdr:nvSpPr>
      <xdr:spPr>
        <a:xfrm>
          <a:off x="2819400" y="8553450"/>
          <a:ext cx="447675" cy="314325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1" anchor="ctr"/>
        <a:lstStyle/>
        <a:p>
          <a:endParaRPr lang="en-US"/>
        </a:p>
      </xdr:txBody>
    </xdr:sp>
    <xdr:clientData/>
  </xdr:twoCellAnchor>
  <xdr:twoCellAnchor>
    <xdr:from>
      <xdr:col>5</xdr:col>
      <xdr:colOff>28575</xdr:colOff>
      <xdr:row>39</xdr:row>
      <xdr:rowOff>152400</xdr:rowOff>
    </xdr:from>
    <xdr:to>
      <xdr:col>5</xdr:col>
      <xdr:colOff>295275</xdr:colOff>
      <xdr:row>41</xdr:row>
      <xdr:rowOff>28575</xdr:rowOff>
    </xdr:to>
    <xdr:sp macro="" textlink="">
      <xdr:nvSpPr>
        <xdr:cNvPr id="10" name="TextBox 9"/>
        <xdr:cNvSpPr txBox="1"/>
      </xdr:nvSpPr>
      <xdr:spPr>
        <a:xfrm>
          <a:off x="2905125" y="8562975"/>
          <a:ext cx="2667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1" anchor="t"/>
        <a:lstStyle/>
        <a:p>
          <a:r>
            <a:rPr lang="he-IL" sz="1100"/>
            <a:t>1</a:t>
          </a:r>
        </a:p>
      </xdr:txBody>
    </xdr:sp>
    <xdr:clientData/>
  </xdr:twoCellAnchor>
  <xdr:twoCellAnchor>
    <xdr:from>
      <xdr:col>7</xdr:col>
      <xdr:colOff>57150</xdr:colOff>
      <xdr:row>39</xdr:row>
      <xdr:rowOff>180975</xdr:rowOff>
    </xdr:from>
    <xdr:to>
      <xdr:col>7</xdr:col>
      <xdr:colOff>504825</xdr:colOff>
      <xdr:row>41</xdr:row>
      <xdr:rowOff>95250</xdr:rowOff>
    </xdr:to>
    <xdr:sp macro="" textlink="">
      <xdr:nvSpPr>
        <xdr:cNvPr id="11" name="Oval 10"/>
        <xdr:cNvSpPr/>
      </xdr:nvSpPr>
      <xdr:spPr>
        <a:xfrm>
          <a:off x="4114800" y="8591550"/>
          <a:ext cx="447675" cy="314325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1" anchor="ctr"/>
        <a:lstStyle/>
        <a:p>
          <a:endParaRPr lang="en-US"/>
        </a:p>
      </xdr:txBody>
    </xdr:sp>
    <xdr:clientData/>
  </xdr:twoCellAnchor>
  <xdr:twoCellAnchor>
    <xdr:from>
      <xdr:col>9</xdr:col>
      <xdr:colOff>590550</xdr:colOff>
      <xdr:row>40</xdr:row>
      <xdr:rowOff>0</xdr:rowOff>
    </xdr:from>
    <xdr:to>
      <xdr:col>10</xdr:col>
      <xdr:colOff>428625</xdr:colOff>
      <xdr:row>41</xdr:row>
      <xdr:rowOff>114300</xdr:rowOff>
    </xdr:to>
    <xdr:sp macro="" textlink="">
      <xdr:nvSpPr>
        <xdr:cNvPr id="12" name="Oval 11"/>
        <xdr:cNvSpPr/>
      </xdr:nvSpPr>
      <xdr:spPr>
        <a:xfrm>
          <a:off x="5924550" y="8610600"/>
          <a:ext cx="447675" cy="314325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1" anchor="ctr"/>
        <a:lstStyle/>
        <a:p>
          <a:endParaRPr lang="en-US"/>
        </a:p>
      </xdr:txBody>
    </xdr:sp>
    <xdr:clientData/>
  </xdr:twoCellAnchor>
  <xdr:twoCellAnchor>
    <xdr:from>
      <xdr:col>12</xdr:col>
      <xdr:colOff>142875</xdr:colOff>
      <xdr:row>40</xdr:row>
      <xdr:rowOff>0</xdr:rowOff>
    </xdr:from>
    <xdr:to>
      <xdr:col>12</xdr:col>
      <xdr:colOff>590550</xdr:colOff>
      <xdr:row>41</xdr:row>
      <xdr:rowOff>114300</xdr:rowOff>
    </xdr:to>
    <xdr:sp macro="" textlink="">
      <xdr:nvSpPr>
        <xdr:cNvPr id="13" name="Oval 12"/>
        <xdr:cNvSpPr/>
      </xdr:nvSpPr>
      <xdr:spPr>
        <a:xfrm>
          <a:off x="7305675" y="8610600"/>
          <a:ext cx="447675" cy="314325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1" anchor="ctr"/>
        <a:lstStyle/>
        <a:p>
          <a:endParaRPr lang="en-US"/>
        </a:p>
      </xdr:txBody>
    </xdr:sp>
    <xdr:clientData/>
  </xdr:twoCellAnchor>
  <xdr:twoCellAnchor>
    <xdr:from>
      <xdr:col>7</xdr:col>
      <xdr:colOff>142875</xdr:colOff>
      <xdr:row>39</xdr:row>
      <xdr:rowOff>180975</xdr:rowOff>
    </xdr:from>
    <xdr:to>
      <xdr:col>7</xdr:col>
      <xdr:colOff>409575</xdr:colOff>
      <xdr:row>41</xdr:row>
      <xdr:rowOff>57150</xdr:rowOff>
    </xdr:to>
    <xdr:sp macro="" textlink="">
      <xdr:nvSpPr>
        <xdr:cNvPr id="14" name="TextBox 13"/>
        <xdr:cNvSpPr txBox="1"/>
      </xdr:nvSpPr>
      <xdr:spPr>
        <a:xfrm>
          <a:off x="4200525" y="8591550"/>
          <a:ext cx="2667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1" anchor="t"/>
        <a:lstStyle/>
        <a:p>
          <a:r>
            <a:rPr lang="he-IL" sz="1100"/>
            <a:t>2</a:t>
          </a:r>
        </a:p>
      </xdr:txBody>
    </xdr:sp>
    <xdr:clientData/>
  </xdr:twoCellAnchor>
  <xdr:twoCellAnchor>
    <xdr:from>
      <xdr:col>10</xdr:col>
      <xdr:colOff>57150</xdr:colOff>
      <xdr:row>40</xdr:row>
      <xdr:rowOff>9525</xdr:rowOff>
    </xdr:from>
    <xdr:to>
      <xdr:col>10</xdr:col>
      <xdr:colOff>323850</xdr:colOff>
      <xdr:row>41</xdr:row>
      <xdr:rowOff>85725</xdr:rowOff>
    </xdr:to>
    <xdr:sp macro="" textlink="">
      <xdr:nvSpPr>
        <xdr:cNvPr id="15" name="TextBox 14"/>
        <xdr:cNvSpPr txBox="1"/>
      </xdr:nvSpPr>
      <xdr:spPr>
        <a:xfrm>
          <a:off x="6000750" y="8620125"/>
          <a:ext cx="2667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1" anchor="t"/>
        <a:lstStyle/>
        <a:p>
          <a:r>
            <a:rPr lang="he-IL" sz="1100"/>
            <a:t>3</a:t>
          </a:r>
        </a:p>
      </xdr:txBody>
    </xdr:sp>
    <xdr:clientData/>
  </xdr:twoCellAnchor>
  <xdr:twoCellAnchor>
    <xdr:from>
      <xdr:col>12</xdr:col>
      <xdr:colOff>238125</xdr:colOff>
      <xdr:row>40</xdr:row>
      <xdr:rowOff>19050</xdr:rowOff>
    </xdr:from>
    <xdr:to>
      <xdr:col>12</xdr:col>
      <xdr:colOff>504825</xdr:colOff>
      <xdr:row>41</xdr:row>
      <xdr:rowOff>95250</xdr:rowOff>
    </xdr:to>
    <xdr:sp macro="" textlink="">
      <xdr:nvSpPr>
        <xdr:cNvPr id="16" name="TextBox 15"/>
        <xdr:cNvSpPr txBox="1"/>
      </xdr:nvSpPr>
      <xdr:spPr>
        <a:xfrm>
          <a:off x="7400925" y="8629650"/>
          <a:ext cx="2667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1" anchor="t"/>
        <a:lstStyle/>
        <a:p>
          <a:r>
            <a:rPr lang="he-IL" sz="1100"/>
            <a:t>4</a:t>
          </a:r>
        </a:p>
      </xdr:txBody>
    </xdr:sp>
    <xdr:clientData/>
  </xdr:twoCellAnchor>
  <xdr:twoCellAnchor>
    <xdr:from>
      <xdr:col>7</xdr:col>
      <xdr:colOff>371475</xdr:colOff>
      <xdr:row>34</xdr:row>
      <xdr:rowOff>190500</xdr:rowOff>
    </xdr:from>
    <xdr:to>
      <xdr:col>15</xdr:col>
      <xdr:colOff>142875</xdr:colOff>
      <xdr:row>35</xdr:row>
      <xdr:rowOff>0</xdr:rowOff>
    </xdr:to>
    <xdr:cxnSp macro="">
      <xdr:nvCxnSpPr>
        <xdr:cNvPr id="17" name="Straight Connector 16"/>
        <xdr:cNvCxnSpPr/>
      </xdr:nvCxnSpPr>
      <xdr:spPr>
        <a:xfrm>
          <a:off x="4429125" y="7600950"/>
          <a:ext cx="4705350" cy="9525"/>
        </a:xfrm>
        <a:prstGeom prst="line">
          <a:avLst/>
        </a:prstGeom>
        <a:ln w="190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39</xdr:row>
      <xdr:rowOff>9525</xdr:rowOff>
    </xdr:from>
    <xdr:to>
      <xdr:col>13</xdr:col>
      <xdr:colOff>247650</xdr:colOff>
      <xdr:row>39</xdr:row>
      <xdr:rowOff>9525</xdr:rowOff>
    </xdr:to>
    <xdr:cxnSp macro="">
      <xdr:nvCxnSpPr>
        <xdr:cNvPr id="18" name="Straight Connector 17"/>
        <xdr:cNvCxnSpPr/>
      </xdr:nvCxnSpPr>
      <xdr:spPr>
        <a:xfrm>
          <a:off x="3257550" y="8420100"/>
          <a:ext cx="4762500" cy="0"/>
        </a:xfrm>
        <a:prstGeom prst="line">
          <a:avLst/>
        </a:prstGeom>
        <a:ln w="190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276225</xdr:colOff>
      <xdr:row>30</xdr:row>
      <xdr:rowOff>95250</xdr:rowOff>
    </xdr:from>
    <xdr:to>
      <xdr:col>13</xdr:col>
      <xdr:colOff>428625</xdr:colOff>
      <xdr:row>33</xdr:row>
      <xdr:rowOff>104775</xdr:rowOff>
    </xdr:to>
    <xdr:sp macro="" textlink="">
      <xdr:nvSpPr>
        <xdr:cNvPr id="19" name="TextBox 18"/>
        <xdr:cNvSpPr txBox="1"/>
      </xdr:nvSpPr>
      <xdr:spPr>
        <a:xfrm>
          <a:off x="6816725" y="6858000"/>
          <a:ext cx="135890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1" anchor="t"/>
        <a:lstStyle/>
        <a:p>
          <a:r>
            <a:rPr lang="he-IL" sz="1100"/>
            <a:t>קצה צפוני</a:t>
          </a:r>
        </a:p>
        <a:p>
          <a:r>
            <a:rPr lang="he-IL" sz="1100"/>
            <a:t>מפלס</a:t>
          </a:r>
          <a:r>
            <a:rPr lang="he-IL" sz="1100" baseline="0"/>
            <a:t> כל 5 מטר</a:t>
          </a:r>
          <a:endParaRPr lang="he-IL" sz="1100"/>
        </a:p>
      </xdr:txBody>
    </xdr:sp>
    <xdr:clientData/>
  </xdr:twoCellAnchor>
  <xdr:twoCellAnchor>
    <xdr:from>
      <xdr:col>6</xdr:col>
      <xdr:colOff>476250</xdr:colOff>
      <xdr:row>42</xdr:row>
      <xdr:rowOff>9525</xdr:rowOff>
    </xdr:from>
    <xdr:to>
      <xdr:col>8</xdr:col>
      <xdr:colOff>508000</xdr:colOff>
      <xdr:row>44</xdr:row>
      <xdr:rowOff>174625</xdr:rowOff>
    </xdr:to>
    <xdr:sp macro="" textlink="">
      <xdr:nvSpPr>
        <xdr:cNvPr id="20" name="TextBox 19"/>
        <xdr:cNvSpPr txBox="1"/>
      </xdr:nvSpPr>
      <xdr:spPr>
        <a:xfrm>
          <a:off x="3841750" y="9248775"/>
          <a:ext cx="1397000" cy="57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1" anchor="t"/>
        <a:lstStyle/>
        <a:p>
          <a:r>
            <a:rPr lang="he-IL" sz="1100"/>
            <a:t>קצה דרומי</a:t>
          </a:r>
        </a:p>
        <a:p>
          <a:r>
            <a:rPr lang="he-IL" sz="1100"/>
            <a:t>מפלס</a:t>
          </a:r>
          <a:r>
            <a:rPr lang="he-IL" sz="1100" baseline="0"/>
            <a:t> כל 5 מטר</a:t>
          </a:r>
          <a:endParaRPr lang="he-IL" sz="1100"/>
        </a:p>
      </xdr:txBody>
    </xdr:sp>
    <xdr:clientData/>
  </xdr:twoCellAnchor>
  <xdr:twoCellAnchor>
    <xdr:from>
      <xdr:col>11</xdr:col>
      <xdr:colOff>171450</xdr:colOff>
      <xdr:row>33</xdr:row>
      <xdr:rowOff>95250</xdr:rowOff>
    </xdr:from>
    <xdr:to>
      <xdr:col>11</xdr:col>
      <xdr:colOff>276225</xdr:colOff>
      <xdr:row>34</xdr:row>
      <xdr:rowOff>95250</xdr:rowOff>
    </xdr:to>
    <xdr:cxnSp macro="">
      <xdr:nvCxnSpPr>
        <xdr:cNvPr id="21" name="Straight Arrow Connector 20"/>
        <xdr:cNvCxnSpPr/>
      </xdr:nvCxnSpPr>
      <xdr:spPr>
        <a:xfrm flipH="1">
          <a:off x="6724650" y="7305675"/>
          <a:ext cx="104775" cy="20002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39</xdr:row>
      <xdr:rowOff>85725</xdr:rowOff>
    </xdr:from>
    <xdr:to>
      <xdr:col>9</xdr:col>
      <xdr:colOff>192232</xdr:colOff>
      <xdr:row>42</xdr:row>
      <xdr:rowOff>28575</xdr:rowOff>
    </xdr:to>
    <xdr:cxnSp macro="">
      <xdr:nvCxnSpPr>
        <xdr:cNvPr id="22" name="Straight Arrow Connector 21"/>
        <xdr:cNvCxnSpPr>
          <a:endCxn id="3" idx="3"/>
        </xdr:cNvCxnSpPr>
      </xdr:nvCxnSpPr>
      <xdr:spPr>
        <a:xfrm flipV="1">
          <a:off x="5038725" y="8496300"/>
          <a:ext cx="487507" cy="54292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238125</xdr:colOff>
      <xdr:row>46</xdr:row>
      <xdr:rowOff>38100</xdr:rowOff>
    </xdr:from>
    <xdr:to>
      <xdr:col>18</xdr:col>
      <xdr:colOff>361950</xdr:colOff>
      <xdr:row>69</xdr:row>
      <xdr:rowOff>19050</xdr:rowOff>
    </xdr:to>
    <xdr:graphicFrame macro="">
      <xdr:nvGraphicFramePr>
        <xdr:cNvPr id="99784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76200</xdr:colOff>
      <xdr:row>1</xdr:row>
      <xdr:rowOff>152400</xdr:rowOff>
    </xdr:from>
    <xdr:to>
      <xdr:col>25</xdr:col>
      <xdr:colOff>47625</xdr:colOff>
      <xdr:row>7</xdr:row>
      <xdr:rowOff>9525</xdr:rowOff>
    </xdr:to>
    <xdr:sp macro="" textlink="">
      <xdr:nvSpPr>
        <xdr:cNvPr id="25" name="Line Callout 2 24"/>
        <xdr:cNvSpPr/>
      </xdr:nvSpPr>
      <xdr:spPr>
        <a:xfrm>
          <a:off x="13944600" y="390525"/>
          <a:ext cx="1190625" cy="1133475"/>
        </a:xfrm>
        <a:prstGeom prst="borderCallout2">
          <a:avLst>
            <a:gd name="adj1" fmla="val 18750"/>
            <a:gd name="adj2" fmla="val -8333"/>
            <a:gd name="adj3" fmla="val 17069"/>
            <a:gd name="adj4" fmla="val -68667"/>
            <a:gd name="adj5" fmla="val 251332"/>
            <a:gd name="adj6" fmla="val 15175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1" anchor="ctr"/>
        <a:lstStyle/>
        <a:p>
          <a:pPr algn="ctr"/>
          <a:r>
            <a:rPr lang="he-IL" sz="1100">
              <a:solidFill>
                <a:sysClr val="windowText" lastClr="000000"/>
              </a:solidFill>
            </a:rPr>
            <a:t>ערך</a:t>
          </a:r>
          <a:r>
            <a:rPr lang="he-IL" sz="1100" baseline="0">
              <a:solidFill>
                <a:sysClr val="windowText" lastClr="000000"/>
              </a:solidFill>
            </a:rPr>
            <a:t> זה אופס כי נקודה זו מחוץ לפרופיל הקשתי של הגשר</a:t>
          </a:r>
          <a:r>
            <a:rPr lang="he-IL" sz="1100" baseline="0"/>
            <a:t> </a:t>
          </a:r>
          <a:endParaRPr lang="he-I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14</xdr:row>
      <xdr:rowOff>9525</xdr:rowOff>
    </xdr:from>
    <xdr:to>
      <xdr:col>10</xdr:col>
      <xdr:colOff>371475</xdr:colOff>
      <xdr:row>27</xdr:row>
      <xdr:rowOff>85725</xdr:rowOff>
    </xdr:to>
    <xdr:grpSp>
      <xdr:nvGrpSpPr>
        <xdr:cNvPr id="126555" name="Group 70"/>
        <xdr:cNvGrpSpPr>
          <a:grpSpLocks/>
        </xdr:cNvGrpSpPr>
      </xdr:nvGrpSpPr>
      <xdr:grpSpPr bwMode="auto">
        <a:xfrm>
          <a:off x="1323975" y="3267075"/>
          <a:ext cx="4943475" cy="2676525"/>
          <a:chOff x="5324475" y="3000375"/>
          <a:chExt cx="4943475" cy="2676525"/>
        </a:xfrm>
      </xdr:grpSpPr>
      <xdr:sp macro="" textlink="">
        <xdr:nvSpPr>
          <xdr:cNvPr id="126556" name="Line 20"/>
          <xdr:cNvSpPr>
            <a:spLocks noChangeShapeType="1"/>
          </xdr:cNvSpPr>
        </xdr:nvSpPr>
        <xdr:spPr bwMode="auto">
          <a:xfrm flipV="1">
            <a:off x="5324475" y="3581400"/>
            <a:ext cx="435425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57" name="Line 21"/>
          <xdr:cNvSpPr>
            <a:spLocks noChangeShapeType="1"/>
          </xdr:cNvSpPr>
        </xdr:nvSpPr>
        <xdr:spPr bwMode="auto">
          <a:xfrm>
            <a:off x="5374409" y="4991100"/>
            <a:ext cx="4314305" cy="95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58" name="Line 22"/>
          <xdr:cNvSpPr>
            <a:spLocks noChangeShapeType="1"/>
          </xdr:cNvSpPr>
        </xdr:nvSpPr>
        <xdr:spPr bwMode="auto">
          <a:xfrm flipH="1">
            <a:off x="8070850" y="3352800"/>
            <a:ext cx="739025" cy="2105025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59" name="Line 24"/>
          <xdr:cNvSpPr>
            <a:spLocks noChangeShapeType="1"/>
          </xdr:cNvSpPr>
        </xdr:nvSpPr>
        <xdr:spPr bwMode="auto">
          <a:xfrm flipV="1">
            <a:off x="7291878" y="3971925"/>
            <a:ext cx="1218392" cy="9525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60" name="Line 27"/>
          <xdr:cNvSpPr>
            <a:spLocks noChangeShapeType="1"/>
          </xdr:cNvSpPr>
        </xdr:nvSpPr>
        <xdr:spPr bwMode="auto">
          <a:xfrm>
            <a:off x="7351799" y="4391025"/>
            <a:ext cx="1028642" cy="9525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61" name="Line 28"/>
          <xdr:cNvSpPr>
            <a:spLocks noChangeShapeType="1"/>
          </xdr:cNvSpPr>
        </xdr:nvSpPr>
        <xdr:spPr bwMode="auto">
          <a:xfrm>
            <a:off x="7321839" y="4591050"/>
            <a:ext cx="968721" cy="0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62" name="Line 29"/>
          <xdr:cNvSpPr>
            <a:spLocks noChangeAspect="1" noChangeShapeType="1"/>
          </xdr:cNvSpPr>
        </xdr:nvSpPr>
        <xdr:spPr bwMode="auto">
          <a:xfrm>
            <a:off x="5404370" y="4295775"/>
            <a:ext cx="4863580" cy="9525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63" name="Oval 30"/>
          <xdr:cNvSpPr>
            <a:spLocks noChangeArrowheads="1"/>
          </xdr:cNvSpPr>
        </xdr:nvSpPr>
        <xdr:spPr bwMode="auto">
          <a:xfrm>
            <a:off x="7861127" y="5448300"/>
            <a:ext cx="289618" cy="228600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2559" name="Text Box 31"/>
          <xdr:cNvSpPr txBox="1">
            <a:spLocks noChangeArrowheads="1"/>
          </xdr:cNvSpPr>
        </xdr:nvSpPr>
        <xdr:spPr bwMode="auto">
          <a:xfrm>
            <a:off x="6143625" y="3962400"/>
            <a:ext cx="638175" cy="2190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1">
              <a:defRPr sz="1000"/>
            </a:pPr>
            <a:r>
              <a:rPr lang="he-IL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ציר הגשר</a:t>
            </a:r>
          </a:p>
        </xdr:txBody>
      </xdr:sp>
      <xdr:sp macro="" textlink="">
        <xdr:nvSpPr>
          <xdr:cNvPr id="126565" name="Line 32"/>
          <xdr:cNvSpPr>
            <a:spLocks noChangeShapeType="1"/>
          </xdr:cNvSpPr>
        </xdr:nvSpPr>
        <xdr:spPr bwMode="auto">
          <a:xfrm>
            <a:off x="6782550" y="4191000"/>
            <a:ext cx="249670" cy="1047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561" name="Text Box 33"/>
          <xdr:cNvSpPr txBox="1">
            <a:spLocks noChangeArrowheads="1"/>
          </xdr:cNvSpPr>
        </xdr:nvSpPr>
        <xdr:spPr bwMode="auto">
          <a:xfrm>
            <a:off x="9096375" y="3000375"/>
            <a:ext cx="790575" cy="2190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1">
              <a:defRPr sz="1000"/>
            </a:pPr>
            <a:r>
              <a:rPr lang="he-IL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ציר הנציב</a:t>
            </a:r>
          </a:p>
        </xdr:txBody>
      </xdr:sp>
      <xdr:sp macro="" textlink="">
        <xdr:nvSpPr>
          <xdr:cNvPr id="126567" name="Line 34"/>
          <xdr:cNvSpPr>
            <a:spLocks noChangeShapeType="1"/>
          </xdr:cNvSpPr>
        </xdr:nvSpPr>
        <xdr:spPr bwMode="auto">
          <a:xfrm flipH="1">
            <a:off x="8779914" y="3114675"/>
            <a:ext cx="309591" cy="2381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68" name="Line 35"/>
          <xdr:cNvSpPr>
            <a:spLocks noChangeShapeType="1"/>
          </xdr:cNvSpPr>
        </xdr:nvSpPr>
        <xdr:spPr bwMode="auto">
          <a:xfrm>
            <a:off x="6702656" y="4591050"/>
            <a:ext cx="379499" cy="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69" name="Line 36"/>
          <xdr:cNvSpPr>
            <a:spLocks noChangeShapeType="1"/>
          </xdr:cNvSpPr>
        </xdr:nvSpPr>
        <xdr:spPr bwMode="auto">
          <a:xfrm>
            <a:off x="6842471" y="4305300"/>
            <a:ext cx="0" cy="276225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 type="oval" w="sm" len="sm"/>
            <a:tailEnd type="oval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565" name="Text Box 37"/>
          <xdr:cNvSpPr txBox="1">
            <a:spLocks noChangeArrowheads="1"/>
          </xdr:cNvSpPr>
        </xdr:nvSpPr>
        <xdr:spPr bwMode="auto">
          <a:xfrm>
            <a:off x="6572250" y="4324350"/>
            <a:ext cx="200025" cy="2286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y</a:t>
            </a:r>
          </a:p>
        </xdr:txBody>
      </xdr:sp>
      <xdr:sp macro="" textlink="">
        <xdr:nvSpPr>
          <xdr:cNvPr id="22566" name="Text Box 38"/>
          <xdr:cNvSpPr txBox="1">
            <a:spLocks noChangeArrowheads="1"/>
          </xdr:cNvSpPr>
        </xdr:nvSpPr>
        <xdr:spPr bwMode="auto">
          <a:xfrm>
            <a:off x="6324600" y="5067300"/>
            <a:ext cx="790575" cy="2190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1">
              <a:defRPr sz="1000"/>
            </a:pPr>
            <a:r>
              <a:rPr lang="he-IL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צירי קורות</a:t>
            </a:r>
          </a:p>
        </xdr:txBody>
      </xdr:sp>
      <xdr:sp macro="" textlink="">
        <xdr:nvSpPr>
          <xdr:cNvPr id="126572" name="Line 39"/>
          <xdr:cNvSpPr>
            <a:spLocks noChangeShapeType="1"/>
          </xdr:cNvSpPr>
        </xdr:nvSpPr>
        <xdr:spPr bwMode="auto">
          <a:xfrm flipV="1">
            <a:off x="7042208" y="4600575"/>
            <a:ext cx="449407" cy="5715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73" name="Oval 41"/>
          <xdr:cNvSpPr>
            <a:spLocks noChangeAspect="1" noChangeArrowheads="1"/>
          </xdr:cNvSpPr>
        </xdr:nvSpPr>
        <xdr:spPr bwMode="auto">
          <a:xfrm>
            <a:off x="8460336" y="4286250"/>
            <a:ext cx="39947" cy="38100"/>
          </a:xfrm>
          <a:prstGeom prst="ellipse">
            <a:avLst/>
          </a:prstGeom>
          <a:solidFill>
            <a:srgbClr val="969696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6574" name="Line 42"/>
          <xdr:cNvSpPr>
            <a:spLocks noChangeShapeType="1"/>
          </xdr:cNvSpPr>
        </xdr:nvSpPr>
        <xdr:spPr bwMode="auto">
          <a:xfrm>
            <a:off x="8390428" y="4314825"/>
            <a:ext cx="0" cy="95250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75" name="Line 43"/>
          <xdr:cNvSpPr>
            <a:spLocks noChangeShapeType="1"/>
          </xdr:cNvSpPr>
        </xdr:nvSpPr>
        <xdr:spPr bwMode="auto">
          <a:xfrm>
            <a:off x="8290560" y="4591050"/>
            <a:ext cx="0" cy="695325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76" name="Line 44"/>
          <xdr:cNvSpPr>
            <a:spLocks noChangeShapeType="1"/>
          </xdr:cNvSpPr>
        </xdr:nvSpPr>
        <xdr:spPr bwMode="auto">
          <a:xfrm flipV="1">
            <a:off x="8290560" y="5181600"/>
            <a:ext cx="109855" cy="9525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oval" w="sm" len="sm"/>
            <a:tailEnd type="oval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573" name="Text Box 45"/>
          <xdr:cNvSpPr txBox="1">
            <a:spLocks noChangeArrowheads="1"/>
          </xdr:cNvSpPr>
        </xdr:nvSpPr>
        <xdr:spPr bwMode="auto">
          <a:xfrm>
            <a:off x="8562975" y="5038725"/>
            <a:ext cx="666750" cy="2571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x=y/tg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Symbol"/>
              </a:rPr>
              <a:t>a</a:t>
            </a:r>
          </a:p>
        </xdr:txBody>
      </xdr:sp>
      <xdr:sp macro="" textlink="">
        <xdr:nvSpPr>
          <xdr:cNvPr id="126578" name="Line 51"/>
          <xdr:cNvSpPr>
            <a:spLocks noChangeShapeType="1"/>
          </xdr:cNvSpPr>
        </xdr:nvSpPr>
        <xdr:spPr bwMode="auto">
          <a:xfrm flipH="1" flipV="1">
            <a:off x="5394382" y="3581400"/>
            <a:ext cx="453967" cy="14478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79" name="Line 53"/>
          <xdr:cNvSpPr>
            <a:spLocks noChangeShapeType="1"/>
          </xdr:cNvSpPr>
        </xdr:nvSpPr>
        <xdr:spPr bwMode="auto">
          <a:xfrm flipH="1" flipV="1">
            <a:off x="5504238" y="3790950"/>
            <a:ext cx="119842" cy="3143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583" name="Text Box 55"/>
          <xdr:cNvSpPr txBox="1">
            <a:spLocks noChangeArrowheads="1"/>
          </xdr:cNvSpPr>
        </xdr:nvSpPr>
        <xdr:spPr bwMode="auto">
          <a:xfrm>
            <a:off x="5591175" y="3800475"/>
            <a:ext cx="190500" cy="2000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" wrap="square" lIns="27432" tIns="27432" rIns="0" bIns="0" anchor="b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-i</a:t>
            </a:r>
          </a:p>
        </xdr:txBody>
      </xdr:sp>
      <xdr:sp macro="" textlink="">
        <xdr:nvSpPr>
          <xdr:cNvPr id="126581" name="Line 56"/>
          <xdr:cNvSpPr>
            <a:spLocks noChangeShapeType="1"/>
          </xdr:cNvSpPr>
        </xdr:nvSpPr>
        <xdr:spPr bwMode="auto">
          <a:xfrm flipV="1">
            <a:off x="9708688" y="4371975"/>
            <a:ext cx="0" cy="6858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82" name="Line 57"/>
          <xdr:cNvSpPr>
            <a:spLocks noChangeShapeType="1"/>
          </xdr:cNvSpPr>
        </xdr:nvSpPr>
        <xdr:spPr bwMode="auto">
          <a:xfrm>
            <a:off x="9698701" y="3562350"/>
            <a:ext cx="0" cy="6381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83" name="Freeform 58"/>
          <xdr:cNvSpPr>
            <a:spLocks/>
          </xdr:cNvSpPr>
        </xdr:nvSpPr>
        <xdr:spPr bwMode="auto">
          <a:xfrm>
            <a:off x="9608820" y="4200525"/>
            <a:ext cx="199736" cy="200025"/>
          </a:xfrm>
          <a:custGeom>
            <a:avLst/>
            <a:gdLst>
              <a:gd name="T0" fmla="*/ 0 w 20"/>
              <a:gd name="T1" fmla="*/ 0 h 21"/>
              <a:gd name="T2" fmla="*/ 2147483647 w 20"/>
              <a:gd name="T3" fmla="*/ 2147483647 h 21"/>
              <a:gd name="T4" fmla="*/ 2147483647 w 20"/>
              <a:gd name="T5" fmla="*/ 2147483647 h 21"/>
              <a:gd name="T6" fmla="*/ 0 w 20"/>
              <a:gd name="T7" fmla="*/ 2147483647 h 21"/>
              <a:gd name="T8" fmla="*/ 2147483647 w 20"/>
              <a:gd name="T9" fmla="*/ 2147483647 h 2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0"/>
              <a:gd name="T16" fmla="*/ 0 h 21"/>
              <a:gd name="T17" fmla="*/ 20 w 20"/>
              <a:gd name="T18" fmla="*/ 21 h 21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0" h="21">
                <a:moveTo>
                  <a:pt x="0" y="0"/>
                </a:moveTo>
                <a:cubicBezTo>
                  <a:pt x="3" y="1"/>
                  <a:pt x="7" y="3"/>
                  <a:pt x="10" y="4"/>
                </a:cubicBezTo>
                <a:cubicBezTo>
                  <a:pt x="13" y="5"/>
                  <a:pt x="20" y="5"/>
                  <a:pt x="18" y="7"/>
                </a:cubicBezTo>
                <a:cubicBezTo>
                  <a:pt x="16" y="9"/>
                  <a:pt x="0" y="14"/>
                  <a:pt x="0" y="16"/>
                </a:cubicBezTo>
                <a:cubicBezTo>
                  <a:pt x="0" y="18"/>
                  <a:pt x="7" y="19"/>
                  <a:pt x="15" y="21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584" name="Arc 59"/>
          <xdr:cNvSpPr>
            <a:spLocks/>
          </xdr:cNvSpPr>
        </xdr:nvSpPr>
        <xdr:spPr bwMode="auto">
          <a:xfrm>
            <a:off x="8560204" y="4057650"/>
            <a:ext cx="249670" cy="247650"/>
          </a:xfrm>
          <a:custGeom>
            <a:avLst/>
            <a:gdLst>
              <a:gd name="T0" fmla="*/ 0 w 21600"/>
              <a:gd name="T1" fmla="*/ 0 h 21600"/>
              <a:gd name="T2" fmla="*/ 5157985 w 21600"/>
              <a:gd name="T3" fmla="*/ 5149916 h 21600"/>
              <a:gd name="T4" fmla="*/ 0 w 21600"/>
              <a:gd name="T5" fmla="*/ 5149916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6350">
            <a:solidFill>
              <a:srgbClr val="000000"/>
            </a:solidFill>
            <a:round/>
            <a:headEnd type="triangle" w="sm" len="sm"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2588" name="Text Box 60"/>
          <xdr:cNvSpPr txBox="1">
            <a:spLocks noChangeArrowheads="1"/>
          </xdr:cNvSpPr>
        </xdr:nvSpPr>
        <xdr:spPr bwMode="auto">
          <a:xfrm>
            <a:off x="8782050" y="4048125"/>
            <a:ext cx="228600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0" bIns="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Symbol"/>
              </a:rPr>
              <a:t>a</a:t>
            </a:r>
          </a:p>
        </xdr:txBody>
      </xdr:sp>
      <xdr:sp macro="" textlink="">
        <xdr:nvSpPr>
          <xdr:cNvPr id="126586" name="Line 61"/>
          <xdr:cNvSpPr>
            <a:spLocks noChangeShapeType="1"/>
          </xdr:cNvSpPr>
        </xdr:nvSpPr>
        <xdr:spPr bwMode="auto">
          <a:xfrm>
            <a:off x="8280573" y="4295775"/>
            <a:ext cx="9987" cy="276225"/>
          </a:xfrm>
          <a:prstGeom prst="line">
            <a:avLst/>
          </a:prstGeom>
          <a:noFill/>
          <a:ln w="9525">
            <a:solidFill>
              <a:srgbClr val="000000"/>
            </a:solidFill>
            <a:prstDash val="sysDot"/>
            <a:round/>
            <a:headEnd/>
            <a:tailEnd type="stealth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87" name="Line 62"/>
          <xdr:cNvSpPr>
            <a:spLocks noChangeShapeType="1"/>
          </xdr:cNvSpPr>
        </xdr:nvSpPr>
        <xdr:spPr bwMode="auto">
          <a:xfrm flipH="1" flipV="1">
            <a:off x="8280573" y="3333750"/>
            <a:ext cx="9987" cy="93345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88" name="Line 63"/>
          <xdr:cNvSpPr>
            <a:spLocks noChangeShapeType="1"/>
          </xdr:cNvSpPr>
        </xdr:nvSpPr>
        <xdr:spPr bwMode="auto">
          <a:xfrm>
            <a:off x="5384396" y="3400425"/>
            <a:ext cx="2886190" cy="95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592" name="Text Box 64"/>
          <xdr:cNvSpPr txBox="1">
            <a:spLocks noChangeArrowheads="1"/>
          </xdr:cNvSpPr>
        </xdr:nvSpPr>
        <xdr:spPr bwMode="auto">
          <a:xfrm>
            <a:off x="5476875" y="3143250"/>
            <a:ext cx="2324100" cy="2381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1">
              <a:defRPr sz="1000"/>
            </a:pPr>
            <a:r>
              <a:rPr lang="he-IL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מדוד מהתחלת העקום האנכי בכביש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X</a:t>
            </a:r>
          </a:p>
        </xdr:txBody>
      </xdr:sp>
      <xdr:sp macro="" textlink="">
        <xdr:nvSpPr>
          <xdr:cNvPr id="126590" name="Line 65"/>
          <xdr:cNvSpPr>
            <a:spLocks noChangeShapeType="1"/>
          </xdr:cNvSpPr>
        </xdr:nvSpPr>
        <xdr:spPr bwMode="auto">
          <a:xfrm flipV="1">
            <a:off x="8280573" y="3981450"/>
            <a:ext cx="0" cy="314325"/>
          </a:xfrm>
          <a:prstGeom prst="line">
            <a:avLst/>
          </a:prstGeom>
          <a:noFill/>
          <a:ln w="9525">
            <a:solidFill>
              <a:srgbClr val="000000"/>
            </a:solidFill>
            <a:prstDash val="sysDot"/>
            <a:round/>
            <a:headEnd/>
            <a:tailEnd type="stealth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594" name="Text Box 66"/>
          <xdr:cNvSpPr txBox="1">
            <a:spLocks noChangeArrowheads="1"/>
          </xdr:cNvSpPr>
        </xdr:nvSpPr>
        <xdr:spPr bwMode="auto">
          <a:xfrm>
            <a:off x="8096250" y="4410075"/>
            <a:ext cx="190500" cy="2000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" wrap="square" lIns="27432" tIns="22860" rIns="0" bIns="0" anchor="b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-i</a:t>
            </a:r>
          </a:p>
        </xdr:txBody>
      </xdr:sp>
      <xdr:sp macro="" textlink="">
        <xdr:nvSpPr>
          <xdr:cNvPr id="22595" name="Text Box 67"/>
          <xdr:cNvSpPr txBox="1">
            <a:spLocks noChangeArrowheads="1"/>
          </xdr:cNvSpPr>
        </xdr:nvSpPr>
        <xdr:spPr bwMode="auto">
          <a:xfrm>
            <a:off x="8096250" y="4019550"/>
            <a:ext cx="190500" cy="2000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" wrap="square" lIns="27432" tIns="22860" rIns="0" bIns="0" anchor="b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-i</a:t>
            </a:r>
          </a:p>
        </xdr:txBody>
      </xdr:sp>
      <xdr:sp macro="" textlink="">
        <xdr:nvSpPr>
          <xdr:cNvPr id="126593" name="AutoShape 68"/>
          <xdr:cNvSpPr>
            <a:spLocks noChangeArrowheads="1"/>
          </xdr:cNvSpPr>
        </xdr:nvSpPr>
        <xdr:spPr bwMode="auto">
          <a:xfrm>
            <a:off x="8240626" y="4257675"/>
            <a:ext cx="79895" cy="76200"/>
          </a:xfrm>
          <a:custGeom>
            <a:avLst/>
            <a:gdLst>
              <a:gd name="T0" fmla="*/ 5622 w 21600"/>
              <a:gd name="T1" fmla="*/ 2152 h 21600"/>
              <a:gd name="T2" fmla="*/ 2778 w 21600"/>
              <a:gd name="T3" fmla="*/ 4343 h 21600"/>
              <a:gd name="T4" fmla="*/ 0 w 21600"/>
              <a:gd name="T5" fmla="*/ 2152 h 21600"/>
              <a:gd name="T6" fmla="*/ 2778 w 21600"/>
              <a:gd name="T7" fmla="*/ 0 h 21600"/>
              <a:gd name="T8" fmla="*/ 0 60000 65536"/>
              <a:gd name="T9" fmla="*/ 5898240 60000 65536"/>
              <a:gd name="T10" fmla="*/ 11796480 60000 65536"/>
              <a:gd name="T11" fmla="*/ 17694720 60000 65536"/>
              <a:gd name="T12" fmla="*/ 2700 w 21600"/>
              <a:gd name="T13" fmla="*/ 8100 h 21600"/>
              <a:gd name="T14" fmla="*/ 18900 w 21600"/>
              <a:gd name="T15" fmla="*/ 13500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10800" y="0"/>
                </a:moveTo>
                <a:lnTo>
                  <a:pt x="6480" y="4320"/>
                </a:lnTo>
                <a:lnTo>
                  <a:pt x="8640" y="4320"/>
                </a:lnTo>
                <a:lnTo>
                  <a:pt x="8640" y="8640"/>
                </a:lnTo>
                <a:lnTo>
                  <a:pt x="4320" y="8640"/>
                </a:lnTo>
                <a:lnTo>
                  <a:pt x="4320" y="6480"/>
                </a:lnTo>
                <a:lnTo>
                  <a:pt x="0" y="10800"/>
                </a:lnTo>
                <a:lnTo>
                  <a:pt x="4320" y="15120"/>
                </a:lnTo>
                <a:lnTo>
                  <a:pt x="4320" y="12960"/>
                </a:lnTo>
                <a:lnTo>
                  <a:pt x="8640" y="12960"/>
                </a:lnTo>
                <a:lnTo>
                  <a:pt x="8640" y="17280"/>
                </a:lnTo>
                <a:lnTo>
                  <a:pt x="6480" y="17280"/>
                </a:lnTo>
                <a:lnTo>
                  <a:pt x="10800" y="21600"/>
                </a:lnTo>
                <a:lnTo>
                  <a:pt x="15120" y="17280"/>
                </a:lnTo>
                <a:lnTo>
                  <a:pt x="12960" y="17280"/>
                </a:lnTo>
                <a:lnTo>
                  <a:pt x="12960" y="12960"/>
                </a:lnTo>
                <a:lnTo>
                  <a:pt x="17280" y="12960"/>
                </a:lnTo>
                <a:lnTo>
                  <a:pt x="17280" y="15120"/>
                </a:lnTo>
                <a:lnTo>
                  <a:pt x="21600" y="10800"/>
                </a:lnTo>
                <a:lnTo>
                  <a:pt x="17280" y="6480"/>
                </a:lnTo>
                <a:lnTo>
                  <a:pt x="17280" y="8640"/>
                </a:lnTo>
                <a:lnTo>
                  <a:pt x="12960" y="8640"/>
                </a:lnTo>
                <a:lnTo>
                  <a:pt x="12960" y="4320"/>
                </a:lnTo>
                <a:lnTo>
                  <a:pt x="15120" y="4320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6594" name="AutoShape 75"/>
          <xdr:cNvSpPr>
            <a:spLocks noChangeArrowheads="1"/>
          </xdr:cNvSpPr>
        </xdr:nvSpPr>
        <xdr:spPr bwMode="auto">
          <a:xfrm>
            <a:off x="8250613" y="4552950"/>
            <a:ext cx="79895" cy="76200"/>
          </a:xfrm>
          <a:prstGeom prst="su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604" name="Text Box 76"/>
          <xdr:cNvSpPr txBox="1">
            <a:spLocks noChangeArrowheads="1"/>
          </xdr:cNvSpPr>
        </xdr:nvSpPr>
        <xdr:spPr bwMode="auto">
          <a:xfrm>
            <a:off x="7591425" y="4410075"/>
            <a:ext cx="438150" cy="1524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Zbeam</a:t>
            </a:r>
          </a:p>
        </xdr:txBody>
      </xdr:sp>
      <xdr:sp macro="" textlink="">
        <xdr:nvSpPr>
          <xdr:cNvPr id="126596" name="Line 77"/>
          <xdr:cNvSpPr>
            <a:spLocks noChangeShapeType="1"/>
          </xdr:cNvSpPr>
        </xdr:nvSpPr>
        <xdr:spPr bwMode="auto">
          <a:xfrm>
            <a:off x="8000942" y="4524375"/>
            <a:ext cx="259657" cy="476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97" name="Line 78"/>
          <xdr:cNvSpPr>
            <a:spLocks noChangeShapeType="1"/>
          </xdr:cNvSpPr>
        </xdr:nvSpPr>
        <xdr:spPr bwMode="auto">
          <a:xfrm flipV="1">
            <a:off x="8710006" y="3933825"/>
            <a:ext cx="978708" cy="9525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98" name="Line 79"/>
          <xdr:cNvSpPr>
            <a:spLocks noChangeShapeType="1"/>
          </xdr:cNvSpPr>
        </xdr:nvSpPr>
        <xdr:spPr bwMode="auto">
          <a:xfrm>
            <a:off x="8550217" y="4305300"/>
            <a:ext cx="1168458" cy="0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99" name="Line 83"/>
          <xdr:cNvSpPr>
            <a:spLocks noChangeShapeType="1"/>
          </xdr:cNvSpPr>
        </xdr:nvSpPr>
        <xdr:spPr bwMode="auto">
          <a:xfrm>
            <a:off x="8430837" y="4591050"/>
            <a:ext cx="1278313" cy="0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613" name="Text Box 85"/>
          <xdr:cNvSpPr txBox="1">
            <a:spLocks noChangeArrowheads="1"/>
          </xdr:cNvSpPr>
        </xdr:nvSpPr>
        <xdr:spPr bwMode="auto">
          <a:xfrm>
            <a:off x="7572375" y="3981450"/>
            <a:ext cx="438150" cy="1524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Zconc</a:t>
            </a:r>
          </a:p>
        </xdr:txBody>
      </xdr:sp>
      <xdr:sp macro="" textlink="">
        <xdr:nvSpPr>
          <xdr:cNvPr id="126601" name="Line 86"/>
          <xdr:cNvSpPr>
            <a:spLocks noChangeShapeType="1"/>
          </xdr:cNvSpPr>
        </xdr:nvSpPr>
        <xdr:spPr bwMode="auto">
          <a:xfrm>
            <a:off x="8010929" y="4143375"/>
            <a:ext cx="229697" cy="1143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14</xdr:row>
      <xdr:rowOff>9525</xdr:rowOff>
    </xdr:from>
    <xdr:to>
      <xdr:col>10</xdr:col>
      <xdr:colOff>371475</xdr:colOff>
      <xdr:row>27</xdr:row>
      <xdr:rowOff>85725</xdr:rowOff>
    </xdr:to>
    <xdr:grpSp>
      <xdr:nvGrpSpPr>
        <xdr:cNvPr id="115478" name="Group 1"/>
        <xdr:cNvGrpSpPr>
          <a:grpSpLocks/>
        </xdr:cNvGrpSpPr>
      </xdr:nvGrpSpPr>
      <xdr:grpSpPr bwMode="auto">
        <a:xfrm>
          <a:off x="1323975" y="3267075"/>
          <a:ext cx="4943475" cy="2676525"/>
          <a:chOff x="5324475" y="3000375"/>
          <a:chExt cx="4943475" cy="2676525"/>
        </a:xfrm>
      </xdr:grpSpPr>
      <xdr:sp macro="" textlink="">
        <xdr:nvSpPr>
          <xdr:cNvPr id="115479" name="Line 20"/>
          <xdr:cNvSpPr>
            <a:spLocks noChangeShapeType="1"/>
          </xdr:cNvSpPr>
        </xdr:nvSpPr>
        <xdr:spPr bwMode="auto">
          <a:xfrm flipV="1">
            <a:off x="5324475" y="3581400"/>
            <a:ext cx="435425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480" name="Line 21"/>
          <xdr:cNvSpPr>
            <a:spLocks noChangeShapeType="1"/>
          </xdr:cNvSpPr>
        </xdr:nvSpPr>
        <xdr:spPr bwMode="auto">
          <a:xfrm>
            <a:off x="5374409" y="4991100"/>
            <a:ext cx="4314305" cy="95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481" name="Line 22"/>
          <xdr:cNvSpPr>
            <a:spLocks noChangeShapeType="1"/>
          </xdr:cNvSpPr>
        </xdr:nvSpPr>
        <xdr:spPr bwMode="auto">
          <a:xfrm flipH="1">
            <a:off x="8070850" y="3352800"/>
            <a:ext cx="739025" cy="2105025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482" name="Line 24"/>
          <xdr:cNvSpPr>
            <a:spLocks noChangeShapeType="1"/>
          </xdr:cNvSpPr>
        </xdr:nvSpPr>
        <xdr:spPr bwMode="auto">
          <a:xfrm flipV="1">
            <a:off x="7291878" y="3971925"/>
            <a:ext cx="1218392" cy="9525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483" name="Line 27"/>
          <xdr:cNvSpPr>
            <a:spLocks noChangeShapeType="1"/>
          </xdr:cNvSpPr>
        </xdr:nvSpPr>
        <xdr:spPr bwMode="auto">
          <a:xfrm>
            <a:off x="7351799" y="4391025"/>
            <a:ext cx="1028642" cy="9525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484" name="Line 28"/>
          <xdr:cNvSpPr>
            <a:spLocks noChangeShapeType="1"/>
          </xdr:cNvSpPr>
        </xdr:nvSpPr>
        <xdr:spPr bwMode="auto">
          <a:xfrm>
            <a:off x="7321839" y="4591050"/>
            <a:ext cx="968721" cy="0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485" name="Line 29"/>
          <xdr:cNvSpPr>
            <a:spLocks noChangeAspect="1" noChangeShapeType="1"/>
          </xdr:cNvSpPr>
        </xdr:nvSpPr>
        <xdr:spPr bwMode="auto">
          <a:xfrm>
            <a:off x="5404370" y="4295775"/>
            <a:ext cx="4863580" cy="9525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486" name="Oval 30"/>
          <xdr:cNvSpPr>
            <a:spLocks noChangeArrowheads="1"/>
          </xdr:cNvSpPr>
        </xdr:nvSpPr>
        <xdr:spPr bwMode="auto">
          <a:xfrm>
            <a:off x="7861127" y="5448300"/>
            <a:ext cx="289618" cy="228600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" name="Text Box 31"/>
          <xdr:cNvSpPr txBox="1">
            <a:spLocks noChangeArrowheads="1"/>
          </xdr:cNvSpPr>
        </xdr:nvSpPr>
        <xdr:spPr bwMode="auto">
          <a:xfrm>
            <a:off x="6143625" y="3962400"/>
            <a:ext cx="638175" cy="2190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1">
              <a:defRPr sz="1000"/>
            </a:pPr>
            <a:r>
              <a:rPr lang="he-IL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ציר הגשר</a:t>
            </a:r>
          </a:p>
        </xdr:txBody>
      </xdr:sp>
      <xdr:sp macro="" textlink="">
        <xdr:nvSpPr>
          <xdr:cNvPr id="115488" name="Line 32"/>
          <xdr:cNvSpPr>
            <a:spLocks noChangeShapeType="1"/>
          </xdr:cNvSpPr>
        </xdr:nvSpPr>
        <xdr:spPr bwMode="auto">
          <a:xfrm>
            <a:off x="6782550" y="4191000"/>
            <a:ext cx="249670" cy="1047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Text Box 33"/>
          <xdr:cNvSpPr txBox="1">
            <a:spLocks noChangeArrowheads="1"/>
          </xdr:cNvSpPr>
        </xdr:nvSpPr>
        <xdr:spPr bwMode="auto">
          <a:xfrm>
            <a:off x="9096375" y="3000375"/>
            <a:ext cx="790575" cy="2190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1">
              <a:defRPr sz="1000"/>
            </a:pPr>
            <a:r>
              <a:rPr lang="he-IL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ציר הנציב</a:t>
            </a:r>
          </a:p>
        </xdr:txBody>
      </xdr:sp>
      <xdr:sp macro="" textlink="">
        <xdr:nvSpPr>
          <xdr:cNvPr id="115490" name="Line 34"/>
          <xdr:cNvSpPr>
            <a:spLocks noChangeShapeType="1"/>
          </xdr:cNvSpPr>
        </xdr:nvSpPr>
        <xdr:spPr bwMode="auto">
          <a:xfrm flipH="1">
            <a:off x="8779914" y="3114675"/>
            <a:ext cx="309591" cy="2381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491" name="Line 35"/>
          <xdr:cNvSpPr>
            <a:spLocks noChangeShapeType="1"/>
          </xdr:cNvSpPr>
        </xdr:nvSpPr>
        <xdr:spPr bwMode="auto">
          <a:xfrm>
            <a:off x="6702656" y="4591050"/>
            <a:ext cx="379499" cy="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492" name="Line 36"/>
          <xdr:cNvSpPr>
            <a:spLocks noChangeShapeType="1"/>
          </xdr:cNvSpPr>
        </xdr:nvSpPr>
        <xdr:spPr bwMode="auto">
          <a:xfrm>
            <a:off x="6842471" y="4305300"/>
            <a:ext cx="0" cy="276225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 type="oval" w="sm" len="sm"/>
            <a:tailEnd type="oval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Text Box 37"/>
          <xdr:cNvSpPr txBox="1">
            <a:spLocks noChangeArrowheads="1"/>
          </xdr:cNvSpPr>
        </xdr:nvSpPr>
        <xdr:spPr bwMode="auto">
          <a:xfrm>
            <a:off x="6572250" y="4324350"/>
            <a:ext cx="200025" cy="2286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y</a:t>
            </a:r>
          </a:p>
        </xdr:txBody>
      </xdr:sp>
      <xdr:sp macro="" textlink="">
        <xdr:nvSpPr>
          <xdr:cNvPr id="18" name="Text Box 38"/>
          <xdr:cNvSpPr txBox="1">
            <a:spLocks noChangeArrowheads="1"/>
          </xdr:cNvSpPr>
        </xdr:nvSpPr>
        <xdr:spPr bwMode="auto">
          <a:xfrm>
            <a:off x="6324600" y="5067300"/>
            <a:ext cx="790575" cy="2190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1">
              <a:defRPr sz="1000"/>
            </a:pPr>
            <a:r>
              <a:rPr lang="he-IL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צירי קורות</a:t>
            </a:r>
          </a:p>
        </xdr:txBody>
      </xdr:sp>
      <xdr:sp macro="" textlink="">
        <xdr:nvSpPr>
          <xdr:cNvPr id="115495" name="Line 39"/>
          <xdr:cNvSpPr>
            <a:spLocks noChangeShapeType="1"/>
          </xdr:cNvSpPr>
        </xdr:nvSpPr>
        <xdr:spPr bwMode="auto">
          <a:xfrm flipV="1">
            <a:off x="7042208" y="4600575"/>
            <a:ext cx="449407" cy="5715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496" name="Oval 41"/>
          <xdr:cNvSpPr>
            <a:spLocks noChangeAspect="1" noChangeArrowheads="1"/>
          </xdr:cNvSpPr>
        </xdr:nvSpPr>
        <xdr:spPr bwMode="auto">
          <a:xfrm>
            <a:off x="8460336" y="4286250"/>
            <a:ext cx="39947" cy="38100"/>
          </a:xfrm>
          <a:prstGeom prst="ellipse">
            <a:avLst/>
          </a:prstGeom>
          <a:solidFill>
            <a:srgbClr val="969696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5497" name="Line 42"/>
          <xdr:cNvSpPr>
            <a:spLocks noChangeShapeType="1"/>
          </xdr:cNvSpPr>
        </xdr:nvSpPr>
        <xdr:spPr bwMode="auto">
          <a:xfrm>
            <a:off x="8390428" y="4314825"/>
            <a:ext cx="0" cy="95250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498" name="Line 43"/>
          <xdr:cNvSpPr>
            <a:spLocks noChangeShapeType="1"/>
          </xdr:cNvSpPr>
        </xdr:nvSpPr>
        <xdr:spPr bwMode="auto">
          <a:xfrm>
            <a:off x="8290560" y="4591050"/>
            <a:ext cx="0" cy="695325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499" name="Line 44"/>
          <xdr:cNvSpPr>
            <a:spLocks noChangeShapeType="1"/>
          </xdr:cNvSpPr>
        </xdr:nvSpPr>
        <xdr:spPr bwMode="auto">
          <a:xfrm flipV="1">
            <a:off x="8290560" y="5181600"/>
            <a:ext cx="109855" cy="9525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oval" w="sm" len="sm"/>
            <a:tailEnd type="oval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" name="Text Box 45"/>
          <xdr:cNvSpPr txBox="1">
            <a:spLocks noChangeArrowheads="1"/>
          </xdr:cNvSpPr>
        </xdr:nvSpPr>
        <xdr:spPr bwMode="auto">
          <a:xfrm>
            <a:off x="8562975" y="5038725"/>
            <a:ext cx="666750" cy="2571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x=y/tg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Symbol"/>
              </a:rPr>
              <a:t>a</a:t>
            </a:r>
          </a:p>
        </xdr:txBody>
      </xdr:sp>
      <xdr:sp macro="" textlink="">
        <xdr:nvSpPr>
          <xdr:cNvPr id="115501" name="Line 51"/>
          <xdr:cNvSpPr>
            <a:spLocks noChangeShapeType="1"/>
          </xdr:cNvSpPr>
        </xdr:nvSpPr>
        <xdr:spPr bwMode="auto">
          <a:xfrm flipH="1" flipV="1">
            <a:off x="5394382" y="3581400"/>
            <a:ext cx="453967" cy="14478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502" name="Line 53"/>
          <xdr:cNvSpPr>
            <a:spLocks noChangeShapeType="1"/>
          </xdr:cNvSpPr>
        </xdr:nvSpPr>
        <xdr:spPr bwMode="auto">
          <a:xfrm flipH="1" flipV="1">
            <a:off x="5504238" y="3790950"/>
            <a:ext cx="119842" cy="3143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" name="Text Box 55"/>
          <xdr:cNvSpPr txBox="1">
            <a:spLocks noChangeArrowheads="1"/>
          </xdr:cNvSpPr>
        </xdr:nvSpPr>
        <xdr:spPr bwMode="auto">
          <a:xfrm>
            <a:off x="5591175" y="3800475"/>
            <a:ext cx="190500" cy="2000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" wrap="square" lIns="27432" tIns="27432" rIns="0" bIns="0" anchor="b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-i</a:t>
            </a:r>
          </a:p>
        </xdr:txBody>
      </xdr:sp>
      <xdr:sp macro="" textlink="">
        <xdr:nvSpPr>
          <xdr:cNvPr id="115504" name="Line 56"/>
          <xdr:cNvSpPr>
            <a:spLocks noChangeShapeType="1"/>
          </xdr:cNvSpPr>
        </xdr:nvSpPr>
        <xdr:spPr bwMode="auto">
          <a:xfrm flipV="1">
            <a:off x="9708688" y="4371975"/>
            <a:ext cx="0" cy="6858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505" name="Line 57"/>
          <xdr:cNvSpPr>
            <a:spLocks noChangeShapeType="1"/>
          </xdr:cNvSpPr>
        </xdr:nvSpPr>
        <xdr:spPr bwMode="auto">
          <a:xfrm>
            <a:off x="9698701" y="3562350"/>
            <a:ext cx="0" cy="6381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506" name="Freeform 58"/>
          <xdr:cNvSpPr>
            <a:spLocks/>
          </xdr:cNvSpPr>
        </xdr:nvSpPr>
        <xdr:spPr bwMode="auto">
          <a:xfrm>
            <a:off x="9608820" y="4200525"/>
            <a:ext cx="199736" cy="200025"/>
          </a:xfrm>
          <a:custGeom>
            <a:avLst/>
            <a:gdLst>
              <a:gd name="T0" fmla="*/ 0 w 20"/>
              <a:gd name="T1" fmla="*/ 0 h 21"/>
              <a:gd name="T2" fmla="*/ 2147483647 w 20"/>
              <a:gd name="T3" fmla="*/ 2147483647 h 21"/>
              <a:gd name="T4" fmla="*/ 2147483647 w 20"/>
              <a:gd name="T5" fmla="*/ 2147483647 h 21"/>
              <a:gd name="T6" fmla="*/ 0 w 20"/>
              <a:gd name="T7" fmla="*/ 2147483647 h 21"/>
              <a:gd name="T8" fmla="*/ 2147483647 w 20"/>
              <a:gd name="T9" fmla="*/ 2147483647 h 2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0"/>
              <a:gd name="T16" fmla="*/ 0 h 21"/>
              <a:gd name="T17" fmla="*/ 20 w 20"/>
              <a:gd name="T18" fmla="*/ 21 h 21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0" h="21">
                <a:moveTo>
                  <a:pt x="0" y="0"/>
                </a:moveTo>
                <a:cubicBezTo>
                  <a:pt x="3" y="1"/>
                  <a:pt x="7" y="3"/>
                  <a:pt x="10" y="4"/>
                </a:cubicBezTo>
                <a:cubicBezTo>
                  <a:pt x="13" y="5"/>
                  <a:pt x="20" y="5"/>
                  <a:pt x="18" y="7"/>
                </a:cubicBezTo>
                <a:cubicBezTo>
                  <a:pt x="16" y="9"/>
                  <a:pt x="0" y="14"/>
                  <a:pt x="0" y="16"/>
                </a:cubicBezTo>
                <a:cubicBezTo>
                  <a:pt x="0" y="18"/>
                  <a:pt x="7" y="19"/>
                  <a:pt x="15" y="21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5507" name="Arc 59"/>
          <xdr:cNvSpPr>
            <a:spLocks/>
          </xdr:cNvSpPr>
        </xdr:nvSpPr>
        <xdr:spPr bwMode="auto">
          <a:xfrm>
            <a:off x="8560204" y="4057650"/>
            <a:ext cx="249670" cy="247650"/>
          </a:xfrm>
          <a:custGeom>
            <a:avLst/>
            <a:gdLst>
              <a:gd name="T0" fmla="*/ 0 w 21600"/>
              <a:gd name="T1" fmla="*/ 0 h 21600"/>
              <a:gd name="T2" fmla="*/ 5157985 w 21600"/>
              <a:gd name="T3" fmla="*/ 5149916 h 21600"/>
              <a:gd name="T4" fmla="*/ 0 w 21600"/>
              <a:gd name="T5" fmla="*/ 5149916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6350">
            <a:solidFill>
              <a:srgbClr val="000000"/>
            </a:solidFill>
            <a:round/>
            <a:headEnd type="triangle" w="sm" len="sm"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" name="Text Box 60"/>
          <xdr:cNvSpPr txBox="1">
            <a:spLocks noChangeArrowheads="1"/>
          </xdr:cNvSpPr>
        </xdr:nvSpPr>
        <xdr:spPr bwMode="auto">
          <a:xfrm>
            <a:off x="8782050" y="4048125"/>
            <a:ext cx="228600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0" bIns="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Symbol"/>
              </a:rPr>
              <a:t>a</a:t>
            </a:r>
          </a:p>
        </xdr:txBody>
      </xdr:sp>
      <xdr:sp macro="" textlink="">
        <xdr:nvSpPr>
          <xdr:cNvPr id="115509" name="Line 61"/>
          <xdr:cNvSpPr>
            <a:spLocks noChangeShapeType="1"/>
          </xdr:cNvSpPr>
        </xdr:nvSpPr>
        <xdr:spPr bwMode="auto">
          <a:xfrm>
            <a:off x="8280573" y="4295775"/>
            <a:ext cx="9987" cy="276225"/>
          </a:xfrm>
          <a:prstGeom prst="line">
            <a:avLst/>
          </a:prstGeom>
          <a:noFill/>
          <a:ln w="9525">
            <a:solidFill>
              <a:srgbClr val="000000"/>
            </a:solidFill>
            <a:prstDash val="sysDot"/>
            <a:round/>
            <a:headEnd/>
            <a:tailEnd type="stealth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510" name="Line 62"/>
          <xdr:cNvSpPr>
            <a:spLocks noChangeShapeType="1"/>
          </xdr:cNvSpPr>
        </xdr:nvSpPr>
        <xdr:spPr bwMode="auto">
          <a:xfrm flipH="1" flipV="1">
            <a:off x="8280573" y="3333750"/>
            <a:ext cx="9987" cy="93345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511" name="Line 63"/>
          <xdr:cNvSpPr>
            <a:spLocks noChangeShapeType="1"/>
          </xdr:cNvSpPr>
        </xdr:nvSpPr>
        <xdr:spPr bwMode="auto">
          <a:xfrm>
            <a:off x="5384396" y="3400425"/>
            <a:ext cx="2886190" cy="95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" name="Text Box 64"/>
          <xdr:cNvSpPr txBox="1">
            <a:spLocks noChangeArrowheads="1"/>
          </xdr:cNvSpPr>
        </xdr:nvSpPr>
        <xdr:spPr bwMode="auto">
          <a:xfrm>
            <a:off x="5476875" y="3143250"/>
            <a:ext cx="2324100" cy="2381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1">
              <a:defRPr sz="1000"/>
            </a:pPr>
            <a:r>
              <a:rPr lang="he-IL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מדוד מהתחלת העקום האנכי בכביש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X</a:t>
            </a:r>
          </a:p>
        </xdr:txBody>
      </xdr:sp>
      <xdr:sp macro="" textlink="">
        <xdr:nvSpPr>
          <xdr:cNvPr id="115513" name="Line 65"/>
          <xdr:cNvSpPr>
            <a:spLocks noChangeShapeType="1"/>
          </xdr:cNvSpPr>
        </xdr:nvSpPr>
        <xdr:spPr bwMode="auto">
          <a:xfrm flipV="1">
            <a:off x="8280573" y="3981450"/>
            <a:ext cx="0" cy="314325"/>
          </a:xfrm>
          <a:prstGeom prst="line">
            <a:avLst/>
          </a:prstGeom>
          <a:noFill/>
          <a:ln w="9525">
            <a:solidFill>
              <a:srgbClr val="000000"/>
            </a:solidFill>
            <a:prstDash val="sysDot"/>
            <a:round/>
            <a:headEnd/>
            <a:tailEnd type="stealth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" name="Text Box 66"/>
          <xdr:cNvSpPr txBox="1">
            <a:spLocks noChangeArrowheads="1"/>
          </xdr:cNvSpPr>
        </xdr:nvSpPr>
        <xdr:spPr bwMode="auto">
          <a:xfrm>
            <a:off x="8096250" y="4410075"/>
            <a:ext cx="190500" cy="2000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" wrap="square" lIns="27432" tIns="22860" rIns="0" bIns="0" anchor="b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-i</a:t>
            </a:r>
          </a:p>
        </xdr:txBody>
      </xdr:sp>
      <xdr:sp macro="" textlink="">
        <xdr:nvSpPr>
          <xdr:cNvPr id="39" name="Text Box 67"/>
          <xdr:cNvSpPr txBox="1">
            <a:spLocks noChangeArrowheads="1"/>
          </xdr:cNvSpPr>
        </xdr:nvSpPr>
        <xdr:spPr bwMode="auto">
          <a:xfrm>
            <a:off x="8096250" y="4019550"/>
            <a:ext cx="190500" cy="2000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" wrap="square" lIns="27432" tIns="22860" rIns="0" bIns="0" anchor="b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-i</a:t>
            </a:r>
          </a:p>
        </xdr:txBody>
      </xdr:sp>
      <xdr:sp macro="" textlink="">
        <xdr:nvSpPr>
          <xdr:cNvPr id="115516" name="AutoShape 68"/>
          <xdr:cNvSpPr>
            <a:spLocks noChangeArrowheads="1"/>
          </xdr:cNvSpPr>
        </xdr:nvSpPr>
        <xdr:spPr bwMode="auto">
          <a:xfrm>
            <a:off x="8240626" y="4257675"/>
            <a:ext cx="79895" cy="76200"/>
          </a:xfrm>
          <a:custGeom>
            <a:avLst/>
            <a:gdLst>
              <a:gd name="T0" fmla="*/ 5622 w 21600"/>
              <a:gd name="T1" fmla="*/ 2152 h 21600"/>
              <a:gd name="T2" fmla="*/ 2778 w 21600"/>
              <a:gd name="T3" fmla="*/ 4343 h 21600"/>
              <a:gd name="T4" fmla="*/ 0 w 21600"/>
              <a:gd name="T5" fmla="*/ 2152 h 21600"/>
              <a:gd name="T6" fmla="*/ 2778 w 21600"/>
              <a:gd name="T7" fmla="*/ 0 h 21600"/>
              <a:gd name="T8" fmla="*/ 0 60000 65536"/>
              <a:gd name="T9" fmla="*/ 5898240 60000 65536"/>
              <a:gd name="T10" fmla="*/ 11796480 60000 65536"/>
              <a:gd name="T11" fmla="*/ 17694720 60000 65536"/>
              <a:gd name="T12" fmla="*/ 2700 w 21600"/>
              <a:gd name="T13" fmla="*/ 8100 h 21600"/>
              <a:gd name="T14" fmla="*/ 18900 w 21600"/>
              <a:gd name="T15" fmla="*/ 13500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10800" y="0"/>
                </a:moveTo>
                <a:lnTo>
                  <a:pt x="6480" y="4320"/>
                </a:lnTo>
                <a:lnTo>
                  <a:pt x="8640" y="4320"/>
                </a:lnTo>
                <a:lnTo>
                  <a:pt x="8640" y="8640"/>
                </a:lnTo>
                <a:lnTo>
                  <a:pt x="4320" y="8640"/>
                </a:lnTo>
                <a:lnTo>
                  <a:pt x="4320" y="6480"/>
                </a:lnTo>
                <a:lnTo>
                  <a:pt x="0" y="10800"/>
                </a:lnTo>
                <a:lnTo>
                  <a:pt x="4320" y="15120"/>
                </a:lnTo>
                <a:lnTo>
                  <a:pt x="4320" y="12960"/>
                </a:lnTo>
                <a:lnTo>
                  <a:pt x="8640" y="12960"/>
                </a:lnTo>
                <a:lnTo>
                  <a:pt x="8640" y="17280"/>
                </a:lnTo>
                <a:lnTo>
                  <a:pt x="6480" y="17280"/>
                </a:lnTo>
                <a:lnTo>
                  <a:pt x="10800" y="21600"/>
                </a:lnTo>
                <a:lnTo>
                  <a:pt x="15120" y="17280"/>
                </a:lnTo>
                <a:lnTo>
                  <a:pt x="12960" y="17280"/>
                </a:lnTo>
                <a:lnTo>
                  <a:pt x="12960" y="12960"/>
                </a:lnTo>
                <a:lnTo>
                  <a:pt x="17280" y="12960"/>
                </a:lnTo>
                <a:lnTo>
                  <a:pt x="17280" y="15120"/>
                </a:lnTo>
                <a:lnTo>
                  <a:pt x="21600" y="10800"/>
                </a:lnTo>
                <a:lnTo>
                  <a:pt x="17280" y="6480"/>
                </a:lnTo>
                <a:lnTo>
                  <a:pt x="17280" y="8640"/>
                </a:lnTo>
                <a:lnTo>
                  <a:pt x="12960" y="8640"/>
                </a:lnTo>
                <a:lnTo>
                  <a:pt x="12960" y="4320"/>
                </a:lnTo>
                <a:lnTo>
                  <a:pt x="15120" y="4320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5517" name="AutoShape 75"/>
          <xdr:cNvSpPr>
            <a:spLocks noChangeArrowheads="1"/>
          </xdr:cNvSpPr>
        </xdr:nvSpPr>
        <xdr:spPr bwMode="auto">
          <a:xfrm>
            <a:off x="8250613" y="4552950"/>
            <a:ext cx="79895" cy="76200"/>
          </a:xfrm>
          <a:prstGeom prst="su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2" name="Text Box 76"/>
          <xdr:cNvSpPr txBox="1">
            <a:spLocks noChangeArrowheads="1"/>
          </xdr:cNvSpPr>
        </xdr:nvSpPr>
        <xdr:spPr bwMode="auto">
          <a:xfrm>
            <a:off x="7591425" y="4410075"/>
            <a:ext cx="438150" cy="1524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Zbeam</a:t>
            </a:r>
          </a:p>
        </xdr:txBody>
      </xdr:sp>
      <xdr:sp macro="" textlink="">
        <xdr:nvSpPr>
          <xdr:cNvPr id="115519" name="Line 77"/>
          <xdr:cNvSpPr>
            <a:spLocks noChangeShapeType="1"/>
          </xdr:cNvSpPr>
        </xdr:nvSpPr>
        <xdr:spPr bwMode="auto">
          <a:xfrm>
            <a:off x="8000942" y="4524375"/>
            <a:ext cx="259657" cy="476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520" name="Line 78"/>
          <xdr:cNvSpPr>
            <a:spLocks noChangeShapeType="1"/>
          </xdr:cNvSpPr>
        </xdr:nvSpPr>
        <xdr:spPr bwMode="auto">
          <a:xfrm flipV="1">
            <a:off x="8710006" y="3933825"/>
            <a:ext cx="978708" cy="9525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521" name="Line 79"/>
          <xdr:cNvSpPr>
            <a:spLocks noChangeShapeType="1"/>
          </xdr:cNvSpPr>
        </xdr:nvSpPr>
        <xdr:spPr bwMode="auto">
          <a:xfrm>
            <a:off x="8550217" y="4305300"/>
            <a:ext cx="1168458" cy="0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522" name="Line 83"/>
          <xdr:cNvSpPr>
            <a:spLocks noChangeShapeType="1"/>
          </xdr:cNvSpPr>
        </xdr:nvSpPr>
        <xdr:spPr bwMode="auto">
          <a:xfrm>
            <a:off x="8430837" y="4591050"/>
            <a:ext cx="1278313" cy="0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" name="Text Box 85"/>
          <xdr:cNvSpPr txBox="1">
            <a:spLocks noChangeArrowheads="1"/>
          </xdr:cNvSpPr>
        </xdr:nvSpPr>
        <xdr:spPr bwMode="auto">
          <a:xfrm>
            <a:off x="7572375" y="3981450"/>
            <a:ext cx="438150" cy="1524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Zconc</a:t>
            </a:r>
          </a:p>
        </xdr:txBody>
      </xdr:sp>
      <xdr:sp macro="" textlink="">
        <xdr:nvSpPr>
          <xdr:cNvPr id="115524" name="Line 86"/>
          <xdr:cNvSpPr>
            <a:spLocks noChangeShapeType="1"/>
          </xdr:cNvSpPr>
        </xdr:nvSpPr>
        <xdr:spPr bwMode="auto">
          <a:xfrm>
            <a:off x="8010929" y="4143375"/>
            <a:ext cx="229697" cy="1143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14</xdr:row>
      <xdr:rowOff>9525</xdr:rowOff>
    </xdr:from>
    <xdr:to>
      <xdr:col>10</xdr:col>
      <xdr:colOff>371475</xdr:colOff>
      <xdr:row>27</xdr:row>
      <xdr:rowOff>85725</xdr:rowOff>
    </xdr:to>
    <xdr:grpSp>
      <xdr:nvGrpSpPr>
        <xdr:cNvPr id="116502" name="Group 1"/>
        <xdr:cNvGrpSpPr>
          <a:grpSpLocks/>
        </xdr:cNvGrpSpPr>
      </xdr:nvGrpSpPr>
      <xdr:grpSpPr bwMode="auto">
        <a:xfrm>
          <a:off x="1323975" y="3267075"/>
          <a:ext cx="4943475" cy="2676525"/>
          <a:chOff x="5324475" y="3000375"/>
          <a:chExt cx="4943475" cy="2676525"/>
        </a:xfrm>
      </xdr:grpSpPr>
      <xdr:sp macro="" textlink="">
        <xdr:nvSpPr>
          <xdr:cNvPr id="116503" name="Line 20"/>
          <xdr:cNvSpPr>
            <a:spLocks noChangeShapeType="1"/>
          </xdr:cNvSpPr>
        </xdr:nvSpPr>
        <xdr:spPr bwMode="auto">
          <a:xfrm flipV="1">
            <a:off x="5324475" y="3581400"/>
            <a:ext cx="435425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504" name="Line 21"/>
          <xdr:cNvSpPr>
            <a:spLocks noChangeShapeType="1"/>
          </xdr:cNvSpPr>
        </xdr:nvSpPr>
        <xdr:spPr bwMode="auto">
          <a:xfrm>
            <a:off x="5374409" y="4991100"/>
            <a:ext cx="4314305" cy="95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505" name="Line 22"/>
          <xdr:cNvSpPr>
            <a:spLocks noChangeShapeType="1"/>
          </xdr:cNvSpPr>
        </xdr:nvSpPr>
        <xdr:spPr bwMode="auto">
          <a:xfrm flipH="1">
            <a:off x="8070850" y="3352800"/>
            <a:ext cx="739025" cy="2105025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506" name="Line 24"/>
          <xdr:cNvSpPr>
            <a:spLocks noChangeShapeType="1"/>
          </xdr:cNvSpPr>
        </xdr:nvSpPr>
        <xdr:spPr bwMode="auto">
          <a:xfrm flipV="1">
            <a:off x="7291878" y="3971925"/>
            <a:ext cx="1218392" cy="9525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507" name="Line 27"/>
          <xdr:cNvSpPr>
            <a:spLocks noChangeShapeType="1"/>
          </xdr:cNvSpPr>
        </xdr:nvSpPr>
        <xdr:spPr bwMode="auto">
          <a:xfrm>
            <a:off x="7351799" y="4391025"/>
            <a:ext cx="1028642" cy="9525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508" name="Line 28"/>
          <xdr:cNvSpPr>
            <a:spLocks noChangeShapeType="1"/>
          </xdr:cNvSpPr>
        </xdr:nvSpPr>
        <xdr:spPr bwMode="auto">
          <a:xfrm>
            <a:off x="7321839" y="4591050"/>
            <a:ext cx="968721" cy="0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509" name="Line 29"/>
          <xdr:cNvSpPr>
            <a:spLocks noChangeAspect="1" noChangeShapeType="1"/>
          </xdr:cNvSpPr>
        </xdr:nvSpPr>
        <xdr:spPr bwMode="auto">
          <a:xfrm>
            <a:off x="5404370" y="4295775"/>
            <a:ext cx="4863580" cy="9525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510" name="Oval 30"/>
          <xdr:cNvSpPr>
            <a:spLocks noChangeArrowheads="1"/>
          </xdr:cNvSpPr>
        </xdr:nvSpPr>
        <xdr:spPr bwMode="auto">
          <a:xfrm>
            <a:off x="7861127" y="5448300"/>
            <a:ext cx="289618" cy="228600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" name="Text Box 31"/>
          <xdr:cNvSpPr txBox="1">
            <a:spLocks noChangeArrowheads="1"/>
          </xdr:cNvSpPr>
        </xdr:nvSpPr>
        <xdr:spPr bwMode="auto">
          <a:xfrm>
            <a:off x="6143625" y="3962400"/>
            <a:ext cx="638175" cy="2190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1">
              <a:defRPr sz="1000"/>
            </a:pPr>
            <a:r>
              <a:rPr lang="he-IL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ציר הגשר</a:t>
            </a:r>
          </a:p>
        </xdr:txBody>
      </xdr:sp>
      <xdr:sp macro="" textlink="">
        <xdr:nvSpPr>
          <xdr:cNvPr id="116512" name="Line 32"/>
          <xdr:cNvSpPr>
            <a:spLocks noChangeShapeType="1"/>
          </xdr:cNvSpPr>
        </xdr:nvSpPr>
        <xdr:spPr bwMode="auto">
          <a:xfrm>
            <a:off x="6782550" y="4191000"/>
            <a:ext cx="249670" cy="1047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Text Box 33"/>
          <xdr:cNvSpPr txBox="1">
            <a:spLocks noChangeArrowheads="1"/>
          </xdr:cNvSpPr>
        </xdr:nvSpPr>
        <xdr:spPr bwMode="auto">
          <a:xfrm>
            <a:off x="9096375" y="3000375"/>
            <a:ext cx="790575" cy="2190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1">
              <a:defRPr sz="1000"/>
            </a:pPr>
            <a:r>
              <a:rPr lang="he-IL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ציר הנציב</a:t>
            </a:r>
          </a:p>
        </xdr:txBody>
      </xdr:sp>
      <xdr:sp macro="" textlink="">
        <xdr:nvSpPr>
          <xdr:cNvPr id="116514" name="Line 34"/>
          <xdr:cNvSpPr>
            <a:spLocks noChangeShapeType="1"/>
          </xdr:cNvSpPr>
        </xdr:nvSpPr>
        <xdr:spPr bwMode="auto">
          <a:xfrm flipH="1">
            <a:off x="8779914" y="3114675"/>
            <a:ext cx="309591" cy="2381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515" name="Line 35"/>
          <xdr:cNvSpPr>
            <a:spLocks noChangeShapeType="1"/>
          </xdr:cNvSpPr>
        </xdr:nvSpPr>
        <xdr:spPr bwMode="auto">
          <a:xfrm>
            <a:off x="6702656" y="4591050"/>
            <a:ext cx="379499" cy="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516" name="Line 36"/>
          <xdr:cNvSpPr>
            <a:spLocks noChangeShapeType="1"/>
          </xdr:cNvSpPr>
        </xdr:nvSpPr>
        <xdr:spPr bwMode="auto">
          <a:xfrm>
            <a:off x="6842471" y="4305300"/>
            <a:ext cx="0" cy="276225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 type="oval" w="sm" len="sm"/>
            <a:tailEnd type="oval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Text Box 37"/>
          <xdr:cNvSpPr txBox="1">
            <a:spLocks noChangeArrowheads="1"/>
          </xdr:cNvSpPr>
        </xdr:nvSpPr>
        <xdr:spPr bwMode="auto">
          <a:xfrm>
            <a:off x="6572250" y="4324350"/>
            <a:ext cx="200025" cy="2286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y</a:t>
            </a:r>
          </a:p>
        </xdr:txBody>
      </xdr:sp>
      <xdr:sp macro="" textlink="">
        <xdr:nvSpPr>
          <xdr:cNvPr id="18" name="Text Box 38"/>
          <xdr:cNvSpPr txBox="1">
            <a:spLocks noChangeArrowheads="1"/>
          </xdr:cNvSpPr>
        </xdr:nvSpPr>
        <xdr:spPr bwMode="auto">
          <a:xfrm>
            <a:off x="6324600" y="5067300"/>
            <a:ext cx="790575" cy="2190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1">
              <a:defRPr sz="1000"/>
            </a:pPr>
            <a:r>
              <a:rPr lang="he-IL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צירי קורות</a:t>
            </a:r>
          </a:p>
        </xdr:txBody>
      </xdr:sp>
      <xdr:sp macro="" textlink="">
        <xdr:nvSpPr>
          <xdr:cNvPr id="116519" name="Line 39"/>
          <xdr:cNvSpPr>
            <a:spLocks noChangeShapeType="1"/>
          </xdr:cNvSpPr>
        </xdr:nvSpPr>
        <xdr:spPr bwMode="auto">
          <a:xfrm flipV="1">
            <a:off x="7042208" y="4600575"/>
            <a:ext cx="449407" cy="5715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520" name="Oval 41"/>
          <xdr:cNvSpPr>
            <a:spLocks noChangeAspect="1" noChangeArrowheads="1"/>
          </xdr:cNvSpPr>
        </xdr:nvSpPr>
        <xdr:spPr bwMode="auto">
          <a:xfrm>
            <a:off x="8460336" y="4286250"/>
            <a:ext cx="39947" cy="38100"/>
          </a:xfrm>
          <a:prstGeom prst="ellipse">
            <a:avLst/>
          </a:prstGeom>
          <a:solidFill>
            <a:srgbClr val="969696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6521" name="Line 42"/>
          <xdr:cNvSpPr>
            <a:spLocks noChangeShapeType="1"/>
          </xdr:cNvSpPr>
        </xdr:nvSpPr>
        <xdr:spPr bwMode="auto">
          <a:xfrm>
            <a:off x="8390428" y="4314825"/>
            <a:ext cx="0" cy="95250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522" name="Line 43"/>
          <xdr:cNvSpPr>
            <a:spLocks noChangeShapeType="1"/>
          </xdr:cNvSpPr>
        </xdr:nvSpPr>
        <xdr:spPr bwMode="auto">
          <a:xfrm>
            <a:off x="8290560" y="4591050"/>
            <a:ext cx="0" cy="695325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523" name="Line 44"/>
          <xdr:cNvSpPr>
            <a:spLocks noChangeShapeType="1"/>
          </xdr:cNvSpPr>
        </xdr:nvSpPr>
        <xdr:spPr bwMode="auto">
          <a:xfrm flipV="1">
            <a:off x="8290560" y="5181600"/>
            <a:ext cx="109855" cy="9525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oval" w="sm" len="sm"/>
            <a:tailEnd type="oval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" name="Text Box 45"/>
          <xdr:cNvSpPr txBox="1">
            <a:spLocks noChangeArrowheads="1"/>
          </xdr:cNvSpPr>
        </xdr:nvSpPr>
        <xdr:spPr bwMode="auto">
          <a:xfrm>
            <a:off x="8562975" y="5038725"/>
            <a:ext cx="666750" cy="2571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x=y/tg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Symbol"/>
              </a:rPr>
              <a:t>a</a:t>
            </a:r>
          </a:p>
        </xdr:txBody>
      </xdr:sp>
      <xdr:sp macro="" textlink="">
        <xdr:nvSpPr>
          <xdr:cNvPr id="116525" name="Line 51"/>
          <xdr:cNvSpPr>
            <a:spLocks noChangeShapeType="1"/>
          </xdr:cNvSpPr>
        </xdr:nvSpPr>
        <xdr:spPr bwMode="auto">
          <a:xfrm flipH="1" flipV="1">
            <a:off x="5394382" y="3581400"/>
            <a:ext cx="453967" cy="14478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526" name="Line 53"/>
          <xdr:cNvSpPr>
            <a:spLocks noChangeShapeType="1"/>
          </xdr:cNvSpPr>
        </xdr:nvSpPr>
        <xdr:spPr bwMode="auto">
          <a:xfrm flipH="1" flipV="1">
            <a:off x="5504238" y="3790950"/>
            <a:ext cx="119842" cy="3143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" name="Text Box 55"/>
          <xdr:cNvSpPr txBox="1">
            <a:spLocks noChangeArrowheads="1"/>
          </xdr:cNvSpPr>
        </xdr:nvSpPr>
        <xdr:spPr bwMode="auto">
          <a:xfrm>
            <a:off x="5591175" y="3800475"/>
            <a:ext cx="190500" cy="2000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" wrap="square" lIns="27432" tIns="27432" rIns="0" bIns="0" anchor="b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-i</a:t>
            </a:r>
          </a:p>
        </xdr:txBody>
      </xdr:sp>
      <xdr:sp macro="" textlink="">
        <xdr:nvSpPr>
          <xdr:cNvPr id="116528" name="Line 56"/>
          <xdr:cNvSpPr>
            <a:spLocks noChangeShapeType="1"/>
          </xdr:cNvSpPr>
        </xdr:nvSpPr>
        <xdr:spPr bwMode="auto">
          <a:xfrm flipV="1">
            <a:off x="9708688" y="4371975"/>
            <a:ext cx="0" cy="6858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529" name="Line 57"/>
          <xdr:cNvSpPr>
            <a:spLocks noChangeShapeType="1"/>
          </xdr:cNvSpPr>
        </xdr:nvSpPr>
        <xdr:spPr bwMode="auto">
          <a:xfrm>
            <a:off x="9698701" y="3562350"/>
            <a:ext cx="0" cy="6381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530" name="Freeform 58"/>
          <xdr:cNvSpPr>
            <a:spLocks/>
          </xdr:cNvSpPr>
        </xdr:nvSpPr>
        <xdr:spPr bwMode="auto">
          <a:xfrm>
            <a:off x="9608820" y="4200525"/>
            <a:ext cx="199736" cy="200025"/>
          </a:xfrm>
          <a:custGeom>
            <a:avLst/>
            <a:gdLst>
              <a:gd name="T0" fmla="*/ 0 w 20"/>
              <a:gd name="T1" fmla="*/ 0 h 21"/>
              <a:gd name="T2" fmla="*/ 2147483647 w 20"/>
              <a:gd name="T3" fmla="*/ 2147483647 h 21"/>
              <a:gd name="T4" fmla="*/ 2147483647 w 20"/>
              <a:gd name="T5" fmla="*/ 2147483647 h 21"/>
              <a:gd name="T6" fmla="*/ 0 w 20"/>
              <a:gd name="T7" fmla="*/ 2147483647 h 21"/>
              <a:gd name="T8" fmla="*/ 2147483647 w 20"/>
              <a:gd name="T9" fmla="*/ 2147483647 h 2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0"/>
              <a:gd name="T16" fmla="*/ 0 h 21"/>
              <a:gd name="T17" fmla="*/ 20 w 20"/>
              <a:gd name="T18" fmla="*/ 21 h 21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0" h="21">
                <a:moveTo>
                  <a:pt x="0" y="0"/>
                </a:moveTo>
                <a:cubicBezTo>
                  <a:pt x="3" y="1"/>
                  <a:pt x="7" y="3"/>
                  <a:pt x="10" y="4"/>
                </a:cubicBezTo>
                <a:cubicBezTo>
                  <a:pt x="13" y="5"/>
                  <a:pt x="20" y="5"/>
                  <a:pt x="18" y="7"/>
                </a:cubicBezTo>
                <a:cubicBezTo>
                  <a:pt x="16" y="9"/>
                  <a:pt x="0" y="14"/>
                  <a:pt x="0" y="16"/>
                </a:cubicBezTo>
                <a:cubicBezTo>
                  <a:pt x="0" y="18"/>
                  <a:pt x="7" y="19"/>
                  <a:pt x="15" y="21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6531" name="Arc 59"/>
          <xdr:cNvSpPr>
            <a:spLocks/>
          </xdr:cNvSpPr>
        </xdr:nvSpPr>
        <xdr:spPr bwMode="auto">
          <a:xfrm>
            <a:off x="8560204" y="4057650"/>
            <a:ext cx="249670" cy="247650"/>
          </a:xfrm>
          <a:custGeom>
            <a:avLst/>
            <a:gdLst>
              <a:gd name="T0" fmla="*/ 0 w 21600"/>
              <a:gd name="T1" fmla="*/ 0 h 21600"/>
              <a:gd name="T2" fmla="*/ 5157985 w 21600"/>
              <a:gd name="T3" fmla="*/ 5149916 h 21600"/>
              <a:gd name="T4" fmla="*/ 0 w 21600"/>
              <a:gd name="T5" fmla="*/ 5149916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6350">
            <a:solidFill>
              <a:srgbClr val="000000"/>
            </a:solidFill>
            <a:round/>
            <a:headEnd type="triangle" w="sm" len="sm"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" name="Text Box 60"/>
          <xdr:cNvSpPr txBox="1">
            <a:spLocks noChangeArrowheads="1"/>
          </xdr:cNvSpPr>
        </xdr:nvSpPr>
        <xdr:spPr bwMode="auto">
          <a:xfrm>
            <a:off x="8782050" y="4048125"/>
            <a:ext cx="228600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0" bIns="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Symbol"/>
              </a:rPr>
              <a:t>a</a:t>
            </a:r>
          </a:p>
        </xdr:txBody>
      </xdr:sp>
      <xdr:sp macro="" textlink="">
        <xdr:nvSpPr>
          <xdr:cNvPr id="116533" name="Line 61"/>
          <xdr:cNvSpPr>
            <a:spLocks noChangeShapeType="1"/>
          </xdr:cNvSpPr>
        </xdr:nvSpPr>
        <xdr:spPr bwMode="auto">
          <a:xfrm>
            <a:off x="8280573" y="4295775"/>
            <a:ext cx="9987" cy="276225"/>
          </a:xfrm>
          <a:prstGeom prst="line">
            <a:avLst/>
          </a:prstGeom>
          <a:noFill/>
          <a:ln w="9525">
            <a:solidFill>
              <a:srgbClr val="000000"/>
            </a:solidFill>
            <a:prstDash val="sysDot"/>
            <a:round/>
            <a:headEnd/>
            <a:tailEnd type="stealth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534" name="Line 62"/>
          <xdr:cNvSpPr>
            <a:spLocks noChangeShapeType="1"/>
          </xdr:cNvSpPr>
        </xdr:nvSpPr>
        <xdr:spPr bwMode="auto">
          <a:xfrm flipH="1" flipV="1">
            <a:off x="8280573" y="3333750"/>
            <a:ext cx="9987" cy="93345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535" name="Line 63"/>
          <xdr:cNvSpPr>
            <a:spLocks noChangeShapeType="1"/>
          </xdr:cNvSpPr>
        </xdr:nvSpPr>
        <xdr:spPr bwMode="auto">
          <a:xfrm>
            <a:off x="5384396" y="3400425"/>
            <a:ext cx="2886190" cy="95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" name="Text Box 64"/>
          <xdr:cNvSpPr txBox="1">
            <a:spLocks noChangeArrowheads="1"/>
          </xdr:cNvSpPr>
        </xdr:nvSpPr>
        <xdr:spPr bwMode="auto">
          <a:xfrm>
            <a:off x="5476875" y="3143250"/>
            <a:ext cx="2324100" cy="2381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1">
              <a:defRPr sz="1000"/>
            </a:pPr>
            <a:r>
              <a:rPr lang="he-IL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מדוד מהתחלת העקום האנכי בכביש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X</a:t>
            </a:r>
          </a:p>
        </xdr:txBody>
      </xdr:sp>
      <xdr:sp macro="" textlink="">
        <xdr:nvSpPr>
          <xdr:cNvPr id="116537" name="Line 65"/>
          <xdr:cNvSpPr>
            <a:spLocks noChangeShapeType="1"/>
          </xdr:cNvSpPr>
        </xdr:nvSpPr>
        <xdr:spPr bwMode="auto">
          <a:xfrm flipV="1">
            <a:off x="8280573" y="3981450"/>
            <a:ext cx="0" cy="314325"/>
          </a:xfrm>
          <a:prstGeom prst="line">
            <a:avLst/>
          </a:prstGeom>
          <a:noFill/>
          <a:ln w="9525">
            <a:solidFill>
              <a:srgbClr val="000000"/>
            </a:solidFill>
            <a:prstDash val="sysDot"/>
            <a:round/>
            <a:headEnd/>
            <a:tailEnd type="stealth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" name="Text Box 66"/>
          <xdr:cNvSpPr txBox="1">
            <a:spLocks noChangeArrowheads="1"/>
          </xdr:cNvSpPr>
        </xdr:nvSpPr>
        <xdr:spPr bwMode="auto">
          <a:xfrm>
            <a:off x="8096250" y="4410075"/>
            <a:ext cx="190500" cy="2000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" wrap="square" lIns="27432" tIns="22860" rIns="0" bIns="0" anchor="b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-i</a:t>
            </a:r>
          </a:p>
        </xdr:txBody>
      </xdr:sp>
      <xdr:sp macro="" textlink="">
        <xdr:nvSpPr>
          <xdr:cNvPr id="39" name="Text Box 67"/>
          <xdr:cNvSpPr txBox="1">
            <a:spLocks noChangeArrowheads="1"/>
          </xdr:cNvSpPr>
        </xdr:nvSpPr>
        <xdr:spPr bwMode="auto">
          <a:xfrm>
            <a:off x="8096250" y="4019550"/>
            <a:ext cx="190500" cy="2000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" wrap="square" lIns="27432" tIns="22860" rIns="0" bIns="0" anchor="b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-i</a:t>
            </a:r>
          </a:p>
        </xdr:txBody>
      </xdr:sp>
      <xdr:sp macro="" textlink="">
        <xdr:nvSpPr>
          <xdr:cNvPr id="116540" name="AutoShape 68"/>
          <xdr:cNvSpPr>
            <a:spLocks noChangeArrowheads="1"/>
          </xdr:cNvSpPr>
        </xdr:nvSpPr>
        <xdr:spPr bwMode="auto">
          <a:xfrm>
            <a:off x="8240626" y="4257675"/>
            <a:ext cx="79895" cy="76200"/>
          </a:xfrm>
          <a:custGeom>
            <a:avLst/>
            <a:gdLst>
              <a:gd name="T0" fmla="*/ 5622 w 21600"/>
              <a:gd name="T1" fmla="*/ 2152 h 21600"/>
              <a:gd name="T2" fmla="*/ 2778 w 21600"/>
              <a:gd name="T3" fmla="*/ 4343 h 21600"/>
              <a:gd name="T4" fmla="*/ 0 w 21600"/>
              <a:gd name="T5" fmla="*/ 2152 h 21600"/>
              <a:gd name="T6" fmla="*/ 2778 w 21600"/>
              <a:gd name="T7" fmla="*/ 0 h 21600"/>
              <a:gd name="T8" fmla="*/ 0 60000 65536"/>
              <a:gd name="T9" fmla="*/ 5898240 60000 65536"/>
              <a:gd name="T10" fmla="*/ 11796480 60000 65536"/>
              <a:gd name="T11" fmla="*/ 17694720 60000 65536"/>
              <a:gd name="T12" fmla="*/ 2700 w 21600"/>
              <a:gd name="T13" fmla="*/ 8100 h 21600"/>
              <a:gd name="T14" fmla="*/ 18900 w 21600"/>
              <a:gd name="T15" fmla="*/ 13500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10800" y="0"/>
                </a:moveTo>
                <a:lnTo>
                  <a:pt x="6480" y="4320"/>
                </a:lnTo>
                <a:lnTo>
                  <a:pt x="8640" y="4320"/>
                </a:lnTo>
                <a:lnTo>
                  <a:pt x="8640" y="8640"/>
                </a:lnTo>
                <a:lnTo>
                  <a:pt x="4320" y="8640"/>
                </a:lnTo>
                <a:lnTo>
                  <a:pt x="4320" y="6480"/>
                </a:lnTo>
                <a:lnTo>
                  <a:pt x="0" y="10800"/>
                </a:lnTo>
                <a:lnTo>
                  <a:pt x="4320" y="15120"/>
                </a:lnTo>
                <a:lnTo>
                  <a:pt x="4320" y="12960"/>
                </a:lnTo>
                <a:lnTo>
                  <a:pt x="8640" y="12960"/>
                </a:lnTo>
                <a:lnTo>
                  <a:pt x="8640" y="17280"/>
                </a:lnTo>
                <a:lnTo>
                  <a:pt x="6480" y="17280"/>
                </a:lnTo>
                <a:lnTo>
                  <a:pt x="10800" y="21600"/>
                </a:lnTo>
                <a:lnTo>
                  <a:pt x="15120" y="17280"/>
                </a:lnTo>
                <a:lnTo>
                  <a:pt x="12960" y="17280"/>
                </a:lnTo>
                <a:lnTo>
                  <a:pt x="12960" y="12960"/>
                </a:lnTo>
                <a:lnTo>
                  <a:pt x="17280" y="12960"/>
                </a:lnTo>
                <a:lnTo>
                  <a:pt x="17280" y="15120"/>
                </a:lnTo>
                <a:lnTo>
                  <a:pt x="21600" y="10800"/>
                </a:lnTo>
                <a:lnTo>
                  <a:pt x="17280" y="6480"/>
                </a:lnTo>
                <a:lnTo>
                  <a:pt x="17280" y="8640"/>
                </a:lnTo>
                <a:lnTo>
                  <a:pt x="12960" y="8640"/>
                </a:lnTo>
                <a:lnTo>
                  <a:pt x="12960" y="4320"/>
                </a:lnTo>
                <a:lnTo>
                  <a:pt x="15120" y="4320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6541" name="AutoShape 75"/>
          <xdr:cNvSpPr>
            <a:spLocks noChangeArrowheads="1"/>
          </xdr:cNvSpPr>
        </xdr:nvSpPr>
        <xdr:spPr bwMode="auto">
          <a:xfrm>
            <a:off x="8250613" y="4552950"/>
            <a:ext cx="79895" cy="76200"/>
          </a:xfrm>
          <a:prstGeom prst="su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2" name="Text Box 76"/>
          <xdr:cNvSpPr txBox="1">
            <a:spLocks noChangeArrowheads="1"/>
          </xdr:cNvSpPr>
        </xdr:nvSpPr>
        <xdr:spPr bwMode="auto">
          <a:xfrm>
            <a:off x="7591425" y="4410075"/>
            <a:ext cx="438150" cy="1524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Zbeam</a:t>
            </a:r>
          </a:p>
        </xdr:txBody>
      </xdr:sp>
      <xdr:sp macro="" textlink="">
        <xdr:nvSpPr>
          <xdr:cNvPr id="116543" name="Line 77"/>
          <xdr:cNvSpPr>
            <a:spLocks noChangeShapeType="1"/>
          </xdr:cNvSpPr>
        </xdr:nvSpPr>
        <xdr:spPr bwMode="auto">
          <a:xfrm>
            <a:off x="8000942" y="4524375"/>
            <a:ext cx="259657" cy="476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544" name="Line 78"/>
          <xdr:cNvSpPr>
            <a:spLocks noChangeShapeType="1"/>
          </xdr:cNvSpPr>
        </xdr:nvSpPr>
        <xdr:spPr bwMode="auto">
          <a:xfrm flipV="1">
            <a:off x="8710006" y="3933825"/>
            <a:ext cx="978708" cy="9525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545" name="Line 79"/>
          <xdr:cNvSpPr>
            <a:spLocks noChangeShapeType="1"/>
          </xdr:cNvSpPr>
        </xdr:nvSpPr>
        <xdr:spPr bwMode="auto">
          <a:xfrm>
            <a:off x="8550217" y="4305300"/>
            <a:ext cx="1168458" cy="0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546" name="Line 83"/>
          <xdr:cNvSpPr>
            <a:spLocks noChangeShapeType="1"/>
          </xdr:cNvSpPr>
        </xdr:nvSpPr>
        <xdr:spPr bwMode="auto">
          <a:xfrm>
            <a:off x="8430837" y="4591050"/>
            <a:ext cx="1278313" cy="0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" name="Text Box 85"/>
          <xdr:cNvSpPr txBox="1">
            <a:spLocks noChangeArrowheads="1"/>
          </xdr:cNvSpPr>
        </xdr:nvSpPr>
        <xdr:spPr bwMode="auto">
          <a:xfrm>
            <a:off x="7572375" y="3981450"/>
            <a:ext cx="438150" cy="1524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Zconc</a:t>
            </a:r>
          </a:p>
        </xdr:txBody>
      </xdr:sp>
      <xdr:sp macro="" textlink="">
        <xdr:nvSpPr>
          <xdr:cNvPr id="116548" name="Line 86"/>
          <xdr:cNvSpPr>
            <a:spLocks noChangeShapeType="1"/>
          </xdr:cNvSpPr>
        </xdr:nvSpPr>
        <xdr:spPr bwMode="auto">
          <a:xfrm>
            <a:off x="8010929" y="4143375"/>
            <a:ext cx="229697" cy="1143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14</xdr:row>
      <xdr:rowOff>9525</xdr:rowOff>
    </xdr:from>
    <xdr:to>
      <xdr:col>10</xdr:col>
      <xdr:colOff>371475</xdr:colOff>
      <xdr:row>27</xdr:row>
      <xdr:rowOff>85725</xdr:rowOff>
    </xdr:to>
    <xdr:grpSp>
      <xdr:nvGrpSpPr>
        <xdr:cNvPr id="119526" name="Group 1"/>
        <xdr:cNvGrpSpPr>
          <a:grpSpLocks/>
        </xdr:cNvGrpSpPr>
      </xdr:nvGrpSpPr>
      <xdr:grpSpPr bwMode="auto">
        <a:xfrm>
          <a:off x="1323975" y="3267075"/>
          <a:ext cx="4943475" cy="2676525"/>
          <a:chOff x="5324475" y="3000375"/>
          <a:chExt cx="4943475" cy="2676525"/>
        </a:xfrm>
      </xdr:grpSpPr>
      <xdr:sp macro="" textlink="">
        <xdr:nvSpPr>
          <xdr:cNvPr id="119527" name="Line 20"/>
          <xdr:cNvSpPr>
            <a:spLocks noChangeShapeType="1"/>
          </xdr:cNvSpPr>
        </xdr:nvSpPr>
        <xdr:spPr bwMode="auto">
          <a:xfrm flipV="1">
            <a:off x="5324475" y="3581400"/>
            <a:ext cx="435425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528" name="Line 21"/>
          <xdr:cNvSpPr>
            <a:spLocks noChangeShapeType="1"/>
          </xdr:cNvSpPr>
        </xdr:nvSpPr>
        <xdr:spPr bwMode="auto">
          <a:xfrm>
            <a:off x="5374409" y="4991100"/>
            <a:ext cx="4314305" cy="95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529" name="Line 22"/>
          <xdr:cNvSpPr>
            <a:spLocks noChangeShapeType="1"/>
          </xdr:cNvSpPr>
        </xdr:nvSpPr>
        <xdr:spPr bwMode="auto">
          <a:xfrm flipH="1">
            <a:off x="8070850" y="3352800"/>
            <a:ext cx="739025" cy="2105025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530" name="Line 24"/>
          <xdr:cNvSpPr>
            <a:spLocks noChangeShapeType="1"/>
          </xdr:cNvSpPr>
        </xdr:nvSpPr>
        <xdr:spPr bwMode="auto">
          <a:xfrm flipV="1">
            <a:off x="7291878" y="3971925"/>
            <a:ext cx="1218392" cy="9525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531" name="Line 27"/>
          <xdr:cNvSpPr>
            <a:spLocks noChangeShapeType="1"/>
          </xdr:cNvSpPr>
        </xdr:nvSpPr>
        <xdr:spPr bwMode="auto">
          <a:xfrm>
            <a:off x="7351799" y="4391025"/>
            <a:ext cx="1028642" cy="9525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532" name="Line 28"/>
          <xdr:cNvSpPr>
            <a:spLocks noChangeShapeType="1"/>
          </xdr:cNvSpPr>
        </xdr:nvSpPr>
        <xdr:spPr bwMode="auto">
          <a:xfrm>
            <a:off x="7321839" y="4591050"/>
            <a:ext cx="968721" cy="0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533" name="Line 29"/>
          <xdr:cNvSpPr>
            <a:spLocks noChangeAspect="1" noChangeShapeType="1"/>
          </xdr:cNvSpPr>
        </xdr:nvSpPr>
        <xdr:spPr bwMode="auto">
          <a:xfrm>
            <a:off x="5404370" y="4295775"/>
            <a:ext cx="4863580" cy="9525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534" name="Oval 30"/>
          <xdr:cNvSpPr>
            <a:spLocks noChangeArrowheads="1"/>
          </xdr:cNvSpPr>
        </xdr:nvSpPr>
        <xdr:spPr bwMode="auto">
          <a:xfrm>
            <a:off x="7861127" y="5448300"/>
            <a:ext cx="289618" cy="228600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" name="Text Box 31"/>
          <xdr:cNvSpPr txBox="1">
            <a:spLocks noChangeArrowheads="1"/>
          </xdr:cNvSpPr>
        </xdr:nvSpPr>
        <xdr:spPr bwMode="auto">
          <a:xfrm>
            <a:off x="6143625" y="3962400"/>
            <a:ext cx="638175" cy="2190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1">
              <a:defRPr sz="1000"/>
            </a:pPr>
            <a:r>
              <a:rPr lang="he-IL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ציר הגשר</a:t>
            </a:r>
          </a:p>
        </xdr:txBody>
      </xdr:sp>
      <xdr:sp macro="" textlink="">
        <xdr:nvSpPr>
          <xdr:cNvPr id="119536" name="Line 32"/>
          <xdr:cNvSpPr>
            <a:spLocks noChangeShapeType="1"/>
          </xdr:cNvSpPr>
        </xdr:nvSpPr>
        <xdr:spPr bwMode="auto">
          <a:xfrm>
            <a:off x="6782550" y="4191000"/>
            <a:ext cx="249670" cy="1047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Text Box 33"/>
          <xdr:cNvSpPr txBox="1">
            <a:spLocks noChangeArrowheads="1"/>
          </xdr:cNvSpPr>
        </xdr:nvSpPr>
        <xdr:spPr bwMode="auto">
          <a:xfrm>
            <a:off x="9096375" y="3000375"/>
            <a:ext cx="790575" cy="2190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1">
              <a:defRPr sz="1000"/>
            </a:pPr>
            <a:r>
              <a:rPr lang="he-IL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ציר הנציב</a:t>
            </a:r>
          </a:p>
        </xdr:txBody>
      </xdr:sp>
      <xdr:sp macro="" textlink="">
        <xdr:nvSpPr>
          <xdr:cNvPr id="119538" name="Line 34"/>
          <xdr:cNvSpPr>
            <a:spLocks noChangeShapeType="1"/>
          </xdr:cNvSpPr>
        </xdr:nvSpPr>
        <xdr:spPr bwMode="auto">
          <a:xfrm flipH="1">
            <a:off x="8779914" y="3114675"/>
            <a:ext cx="309591" cy="2381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539" name="Line 35"/>
          <xdr:cNvSpPr>
            <a:spLocks noChangeShapeType="1"/>
          </xdr:cNvSpPr>
        </xdr:nvSpPr>
        <xdr:spPr bwMode="auto">
          <a:xfrm>
            <a:off x="6702656" y="4591050"/>
            <a:ext cx="379499" cy="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540" name="Line 36"/>
          <xdr:cNvSpPr>
            <a:spLocks noChangeShapeType="1"/>
          </xdr:cNvSpPr>
        </xdr:nvSpPr>
        <xdr:spPr bwMode="auto">
          <a:xfrm>
            <a:off x="6842471" y="4305300"/>
            <a:ext cx="0" cy="276225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 type="oval" w="sm" len="sm"/>
            <a:tailEnd type="oval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Text Box 37"/>
          <xdr:cNvSpPr txBox="1">
            <a:spLocks noChangeArrowheads="1"/>
          </xdr:cNvSpPr>
        </xdr:nvSpPr>
        <xdr:spPr bwMode="auto">
          <a:xfrm>
            <a:off x="6572250" y="4324350"/>
            <a:ext cx="200025" cy="2286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y</a:t>
            </a:r>
          </a:p>
        </xdr:txBody>
      </xdr:sp>
      <xdr:sp macro="" textlink="">
        <xdr:nvSpPr>
          <xdr:cNvPr id="18" name="Text Box 38"/>
          <xdr:cNvSpPr txBox="1">
            <a:spLocks noChangeArrowheads="1"/>
          </xdr:cNvSpPr>
        </xdr:nvSpPr>
        <xdr:spPr bwMode="auto">
          <a:xfrm>
            <a:off x="6324600" y="5067300"/>
            <a:ext cx="790575" cy="2190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1">
              <a:defRPr sz="1000"/>
            </a:pPr>
            <a:r>
              <a:rPr lang="he-IL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צירי קורות</a:t>
            </a:r>
          </a:p>
        </xdr:txBody>
      </xdr:sp>
      <xdr:sp macro="" textlink="">
        <xdr:nvSpPr>
          <xdr:cNvPr id="119543" name="Line 39"/>
          <xdr:cNvSpPr>
            <a:spLocks noChangeShapeType="1"/>
          </xdr:cNvSpPr>
        </xdr:nvSpPr>
        <xdr:spPr bwMode="auto">
          <a:xfrm flipV="1">
            <a:off x="7042208" y="4600575"/>
            <a:ext cx="449407" cy="5715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544" name="Oval 41"/>
          <xdr:cNvSpPr>
            <a:spLocks noChangeAspect="1" noChangeArrowheads="1"/>
          </xdr:cNvSpPr>
        </xdr:nvSpPr>
        <xdr:spPr bwMode="auto">
          <a:xfrm>
            <a:off x="8460336" y="4286250"/>
            <a:ext cx="39947" cy="38100"/>
          </a:xfrm>
          <a:prstGeom prst="ellipse">
            <a:avLst/>
          </a:prstGeom>
          <a:solidFill>
            <a:srgbClr val="969696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9545" name="Line 42"/>
          <xdr:cNvSpPr>
            <a:spLocks noChangeShapeType="1"/>
          </xdr:cNvSpPr>
        </xdr:nvSpPr>
        <xdr:spPr bwMode="auto">
          <a:xfrm>
            <a:off x="8390428" y="4314825"/>
            <a:ext cx="0" cy="95250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546" name="Line 43"/>
          <xdr:cNvSpPr>
            <a:spLocks noChangeShapeType="1"/>
          </xdr:cNvSpPr>
        </xdr:nvSpPr>
        <xdr:spPr bwMode="auto">
          <a:xfrm>
            <a:off x="8290560" y="4591050"/>
            <a:ext cx="0" cy="695325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547" name="Line 44"/>
          <xdr:cNvSpPr>
            <a:spLocks noChangeShapeType="1"/>
          </xdr:cNvSpPr>
        </xdr:nvSpPr>
        <xdr:spPr bwMode="auto">
          <a:xfrm flipV="1">
            <a:off x="8290560" y="5181600"/>
            <a:ext cx="109855" cy="9525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 type="oval" w="sm" len="sm"/>
            <a:tailEnd type="oval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" name="Text Box 45"/>
          <xdr:cNvSpPr txBox="1">
            <a:spLocks noChangeArrowheads="1"/>
          </xdr:cNvSpPr>
        </xdr:nvSpPr>
        <xdr:spPr bwMode="auto">
          <a:xfrm>
            <a:off x="8562975" y="5038725"/>
            <a:ext cx="666750" cy="2571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x=y/tg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Symbol"/>
              </a:rPr>
              <a:t>a</a:t>
            </a:r>
          </a:p>
        </xdr:txBody>
      </xdr:sp>
      <xdr:sp macro="" textlink="">
        <xdr:nvSpPr>
          <xdr:cNvPr id="119549" name="Line 51"/>
          <xdr:cNvSpPr>
            <a:spLocks noChangeShapeType="1"/>
          </xdr:cNvSpPr>
        </xdr:nvSpPr>
        <xdr:spPr bwMode="auto">
          <a:xfrm flipH="1" flipV="1">
            <a:off x="5394382" y="3581400"/>
            <a:ext cx="453967" cy="14478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550" name="Line 53"/>
          <xdr:cNvSpPr>
            <a:spLocks noChangeShapeType="1"/>
          </xdr:cNvSpPr>
        </xdr:nvSpPr>
        <xdr:spPr bwMode="auto">
          <a:xfrm flipH="1" flipV="1">
            <a:off x="5504238" y="3790950"/>
            <a:ext cx="119842" cy="3143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" name="Text Box 55"/>
          <xdr:cNvSpPr txBox="1">
            <a:spLocks noChangeArrowheads="1"/>
          </xdr:cNvSpPr>
        </xdr:nvSpPr>
        <xdr:spPr bwMode="auto">
          <a:xfrm>
            <a:off x="5591175" y="3800475"/>
            <a:ext cx="190500" cy="2000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" wrap="square" lIns="27432" tIns="27432" rIns="0" bIns="0" anchor="b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-i</a:t>
            </a:r>
          </a:p>
        </xdr:txBody>
      </xdr:sp>
      <xdr:sp macro="" textlink="">
        <xdr:nvSpPr>
          <xdr:cNvPr id="119552" name="Line 56"/>
          <xdr:cNvSpPr>
            <a:spLocks noChangeShapeType="1"/>
          </xdr:cNvSpPr>
        </xdr:nvSpPr>
        <xdr:spPr bwMode="auto">
          <a:xfrm flipV="1">
            <a:off x="9708688" y="4371975"/>
            <a:ext cx="0" cy="6858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553" name="Line 57"/>
          <xdr:cNvSpPr>
            <a:spLocks noChangeShapeType="1"/>
          </xdr:cNvSpPr>
        </xdr:nvSpPr>
        <xdr:spPr bwMode="auto">
          <a:xfrm>
            <a:off x="9698701" y="3562350"/>
            <a:ext cx="0" cy="6381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554" name="Freeform 58"/>
          <xdr:cNvSpPr>
            <a:spLocks/>
          </xdr:cNvSpPr>
        </xdr:nvSpPr>
        <xdr:spPr bwMode="auto">
          <a:xfrm>
            <a:off x="9608820" y="4200525"/>
            <a:ext cx="199736" cy="200025"/>
          </a:xfrm>
          <a:custGeom>
            <a:avLst/>
            <a:gdLst>
              <a:gd name="T0" fmla="*/ 0 w 20"/>
              <a:gd name="T1" fmla="*/ 0 h 21"/>
              <a:gd name="T2" fmla="*/ 2147483647 w 20"/>
              <a:gd name="T3" fmla="*/ 2147483647 h 21"/>
              <a:gd name="T4" fmla="*/ 2147483647 w 20"/>
              <a:gd name="T5" fmla="*/ 2147483647 h 21"/>
              <a:gd name="T6" fmla="*/ 0 w 20"/>
              <a:gd name="T7" fmla="*/ 2147483647 h 21"/>
              <a:gd name="T8" fmla="*/ 2147483647 w 20"/>
              <a:gd name="T9" fmla="*/ 2147483647 h 21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0"/>
              <a:gd name="T16" fmla="*/ 0 h 21"/>
              <a:gd name="T17" fmla="*/ 20 w 20"/>
              <a:gd name="T18" fmla="*/ 21 h 21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0" h="21">
                <a:moveTo>
                  <a:pt x="0" y="0"/>
                </a:moveTo>
                <a:cubicBezTo>
                  <a:pt x="3" y="1"/>
                  <a:pt x="7" y="3"/>
                  <a:pt x="10" y="4"/>
                </a:cubicBezTo>
                <a:cubicBezTo>
                  <a:pt x="13" y="5"/>
                  <a:pt x="20" y="5"/>
                  <a:pt x="18" y="7"/>
                </a:cubicBezTo>
                <a:cubicBezTo>
                  <a:pt x="16" y="9"/>
                  <a:pt x="0" y="14"/>
                  <a:pt x="0" y="16"/>
                </a:cubicBezTo>
                <a:cubicBezTo>
                  <a:pt x="0" y="18"/>
                  <a:pt x="7" y="19"/>
                  <a:pt x="15" y="21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9555" name="Arc 59"/>
          <xdr:cNvSpPr>
            <a:spLocks/>
          </xdr:cNvSpPr>
        </xdr:nvSpPr>
        <xdr:spPr bwMode="auto">
          <a:xfrm>
            <a:off x="8560204" y="4057650"/>
            <a:ext cx="249670" cy="247650"/>
          </a:xfrm>
          <a:custGeom>
            <a:avLst/>
            <a:gdLst>
              <a:gd name="T0" fmla="*/ 0 w 21600"/>
              <a:gd name="T1" fmla="*/ 0 h 21600"/>
              <a:gd name="T2" fmla="*/ 5157985 w 21600"/>
              <a:gd name="T3" fmla="*/ 5149916 h 21600"/>
              <a:gd name="T4" fmla="*/ 0 w 21600"/>
              <a:gd name="T5" fmla="*/ 5149916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6350">
            <a:solidFill>
              <a:srgbClr val="000000"/>
            </a:solidFill>
            <a:round/>
            <a:headEnd type="triangle" w="sm" len="sm"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" name="Text Box 60"/>
          <xdr:cNvSpPr txBox="1">
            <a:spLocks noChangeArrowheads="1"/>
          </xdr:cNvSpPr>
        </xdr:nvSpPr>
        <xdr:spPr bwMode="auto">
          <a:xfrm>
            <a:off x="8782050" y="4048125"/>
            <a:ext cx="228600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0" bIns="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Symbol"/>
              </a:rPr>
              <a:t>a</a:t>
            </a:r>
          </a:p>
        </xdr:txBody>
      </xdr:sp>
      <xdr:sp macro="" textlink="">
        <xdr:nvSpPr>
          <xdr:cNvPr id="119557" name="Line 61"/>
          <xdr:cNvSpPr>
            <a:spLocks noChangeShapeType="1"/>
          </xdr:cNvSpPr>
        </xdr:nvSpPr>
        <xdr:spPr bwMode="auto">
          <a:xfrm>
            <a:off x="8280573" y="4295775"/>
            <a:ext cx="9987" cy="276225"/>
          </a:xfrm>
          <a:prstGeom prst="line">
            <a:avLst/>
          </a:prstGeom>
          <a:noFill/>
          <a:ln w="9525">
            <a:solidFill>
              <a:srgbClr val="000000"/>
            </a:solidFill>
            <a:prstDash val="sysDot"/>
            <a:round/>
            <a:headEnd/>
            <a:tailEnd type="stealth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558" name="Line 62"/>
          <xdr:cNvSpPr>
            <a:spLocks noChangeShapeType="1"/>
          </xdr:cNvSpPr>
        </xdr:nvSpPr>
        <xdr:spPr bwMode="auto">
          <a:xfrm flipH="1" flipV="1">
            <a:off x="8280573" y="3333750"/>
            <a:ext cx="9987" cy="933450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559" name="Line 63"/>
          <xdr:cNvSpPr>
            <a:spLocks noChangeShapeType="1"/>
          </xdr:cNvSpPr>
        </xdr:nvSpPr>
        <xdr:spPr bwMode="auto">
          <a:xfrm>
            <a:off x="5384396" y="3400425"/>
            <a:ext cx="2886190" cy="95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stealth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" name="Text Box 64"/>
          <xdr:cNvSpPr txBox="1">
            <a:spLocks noChangeArrowheads="1"/>
          </xdr:cNvSpPr>
        </xdr:nvSpPr>
        <xdr:spPr bwMode="auto">
          <a:xfrm>
            <a:off x="5476875" y="3143250"/>
            <a:ext cx="2324100" cy="2381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1">
              <a:defRPr sz="1000"/>
            </a:pPr>
            <a:r>
              <a:rPr lang="he-IL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מדוד מהתחלת העקום האנכי בכביש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X</a:t>
            </a:r>
          </a:p>
        </xdr:txBody>
      </xdr:sp>
      <xdr:sp macro="" textlink="">
        <xdr:nvSpPr>
          <xdr:cNvPr id="119561" name="Line 65"/>
          <xdr:cNvSpPr>
            <a:spLocks noChangeShapeType="1"/>
          </xdr:cNvSpPr>
        </xdr:nvSpPr>
        <xdr:spPr bwMode="auto">
          <a:xfrm flipV="1">
            <a:off x="8280573" y="3981450"/>
            <a:ext cx="0" cy="314325"/>
          </a:xfrm>
          <a:prstGeom prst="line">
            <a:avLst/>
          </a:prstGeom>
          <a:noFill/>
          <a:ln w="9525">
            <a:solidFill>
              <a:srgbClr val="000000"/>
            </a:solidFill>
            <a:prstDash val="sysDot"/>
            <a:round/>
            <a:headEnd/>
            <a:tailEnd type="stealth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" name="Text Box 66"/>
          <xdr:cNvSpPr txBox="1">
            <a:spLocks noChangeArrowheads="1"/>
          </xdr:cNvSpPr>
        </xdr:nvSpPr>
        <xdr:spPr bwMode="auto">
          <a:xfrm>
            <a:off x="8096250" y="4410075"/>
            <a:ext cx="190500" cy="2000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" wrap="square" lIns="27432" tIns="22860" rIns="0" bIns="0" anchor="b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-i</a:t>
            </a:r>
          </a:p>
        </xdr:txBody>
      </xdr:sp>
      <xdr:sp macro="" textlink="">
        <xdr:nvSpPr>
          <xdr:cNvPr id="39" name="Text Box 67"/>
          <xdr:cNvSpPr txBox="1">
            <a:spLocks noChangeArrowheads="1"/>
          </xdr:cNvSpPr>
        </xdr:nvSpPr>
        <xdr:spPr bwMode="auto">
          <a:xfrm>
            <a:off x="8096250" y="4019550"/>
            <a:ext cx="190500" cy="2000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" wrap="square" lIns="27432" tIns="22860" rIns="0" bIns="0" anchor="b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-i</a:t>
            </a:r>
          </a:p>
        </xdr:txBody>
      </xdr:sp>
      <xdr:sp macro="" textlink="">
        <xdr:nvSpPr>
          <xdr:cNvPr id="119564" name="AutoShape 68"/>
          <xdr:cNvSpPr>
            <a:spLocks noChangeArrowheads="1"/>
          </xdr:cNvSpPr>
        </xdr:nvSpPr>
        <xdr:spPr bwMode="auto">
          <a:xfrm>
            <a:off x="8240626" y="4257675"/>
            <a:ext cx="79895" cy="76200"/>
          </a:xfrm>
          <a:custGeom>
            <a:avLst/>
            <a:gdLst>
              <a:gd name="T0" fmla="*/ 5622 w 21600"/>
              <a:gd name="T1" fmla="*/ 2152 h 21600"/>
              <a:gd name="T2" fmla="*/ 2778 w 21600"/>
              <a:gd name="T3" fmla="*/ 4343 h 21600"/>
              <a:gd name="T4" fmla="*/ 0 w 21600"/>
              <a:gd name="T5" fmla="*/ 2152 h 21600"/>
              <a:gd name="T6" fmla="*/ 2778 w 21600"/>
              <a:gd name="T7" fmla="*/ 0 h 21600"/>
              <a:gd name="T8" fmla="*/ 0 60000 65536"/>
              <a:gd name="T9" fmla="*/ 5898240 60000 65536"/>
              <a:gd name="T10" fmla="*/ 11796480 60000 65536"/>
              <a:gd name="T11" fmla="*/ 17694720 60000 65536"/>
              <a:gd name="T12" fmla="*/ 2700 w 21600"/>
              <a:gd name="T13" fmla="*/ 8100 h 21600"/>
              <a:gd name="T14" fmla="*/ 18900 w 21600"/>
              <a:gd name="T15" fmla="*/ 13500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10800" y="0"/>
                </a:moveTo>
                <a:lnTo>
                  <a:pt x="6480" y="4320"/>
                </a:lnTo>
                <a:lnTo>
                  <a:pt x="8640" y="4320"/>
                </a:lnTo>
                <a:lnTo>
                  <a:pt x="8640" y="8640"/>
                </a:lnTo>
                <a:lnTo>
                  <a:pt x="4320" y="8640"/>
                </a:lnTo>
                <a:lnTo>
                  <a:pt x="4320" y="6480"/>
                </a:lnTo>
                <a:lnTo>
                  <a:pt x="0" y="10800"/>
                </a:lnTo>
                <a:lnTo>
                  <a:pt x="4320" y="15120"/>
                </a:lnTo>
                <a:lnTo>
                  <a:pt x="4320" y="12960"/>
                </a:lnTo>
                <a:lnTo>
                  <a:pt x="8640" y="12960"/>
                </a:lnTo>
                <a:lnTo>
                  <a:pt x="8640" y="17280"/>
                </a:lnTo>
                <a:lnTo>
                  <a:pt x="6480" y="17280"/>
                </a:lnTo>
                <a:lnTo>
                  <a:pt x="10800" y="21600"/>
                </a:lnTo>
                <a:lnTo>
                  <a:pt x="15120" y="17280"/>
                </a:lnTo>
                <a:lnTo>
                  <a:pt x="12960" y="17280"/>
                </a:lnTo>
                <a:lnTo>
                  <a:pt x="12960" y="12960"/>
                </a:lnTo>
                <a:lnTo>
                  <a:pt x="17280" y="12960"/>
                </a:lnTo>
                <a:lnTo>
                  <a:pt x="17280" y="15120"/>
                </a:lnTo>
                <a:lnTo>
                  <a:pt x="21600" y="10800"/>
                </a:lnTo>
                <a:lnTo>
                  <a:pt x="17280" y="6480"/>
                </a:lnTo>
                <a:lnTo>
                  <a:pt x="17280" y="8640"/>
                </a:lnTo>
                <a:lnTo>
                  <a:pt x="12960" y="8640"/>
                </a:lnTo>
                <a:lnTo>
                  <a:pt x="12960" y="4320"/>
                </a:lnTo>
                <a:lnTo>
                  <a:pt x="15120" y="4320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9565" name="AutoShape 75"/>
          <xdr:cNvSpPr>
            <a:spLocks noChangeArrowheads="1"/>
          </xdr:cNvSpPr>
        </xdr:nvSpPr>
        <xdr:spPr bwMode="auto">
          <a:xfrm>
            <a:off x="8250613" y="4552950"/>
            <a:ext cx="79895" cy="76200"/>
          </a:xfrm>
          <a:prstGeom prst="su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2" name="Text Box 76"/>
          <xdr:cNvSpPr txBox="1">
            <a:spLocks noChangeArrowheads="1"/>
          </xdr:cNvSpPr>
        </xdr:nvSpPr>
        <xdr:spPr bwMode="auto">
          <a:xfrm>
            <a:off x="7591425" y="4410075"/>
            <a:ext cx="438150" cy="1524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Zbeam</a:t>
            </a:r>
          </a:p>
        </xdr:txBody>
      </xdr:sp>
      <xdr:sp macro="" textlink="">
        <xdr:nvSpPr>
          <xdr:cNvPr id="119567" name="Line 77"/>
          <xdr:cNvSpPr>
            <a:spLocks noChangeShapeType="1"/>
          </xdr:cNvSpPr>
        </xdr:nvSpPr>
        <xdr:spPr bwMode="auto">
          <a:xfrm>
            <a:off x="8000942" y="4524375"/>
            <a:ext cx="259657" cy="476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568" name="Line 78"/>
          <xdr:cNvSpPr>
            <a:spLocks noChangeShapeType="1"/>
          </xdr:cNvSpPr>
        </xdr:nvSpPr>
        <xdr:spPr bwMode="auto">
          <a:xfrm flipV="1">
            <a:off x="8710006" y="3933825"/>
            <a:ext cx="978708" cy="9525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569" name="Line 79"/>
          <xdr:cNvSpPr>
            <a:spLocks noChangeShapeType="1"/>
          </xdr:cNvSpPr>
        </xdr:nvSpPr>
        <xdr:spPr bwMode="auto">
          <a:xfrm>
            <a:off x="8550217" y="4305300"/>
            <a:ext cx="1168458" cy="0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9570" name="Line 83"/>
          <xdr:cNvSpPr>
            <a:spLocks noChangeShapeType="1"/>
          </xdr:cNvSpPr>
        </xdr:nvSpPr>
        <xdr:spPr bwMode="auto">
          <a:xfrm>
            <a:off x="8430837" y="4591050"/>
            <a:ext cx="1278313" cy="0"/>
          </a:xfrm>
          <a:prstGeom prst="line">
            <a:avLst/>
          </a:prstGeom>
          <a:noFill/>
          <a:ln w="19050">
            <a:solidFill>
              <a:srgbClr val="000000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" name="Text Box 85"/>
          <xdr:cNvSpPr txBox="1">
            <a:spLocks noChangeArrowheads="1"/>
          </xdr:cNvSpPr>
        </xdr:nvSpPr>
        <xdr:spPr bwMode="auto">
          <a:xfrm>
            <a:off x="7572375" y="3981450"/>
            <a:ext cx="438150" cy="1524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David"/>
                <a:cs typeface="David"/>
              </a:rPr>
              <a:t>Zconc</a:t>
            </a:r>
          </a:p>
        </xdr:txBody>
      </xdr:sp>
      <xdr:sp macro="" textlink="">
        <xdr:nvSpPr>
          <xdr:cNvPr id="119572" name="Line 86"/>
          <xdr:cNvSpPr>
            <a:spLocks noChangeShapeType="1"/>
          </xdr:cNvSpPr>
        </xdr:nvSpPr>
        <xdr:spPr bwMode="auto">
          <a:xfrm>
            <a:off x="8010929" y="4143375"/>
            <a:ext cx="229697" cy="1143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9"/>
  <sheetViews>
    <sheetView tabSelected="1" workbookViewId="0">
      <selection activeCell="A3" sqref="A3"/>
    </sheetView>
  </sheetViews>
  <sheetFormatPr defaultRowHeight="15.75" x14ac:dyDescent="0.25"/>
  <cols>
    <col min="1" max="1" width="11.140625" customWidth="1"/>
    <col min="2" max="3" width="10.140625" customWidth="1"/>
    <col min="4" max="4" width="8.5703125" customWidth="1"/>
    <col min="5" max="5" width="7.5703125" customWidth="1"/>
    <col min="6" max="6" width="8.28515625" customWidth="1"/>
    <col min="7" max="7" width="7.7109375" customWidth="1"/>
    <col min="8" max="8" width="8.42578125" customWidth="1"/>
    <col min="9" max="9" width="8.85546875" customWidth="1"/>
  </cols>
  <sheetData>
    <row r="2" spans="1:11" ht="18.75" x14ac:dyDescent="0.3">
      <c r="A2" s="1"/>
      <c r="B2" s="6" t="s">
        <v>10</v>
      </c>
      <c r="C2" s="7" t="s">
        <v>11</v>
      </c>
      <c r="H2" s="127" t="s">
        <v>62</v>
      </c>
    </row>
    <row r="3" spans="1:11" ht="18.75" x14ac:dyDescent="0.3">
      <c r="A3" s="2"/>
      <c r="B3" s="8" t="s">
        <v>2</v>
      </c>
      <c r="C3" s="17">
        <v>400</v>
      </c>
      <c r="H3" s="127" t="s">
        <v>63</v>
      </c>
    </row>
    <row r="4" spans="1:11" ht="18.75" x14ac:dyDescent="0.3">
      <c r="A4" s="11" t="s">
        <v>20</v>
      </c>
      <c r="B4" s="12" t="s">
        <v>0</v>
      </c>
      <c r="C4" s="24">
        <v>118.85</v>
      </c>
      <c r="H4" s="127" t="s">
        <v>65</v>
      </c>
    </row>
    <row r="5" spans="1:11" x14ac:dyDescent="0.25">
      <c r="A5" s="4"/>
      <c r="B5" s="10" t="s">
        <v>1</v>
      </c>
      <c r="C5" s="18">
        <v>-66.665999999999997</v>
      </c>
    </row>
    <row r="6" spans="1:11" x14ac:dyDescent="0.25">
      <c r="A6" s="13" t="s">
        <v>16</v>
      </c>
      <c r="B6" s="12" t="s">
        <v>0</v>
      </c>
      <c r="C6" s="24">
        <v>158.85</v>
      </c>
    </row>
    <row r="7" spans="1:11" x14ac:dyDescent="0.25">
      <c r="A7" s="4"/>
      <c r="B7" s="10" t="s">
        <v>1</v>
      </c>
      <c r="C7" s="18">
        <v>-62.68</v>
      </c>
    </row>
    <row r="8" spans="1:11" x14ac:dyDescent="0.25">
      <c r="A8" s="11" t="s">
        <v>15</v>
      </c>
      <c r="B8" s="12" t="s">
        <v>0</v>
      </c>
      <c r="C8" s="25">
        <v>198.85</v>
      </c>
      <c r="D8" s="26" t="s">
        <v>21</v>
      </c>
      <c r="E8" s="33">
        <f>+(C7-C5)/(C6-C4)</f>
        <v>9.9649999999999933E-2</v>
      </c>
      <c r="F8" s="12" t="s">
        <v>22</v>
      </c>
      <c r="G8" s="33">
        <f>+(C7-C9)/(C8-C6)</f>
        <v>0.10027500000000007</v>
      </c>
    </row>
    <row r="9" spans="1:11" x14ac:dyDescent="0.25">
      <c r="A9" s="4"/>
      <c r="B9" s="10" t="s">
        <v>1</v>
      </c>
      <c r="C9" s="25">
        <v>-66.691000000000003</v>
      </c>
      <c r="D9" s="27" t="s">
        <v>23</v>
      </c>
      <c r="E9" s="3">
        <f>+$E$8*180/PI()</f>
        <v>5.709524428478649</v>
      </c>
      <c r="F9" s="9" t="s">
        <v>24</v>
      </c>
      <c r="G9" s="3">
        <f>+$G$8*180/PI()</f>
        <v>5.7453342906743341</v>
      </c>
    </row>
    <row r="10" spans="1:11" x14ac:dyDescent="0.25">
      <c r="A10" s="4"/>
      <c r="B10" s="10" t="s">
        <v>7</v>
      </c>
      <c r="C10" s="19">
        <v>0.1</v>
      </c>
      <c r="D10" s="28" t="s">
        <v>25</v>
      </c>
      <c r="E10" s="5">
        <f>+COS($E$9*PI()/180)</f>
        <v>0.99503904602913429</v>
      </c>
      <c r="F10" s="14" t="s">
        <v>26</v>
      </c>
      <c r="G10" s="5">
        <f>+COS($G$9*PI()/180)</f>
        <v>0.99497667346519914</v>
      </c>
      <c r="K10" s="39"/>
    </row>
    <row r="11" spans="1:11" ht="19.5" x14ac:dyDescent="0.35">
      <c r="B11" s="29" t="s">
        <v>27</v>
      </c>
      <c r="C11" s="30">
        <f>+$C$8-$C$4</f>
        <v>80</v>
      </c>
      <c r="D11" s="31" t="s">
        <v>28</v>
      </c>
      <c r="E11" s="32">
        <f>+$C$11*($G$8+$E$8)/8</f>
        <v>1.9992500000000002</v>
      </c>
      <c r="F11" s="65" t="s">
        <v>36</v>
      </c>
      <c r="G11" s="94">
        <v>41.198999999999998</v>
      </c>
      <c r="K11" s="39"/>
    </row>
    <row r="12" spans="1:11" ht="16.5" thickBot="1" x14ac:dyDescent="0.3">
      <c r="K12" s="39"/>
    </row>
    <row r="13" spans="1:11" x14ac:dyDescent="0.25">
      <c r="A13" s="22" t="s">
        <v>17</v>
      </c>
      <c r="B13" s="22" t="s">
        <v>29</v>
      </c>
      <c r="C13" s="22" t="s">
        <v>18</v>
      </c>
      <c r="D13" s="48" t="s">
        <v>3</v>
      </c>
      <c r="E13" s="22" t="s">
        <v>5</v>
      </c>
      <c r="F13" s="49" t="s">
        <v>6</v>
      </c>
      <c r="G13" s="22" t="s">
        <v>9</v>
      </c>
      <c r="H13" s="22" t="s">
        <v>8</v>
      </c>
      <c r="I13" s="22" t="s">
        <v>12</v>
      </c>
    </row>
    <row r="14" spans="1:11" x14ac:dyDescent="0.25">
      <c r="A14" s="50">
        <v>119.85</v>
      </c>
      <c r="B14" s="54">
        <f>+C15-C14</f>
        <v>20</v>
      </c>
      <c r="C14" s="53">
        <v>0</v>
      </c>
      <c r="D14" s="21">
        <f>+A14-$C$4</f>
        <v>1</v>
      </c>
      <c r="E14" s="21">
        <f>+$C$5+$E$8*D14</f>
        <v>-66.56635</v>
      </c>
      <c r="F14" s="52">
        <f>+D14^2*$E$11/($C$11/2)^2</f>
        <v>1.2495312500000002E-3</v>
      </c>
      <c r="G14" s="23">
        <f>+E14-F14</f>
        <v>-66.567599531249996</v>
      </c>
      <c r="H14" s="23">
        <f>+G14-$C$10</f>
        <v>-66.667599531249991</v>
      </c>
      <c r="I14" s="76" t="s">
        <v>13</v>
      </c>
    </row>
    <row r="15" spans="1:11" ht="16.5" thickBot="1" x14ac:dyDescent="0.3">
      <c r="A15" s="60">
        <v>139.85</v>
      </c>
      <c r="B15" s="61">
        <f>+C16-C15</f>
        <v>30</v>
      </c>
      <c r="C15" s="62">
        <f>+D15-D14+C14</f>
        <v>20</v>
      </c>
      <c r="D15" s="62">
        <f>+A15-$C$4</f>
        <v>21</v>
      </c>
      <c r="E15" s="62">
        <f>+$C$5+$E$8*D15</f>
        <v>-64.573350000000005</v>
      </c>
      <c r="F15" s="63">
        <f>+D15^2*$E$11/($C$11/2)^2</f>
        <v>0.55104328125000002</v>
      </c>
      <c r="G15" s="64">
        <f>+E15-F15</f>
        <v>-65.124393281250008</v>
      </c>
      <c r="H15" s="64">
        <f>+G15-$C$10</f>
        <v>-65.224393281250002</v>
      </c>
      <c r="I15" s="78" t="s">
        <v>14</v>
      </c>
    </row>
    <row r="16" spans="1:11" ht="16.5" thickBot="1" x14ac:dyDescent="0.3">
      <c r="A16" s="58">
        <v>169.85</v>
      </c>
      <c r="B16" s="61">
        <f>+C17-C16</f>
        <v>20</v>
      </c>
      <c r="C16" s="56">
        <f>+D16-D15+C15</f>
        <v>50</v>
      </c>
      <c r="D16" s="56">
        <f>+A16-$C$4</f>
        <v>51</v>
      </c>
      <c r="E16" s="56">
        <f>+$C$9+$G$8*($C$11-D16)</f>
        <v>-63.783025000000002</v>
      </c>
      <c r="F16" s="57">
        <f>+($C$11-D16)^2*$E$11/($C$11/2)^2</f>
        <v>1.0508557812500001</v>
      </c>
      <c r="G16" s="59">
        <f>+E16-F16</f>
        <v>-64.833880781250002</v>
      </c>
      <c r="H16" s="59">
        <f>+G16-$C$10</f>
        <v>-64.933880781249997</v>
      </c>
      <c r="I16" s="79" t="s">
        <v>19</v>
      </c>
    </row>
    <row r="17" spans="1:13" x14ac:dyDescent="0.25">
      <c r="A17" s="53">
        <v>189.85</v>
      </c>
      <c r="B17" s="74" t="s">
        <v>4</v>
      </c>
      <c r="C17" s="21">
        <f>+D17-D16+C16</f>
        <v>70</v>
      </c>
      <c r="D17" s="21">
        <f>+A17-$C$4</f>
        <v>71</v>
      </c>
      <c r="E17" s="21">
        <f>+$C$9+$G$8*($C$11-D17)</f>
        <v>-65.788525000000007</v>
      </c>
      <c r="F17" s="52">
        <f>+($C$11-D17)^2*$E$11/($C$11/2)^2</f>
        <v>0.10121203125000001</v>
      </c>
      <c r="G17" s="23">
        <f>+E17-F17</f>
        <v>-65.889737031250007</v>
      </c>
      <c r="H17" s="23">
        <f>+G17-$C$10</f>
        <v>-65.989737031250002</v>
      </c>
      <c r="I17" s="76" t="s">
        <v>42</v>
      </c>
    </row>
    <row r="18" spans="1:13" x14ac:dyDescent="0.25">
      <c r="A18" s="34"/>
      <c r="B18" s="35"/>
      <c r="C18" s="34"/>
      <c r="D18" s="34"/>
      <c r="E18" s="34"/>
      <c r="F18" s="36"/>
      <c r="G18" s="37"/>
      <c r="H18" s="37"/>
      <c r="I18" s="38"/>
      <c r="J18" s="37"/>
      <c r="K18" s="37"/>
      <c r="L18" s="37"/>
      <c r="M18" s="34"/>
    </row>
    <row r="19" spans="1:13" x14ac:dyDescent="0.25">
      <c r="A19" s="34"/>
      <c r="B19" s="35"/>
      <c r="C19" s="34"/>
      <c r="D19" s="34"/>
      <c r="E19" s="34"/>
      <c r="F19" s="34"/>
      <c r="G19" s="37"/>
      <c r="H19" s="37"/>
      <c r="I19" s="38"/>
      <c r="J19" s="37"/>
      <c r="K19" s="37"/>
      <c r="L19" s="37"/>
      <c r="M19" s="34"/>
    </row>
    <row r="20" spans="1:13" x14ac:dyDescent="0.25">
      <c r="A20" s="34"/>
      <c r="B20" s="35"/>
      <c r="C20" s="34"/>
      <c r="D20" s="34"/>
      <c r="E20" s="34"/>
      <c r="F20" s="34"/>
      <c r="G20" s="37"/>
      <c r="H20" s="37"/>
      <c r="I20" s="132"/>
      <c r="J20" s="37"/>
      <c r="K20" s="37"/>
      <c r="L20" s="37"/>
      <c r="M20" s="34"/>
    </row>
    <row r="21" spans="1:13" x14ac:dyDescent="0.25">
      <c r="A21" s="34"/>
      <c r="B21" s="35"/>
      <c r="C21" s="34"/>
      <c r="D21" s="34"/>
      <c r="E21" s="34"/>
      <c r="F21" s="40"/>
      <c r="G21" s="37"/>
      <c r="H21" s="37"/>
      <c r="I21" s="132"/>
      <c r="J21" s="37"/>
      <c r="K21" s="37"/>
      <c r="L21" s="37"/>
      <c r="M21" s="34"/>
    </row>
    <row r="22" spans="1:13" x14ac:dyDescent="0.25">
      <c r="A22" s="34"/>
      <c r="B22" s="35"/>
      <c r="C22" s="34"/>
      <c r="D22" s="34"/>
      <c r="E22" s="34"/>
      <c r="F22" s="40"/>
      <c r="G22" s="37"/>
      <c r="H22" s="37"/>
      <c r="I22" s="38"/>
      <c r="J22" s="37"/>
      <c r="K22" s="37"/>
      <c r="L22" s="37"/>
      <c r="M22" s="34"/>
    </row>
    <row r="23" spans="1:13" x14ac:dyDescent="0.25">
      <c r="A23" s="34"/>
      <c r="B23" s="35"/>
      <c r="C23" s="34"/>
      <c r="D23" s="34"/>
      <c r="E23" s="34"/>
      <c r="F23" s="40"/>
      <c r="G23" s="37"/>
      <c r="H23" s="37"/>
      <c r="I23" s="38"/>
      <c r="J23" s="37"/>
      <c r="K23" s="37"/>
      <c r="L23" s="37"/>
      <c r="M23" s="34"/>
    </row>
    <row r="24" spans="1:13" x14ac:dyDescent="0.25">
      <c r="A24" s="34"/>
      <c r="B24" s="35"/>
      <c r="C24" s="34"/>
      <c r="D24" s="34"/>
      <c r="E24" s="34"/>
      <c r="F24" s="40"/>
      <c r="G24" s="37"/>
      <c r="H24" s="37"/>
      <c r="I24" s="38"/>
      <c r="J24" s="37"/>
      <c r="K24" s="37"/>
      <c r="L24" s="37"/>
      <c r="M24" s="34"/>
    </row>
    <row r="25" spans="1:13" x14ac:dyDescent="0.25">
      <c r="A25" s="34"/>
      <c r="B25" s="35"/>
      <c r="C25" s="34"/>
      <c r="D25" s="34"/>
      <c r="E25" s="34"/>
      <c r="F25" s="40"/>
      <c r="G25" s="37"/>
      <c r="H25" s="37"/>
      <c r="I25" s="38"/>
      <c r="J25" s="37"/>
      <c r="K25" s="37"/>
      <c r="L25" s="37"/>
      <c r="M25" s="34"/>
    </row>
    <row r="26" spans="1:13" x14ac:dyDescent="0.25">
      <c r="A26" s="34"/>
      <c r="B26" s="41"/>
      <c r="C26" s="34"/>
      <c r="D26" s="34"/>
      <c r="E26" s="34"/>
      <c r="F26" s="40"/>
      <c r="G26" s="37"/>
      <c r="H26" s="37"/>
      <c r="I26" s="34"/>
      <c r="J26" s="37"/>
      <c r="K26" s="37"/>
      <c r="L26" s="37"/>
      <c r="M26" s="34"/>
    </row>
    <row r="27" spans="1:13" x14ac:dyDescent="0.25">
      <c r="A27" s="34"/>
      <c r="B27" s="41"/>
      <c r="C27" s="34"/>
      <c r="D27" s="34"/>
      <c r="E27" s="34"/>
      <c r="F27" s="40"/>
      <c r="G27" s="37"/>
      <c r="H27" s="37"/>
      <c r="I27" s="38"/>
      <c r="J27" s="37"/>
      <c r="K27" s="37"/>
      <c r="L27" s="37"/>
      <c r="M27" s="34"/>
    </row>
    <row r="28" spans="1:13" x14ac:dyDescent="0.25">
      <c r="A28" s="34"/>
      <c r="B28" s="41"/>
      <c r="C28" s="34"/>
      <c r="D28" s="34"/>
      <c r="E28" s="34"/>
      <c r="F28" s="40"/>
      <c r="G28" s="37"/>
      <c r="H28" s="37"/>
      <c r="I28" s="38"/>
      <c r="J28" s="37"/>
      <c r="K28" s="37"/>
      <c r="L28" s="37"/>
      <c r="M28" s="34"/>
    </row>
    <row r="29" spans="1:13" x14ac:dyDescent="0.25">
      <c r="A29" s="34"/>
      <c r="B29" s="41"/>
      <c r="C29" s="34"/>
      <c r="D29" s="34"/>
      <c r="E29" s="34"/>
      <c r="F29" s="40"/>
      <c r="G29" s="37"/>
      <c r="H29" s="37"/>
      <c r="I29" s="38"/>
      <c r="J29" s="37"/>
      <c r="K29" s="37"/>
      <c r="L29" s="37"/>
      <c r="M29" s="34"/>
    </row>
    <row r="30" spans="1:13" x14ac:dyDescent="0.25">
      <c r="A30" s="34"/>
      <c r="B30" s="41"/>
      <c r="C30" s="34"/>
      <c r="D30" s="34"/>
      <c r="E30" s="34"/>
      <c r="F30" s="40"/>
      <c r="G30" s="37"/>
      <c r="H30" s="37"/>
      <c r="I30" s="38"/>
      <c r="J30" s="37"/>
      <c r="K30" s="37"/>
      <c r="L30" s="37"/>
      <c r="M30" s="34"/>
    </row>
    <row r="31" spans="1:13" x14ac:dyDescent="0.25">
      <c r="A31" s="34"/>
      <c r="B31" s="41"/>
      <c r="C31" s="34"/>
      <c r="D31" s="34"/>
      <c r="E31" s="34"/>
      <c r="F31" s="40"/>
      <c r="G31" s="37"/>
      <c r="H31" s="37"/>
      <c r="I31" s="38"/>
      <c r="J31" s="37"/>
      <c r="K31" s="37"/>
      <c r="L31" s="37"/>
      <c r="M31" s="34"/>
    </row>
    <row r="32" spans="1:13" x14ac:dyDescent="0.25">
      <c r="A32" s="34"/>
      <c r="B32" s="41"/>
      <c r="C32" s="34"/>
      <c r="D32" s="34"/>
      <c r="E32" s="34"/>
      <c r="F32" s="40"/>
      <c r="G32" s="37"/>
      <c r="H32" s="37"/>
      <c r="I32" s="38"/>
      <c r="J32" s="37"/>
      <c r="K32" s="37"/>
      <c r="L32" s="37"/>
      <c r="M32" s="34"/>
    </row>
    <row r="33" spans="1:13" x14ac:dyDescent="0.25">
      <c r="A33" s="34"/>
      <c r="B33" s="41"/>
      <c r="C33" s="34"/>
      <c r="D33" s="34"/>
      <c r="E33" s="34"/>
      <c r="F33" s="40"/>
      <c r="G33" s="37"/>
      <c r="H33" s="37"/>
      <c r="I33" s="38"/>
      <c r="J33" s="37"/>
      <c r="K33" s="37"/>
      <c r="L33" s="37"/>
      <c r="M33" s="34"/>
    </row>
    <row r="34" spans="1:13" x14ac:dyDescent="0.25">
      <c r="A34" s="34"/>
      <c r="B34" s="41"/>
      <c r="C34" s="34"/>
      <c r="D34" s="34"/>
      <c r="E34" s="34"/>
      <c r="F34" s="40"/>
      <c r="G34" s="37"/>
      <c r="H34" s="37"/>
      <c r="I34" s="38"/>
      <c r="J34" s="37"/>
      <c r="K34" s="37"/>
      <c r="L34" s="37"/>
      <c r="M34" s="34"/>
    </row>
    <row r="35" spans="1:13" x14ac:dyDescent="0.25">
      <c r="A35" s="34"/>
      <c r="B35" s="41"/>
      <c r="C35" s="34"/>
      <c r="D35" s="34"/>
      <c r="E35" s="34"/>
      <c r="F35" s="40"/>
      <c r="G35" s="37"/>
      <c r="H35" s="37"/>
      <c r="I35" s="38"/>
      <c r="J35" s="37"/>
      <c r="K35" s="37"/>
      <c r="L35" s="37"/>
      <c r="M35" s="34"/>
    </row>
    <row r="36" spans="1:13" x14ac:dyDescent="0.25">
      <c r="A36" s="34"/>
      <c r="B36" s="41"/>
      <c r="C36" s="34"/>
      <c r="D36" s="34"/>
      <c r="E36" s="34"/>
      <c r="F36" s="40"/>
      <c r="G36" s="37"/>
      <c r="H36" s="37"/>
      <c r="I36" s="38"/>
      <c r="J36" s="37"/>
      <c r="K36" s="37"/>
      <c r="L36" s="37"/>
      <c r="M36" s="34"/>
    </row>
    <row r="37" spans="1:13" x14ac:dyDescent="0.25">
      <c r="A37" s="34"/>
      <c r="B37" s="41"/>
      <c r="C37" s="34"/>
      <c r="D37" s="34"/>
      <c r="E37" s="34"/>
      <c r="F37" s="40"/>
      <c r="G37" s="37"/>
      <c r="H37" s="37"/>
      <c r="I37" s="37"/>
      <c r="J37" s="37"/>
      <c r="K37" s="37"/>
      <c r="L37" s="37"/>
      <c r="M37" s="34"/>
    </row>
    <row r="38" spans="1:13" x14ac:dyDescent="0.25">
      <c r="A38" s="34"/>
      <c r="B38" s="41"/>
      <c r="C38" s="34"/>
      <c r="D38" s="34"/>
      <c r="E38" s="34"/>
      <c r="F38" s="40"/>
      <c r="G38" s="37"/>
      <c r="H38" s="37"/>
      <c r="I38" s="38"/>
      <c r="J38" s="37"/>
      <c r="K38" s="37"/>
      <c r="L38" s="37"/>
      <c r="M38" s="34"/>
    </row>
    <row r="39" spans="1:13" x14ac:dyDescent="0.25">
      <c r="A39" s="34"/>
      <c r="B39" s="41"/>
      <c r="C39" s="34"/>
      <c r="D39" s="34"/>
      <c r="E39" s="34"/>
      <c r="F39" s="40"/>
      <c r="G39" s="37"/>
      <c r="H39" s="37"/>
      <c r="I39" s="38"/>
      <c r="J39" s="37"/>
      <c r="K39" s="37"/>
      <c r="L39" s="37"/>
      <c r="M39" s="34"/>
    </row>
    <row r="40" spans="1:13" x14ac:dyDescent="0.25">
      <c r="A40" s="34"/>
      <c r="B40" s="41"/>
      <c r="C40" s="34"/>
      <c r="D40" s="34"/>
      <c r="E40" s="34"/>
      <c r="F40" s="40"/>
      <c r="G40" s="37"/>
      <c r="H40" s="37"/>
      <c r="I40" s="38"/>
      <c r="J40" s="37"/>
      <c r="K40" s="37"/>
      <c r="L40" s="37"/>
      <c r="M40" s="34"/>
    </row>
    <row r="41" spans="1:13" x14ac:dyDescent="0.25">
      <c r="A41" s="34"/>
      <c r="B41" s="41"/>
      <c r="C41" s="34"/>
      <c r="D41" s="34"/>
      <c r="E41" s="34"/>
      <c r="F41" s="40"/>
      <c r="G41" s="37"/>
      <c r="H41" s="37"/>
      <c r="I41" s="38"/>
      <c r="J41" s="37"/>
      <c r="K41" s="37"/>
      <c r="L41" s="37"/>
      <c r="M41" s="34"/>
    </row>
    <row r="42" spans="1:13" x14ac:dyDescent="0.25">
      <c r="A42" s="34"/>
      <c r="B42" s="41"/>
      <c r="C42" s="34"/>
      <c r="D42" s="34"/>
      <c r="E42" s="34"/>
      <c r="F42" s="40"/>
      <c r="G42" s="37"/>
      <c r="H42" s="37"/>
      <c r="I42" s="42"/>
      <c r="J42" s="37"/>
      <c r="K42" s="37"/>
      <c r="L42" s="37"/>
      <c r="M42" s="34"/>
    </row>
    <row r="43" spans="1:13" x14ac:dyDescent="0.25">
      <c r="A43" s="34"/>
      <c r="B43" s="41"/>
      <c r="C43" s="34"/>
      <c r="D43" s="34"/>
      <c r="E43" s="34"/>
      <c r="F43" s="40"/>
      <c r="G43" s="37"/>
      <c r="H43" s="37"/>
      <c r="I43" s="43"/>
      <c r="J43" s="37"/>
      <c r="K43" s="37"/>
      <c r="L43" s="37"/>
      <c r="M43" s="34"/>
    </row>
    <row r="44" spans="1:13" x14ac:dyDescent="0.25">
      <c r="A44" s="34"/>
      <c r="B44" s="41"/>
      <c r="C44" s="34"/>
      <c r="D44" s="34"/>
      <c r="E44" s="34"/>
      <c r="F44" s="40"/>
      <c r="G44" s="37"/>
      <c r="H44" s="37"/>
      <c r="I44" s="44"/>
      <c r="J44" s="37"/>
      <c r="K44" s="37"/>
      <c r="L44" s="37"/>
      <c r="M44" s="34"/>
    </row>
    <row r="45" spans="1:13" x14ac:dyDescent="0.25">
      <c r="A45" s="34"/>
      <c r="B45" s="41"/>
      <c r="C45" s="34"/>
      <c r="D45" s="34"/>
      <c r="E45" s="34"/>
      <c r="F45" s="40"/>
      <c r="G45" s="37"/>
      <c r="H45" s="37"/>
      <c r="I45" s="38"/>
      <c r="J45" s="37"/>
      <c r="K45" s="37"/>
      <c r="L45" s="37"/>
      <c r="M45" s="34"/>
    </row>
    <row r="46" spans="1:13" x14ac:dyDescent="0.25">
      <c r="A46" s="34"/>
      <c r="B46" s="41"/>
      <c r="C46" s="34"/>
      <c r="D46" s="34"/>
      <c r="E46" s="34"/>
      <c r="F46" s="40"/>
      <c r="G46" s="37"/>
      <c r="H46" s="37"/>
      <c r="I46" s="38"/>
      <c r="J46" s="37"/>
      <c r="K46" s="37"/>
      <c r="L46" s="37"/>
      <c r="M46" s="34"/>
    </row>
    <row r="47" spans="1:13" x14ac:dyDescent="0.25">
      <c r="A47" s="34"/>
      <c r="B47" s="41"/>
      <c r="C47" s="34"/>
      <c r="D47" s="34"/>
      <c r="E47" s="34"/>
      <c r="F47" s="40"/>
      <c r="G47" s="37"/>
      <c r="H47" s="37"/>
      <c r="I47" s="38"/>
      <c r="J47" s="37"/>
      <c r="K47" s="37"/>
      <c r="L47" s="37"/>
      <c r="M47" s="34"/>
    </row>
    <row r="48" spans="1:13" x14ac:dyDescent="0.25">
      <c r="A48" s="34"/>
      <c r="B48" s="41"/>
      <c r="C48" s="34"/>
      <c r="D48" s="34"/>
      <c r="E48" s="34"/>
      <c r="F48" s="40"/>
      <c r="G48" s="37"/>
      <c r="H48" s="37"/>
      <c r="I48" s="38"/>
      <c r="J48" s="37"/>
      <c r="K48" s="37"/>
      <c r="L48" s="37"/>
      <c r="M48" s="34"/>
    </row>
    <row r="49" spans="1:13" x14ac:dyDescent="0.25">
      <c r="A49" s="34"/>
      <c r="B49" s="41"/>
      <c r="C49" s="34"/>
      <c r="D49" s="34"/>
      <c r="E49" s="34"/>
      <c r="F49" s="40"/>
      <c r="G49" s="37"/>
      <c r="H49" s="37"/>
      <c r="I49" s="38"/>
      <c r="J49" s="37"/>
      <c r="K49" s="37"/>
      <c r="L49" s="37"/>
      <c r="M49" s="34"/>
    </row>
    <row r="50" spans="1:13" x14ac:dyDescent="0.25">
      <c r="A50" s="34"/>
      <c r="B50" s="41"/>
      <c r="C50" s="34"/>
      <c r="D50" s="34"/>
      <c r="E50" s="34"/>
      <c r="F50" s="40"/>
      <c r="G50" s="37"/>
      <c r="H50" s="37"/>
      <c r="I50" s="38"/>
      <c r="J50" s="37"/>
      <c r="K50" s="37"/>
      <c r="L50" s="37"/>
      <c r="M50" s="34"/>
    </row>
    <row r="51" spans="1:13" x14ac:dyDescent="0.25">
      <c r="A51" s="34"/>
      <c r="B51" s="41"/>
      <c r="C51" s="34"/>
      <c r="D51" s="34"/>
      <c r="E51" s="34"/>
      <c r="F51" s="40"/>
      <c r="G51" s="37"/>
      <c r="H51" s="37"/>
      <c r="I51" s="38"/>
      <c r="J51" s="37"/>
      <c r="K51" s="37"/>
      <c r="L51" s="37"/>
      <c r="M51" s="34"/>
    </row>
    <row r="52" spans="1:13" x14ac:dyDescent="0.25">
      <c r="A52" s="34"/>
      <c r="B52" s="41"/>
      <c r="C52" s="34"/>
      <c r="D52" s="34"/>
      <c r="E52" s="34"/>
      <c r="F52" s="40"/>
      <c r="G52" s="37"/>
      <c r="H52" s="37"/>
      <c r="I52" s="38"/>
      <c r="J52" s="37"/>
      <c r="K52" s="37"/>
      <c r="L52" s="37"/>
      <c r="M52" s="34"/>
    </row>
    <row r="53" spans="1:13" x14ac:dyDescent="0.25">
      <c r="A53" s="34"/>
      <c r="B53" s="41"/>
      <c r="C53" s="34"/>
      <c r="D53" s="34"/>
      <c r="E53" s="34"/>
      <c r="F53" s="40"/>
      <c r="G53" s="37"/>
      <c r="H53" s="37"/>
      <c r="I53" s="38"/>
      <c r="J53" s="37"/>
      <c r="K53" s="37"/>
      <c r="L53" s="37"/>
      <c r="M53" s="34"/>
    </row>
    <row r="54" spans="1:13" x14ac:dyDescent="0.25">
      <c r="A54" s="34"/>
      <c r="B54" s="41"/>
      <c r="C54" s="34"/>
      <c r="D54" s="34"/>
      <c r="E54" s="34"/>
      <c r="F54" s="40"/>
      <c r="G54" s="37"/>
      <c r="H54" s="37"/>
      <c r="I54" s="38"/>
      <c r="J54" s="37"/>
      <c r="K54" s="37"/>
      <c r="L54" s="37"/>
      <c r="M54" s="34"/>
    </row>
    <row r="55" spans="1:13" x14ac:dyDescent="0.25">
      <c r="A55" s="34"/>
      <c r="B55" s="41"/>
      <c r="C55" s="34"/>
      <c r="D55" s="34"/>
      <c r="E55" s="34"/>
      <c r="F55" s="40"/>
      <c r="G55" s="37"/>
      <c r="H55" s="37"/>
      <c r="I55" s="38"/>
      <c r="J55" s="37"/>
      <c r="K55" s="37"/>
      <c r="L55" s="37"/>
      <c r="M55" s="34"/>
    </row>
    <row r="56" spans="1:13" x14ac:dyDescent="0.25">
      <c r="A56" s="34"/>
      <c r="B56" s="41"/>
      <c r="C56" s="34"/>
      <c r="D56" s="34"/>
      <c r="E56" s="34"/>
      <c r="F56" s="40"/>
      <c r="G56" s="37"/>
      <c r="H56" s="37"/>
      <c r="I56" s="38"/>
      <c r="J56" s="37"/>
      <c r="K56" s="37"/>
      <c r="L56" s="37"/>
      <c r="M56" s="34"/>
    </row>
    <row r="57" spans="1:13" x14ac:dyDescent="0.25">
      <c r="A57" s="34"/>
      <c r="B57" s="41"/>
      <c r="C57" s="34"/>
      <c r="D57" s="34"/>
      <c r="E57" s="34"/>
      <c r="F57" s="40"/>
      <c r="G57" s="37"/>
      <c r="H57" s="37"/>
      <c r="I57" s="38"/>
      <c r="J57" s="37"/>
      <c r="K57" s="37"/>
      <c r="L57" s="37"/>
      <c r="M57" s="34"/>
    </row>
    <row r="58" spans="1:13" x14ac:dyDescent="0.25">
      <c r="A58" s="34"/>
      <c r="B58" s="41"/>
      <c r="C58" s="34"/>
      <c r="D58" s="34"/>
      <c r="E58" s="34"/>
      <c r="F58" s="40"/>
      <c r="G58" s="37"/>
      <c r="H58" s="37"/>
      <c r="I58" s="38"/>
      <c r="J58" s="37"/>
      <c r="K58" s="37"/>
      <c r="L58" s="37"/>
      <c r="M58" s="34"/>
    </row>
    <row r="59" spans="1:13" x14ac:dyDescent="0.25">
      <c r="A59" s="34"/>
      <c r="B59" s="41"/>
      <c r="C59" s="34"/>
      <c r="D59" s="34"/>
      <c r="E59" s="34"/>
      <c r="F59" s="40"/>
      <c r="G59" s="37"/>
      <c r="H59" s="37"/>
      <c r="I59" s="38"/>
      <c r="J59" s="37"/>
      <c r="K59" s="37"/>
      <c r="L59" s="37"/>
      <c r="M59" s="34"/>
    </row>
    <row r="60" spans="1:13" x14ac:dyDescent="0.25">
      <c r="A60" s="34"/>
      <c r="B60" s="41"/>
      <c r="C60" s="34"/>
      <c r="D60" s="34"/>
      <c r="E60" s="34"/>
      <c r="F60" s="40"/>
      <c r="G60" s="37"/>
      <c r="H60" s="37"/>
      <c r="I60" s="38"/>
      <c r="J60" s="37"/>
      <c r="K60" s="37"/>
      <c r="L60" s="37"/>
      <c r="M60" s="34"/>
    </row>
    <row r="61" spans="1:13" x14ac:dyDescent="0.25">
      <c r="A61" s="34"/>
      <c r="B61" s="41"/>
      <c r="C61" s="34"/>
      <c r="D61" s="34"/>
      <c r="E61" s="34"/>
      <c r="F61" s="40"/>
      <c r="G61" s="37"/>
      <c r="H61" s="37"/>
      <c r="I61" s="37"/>
      <c r="J61" s="37"/>
      <c r="K61" s="37"/>
      <c r="L61" s="37"/>
      <c r="M61" s="45"/>
    </row>
    <row r="62" spans="1:13" x14ac:dyDescent="0.25">
      <c r="A62" s="34"/>
      <c r="B62" s="41"/>
      <c r="C62" s="34"/>
      <c r="D62" s="34"/>
      <c r="E62" s="34"/>
      <c r="F62" s="40"/>
      <c r="G62" s="37"/>
      <c r="H62" s="37"/>
      <c r="I62" s="42"/>
      <c r="J62" s="37"/>
      <c r="K62" s="37"/>
      <c r="L62" s="37"/>
      <c r="M62" s="34"/>
    </row>
    <row r="63" spans="1:13" x14ac:dyDescent="0.25">
      <c r="A63" s="34"/>
      <c r="B63" s="41"/>
      <c r="C63" s="34"/>
      <c r="D63" s="34"/>
      <c r="E63" s="34"/>
      <c r="F63" s="40"/>
      <c r="G63" s="37"/>
      <c r="H63" s="37"/>
      <c r="I63" s="43"/>
      <c r="J63" s="37"/>
      <c r="K63" s="37"/>
      <c r="L63" s="37"/>
      <c r="M63" s="34"/>
    </row>
    <row r="64" spans="1:13" x14ac:dyDescent="0.25">
      <c r="A64" s="34"/>
      <c r="B64" s="41"/>
      <c r="C64" s="34"/>
      <c r="D64" s="34"/>
      <c r="E64" s="34"/>
      <c r="F64" s="40"/>
      <c r="G64" s="37"/>
      <c r="H64" s="37"/>
      <c r="I64" s="44"/>
      <c r="J64" s="37"/>
      <c r="K64" s="37"/>
      <c r="L64" s="37"/>
      <c r="M64" s="46"/>
    </row>
    <row r="65" spans="1:13" x14ac:dyDescent="0.25">
      <c r="A65" s="34"/>
      <c r="B65" s="41"/>
      <c r="C65" s="34"/>
      <c r="D65" s="34"/>
      <c r="E65" s="34"/>
      <c r="F65" s="40"/>
      <c r="G65" s="37"/>
      <c r="H65" s="37"/>
      <c r="I65" s="38"/>
      <c r="J65" s="37"/>
      <c r="K65" s="37"/>
      <c r="L65" s="37"/>
      <c r="M65" s="46"/>
    </row>
    <row r="66" spans="1:13" x14ac:dyDescent="0.25">
      <c r="A66" s="34"/>
      <c r="B66" s="41"/>
      <c r="C66" s="34"/>
      <c r="D66" s="34"/>
      <c r="E66" s="34"/>
      <c r="F66" s="40"/>
      <c r="G66" s="37"/>
      <c r="H66" s="37"/>
      <c r="I66" s="38"/>
      <c r="J66" s="37"/>
      <c r="K66" s="37"/>
      <c r="L66" s="37"/>
      <c r="M66" s="46"/>
    </row>
    <row r="67" spans="1:13" x14ac:dyDescent="0.25">
      <c r="A67" s="34"/>
      <c r="B67" s="41"/>
      <c r="C67" s="34"/>
      <c r="D67" s="34"/>
      <c r="E67" s="34"/>
      <c r="F67" s="40"/>
      <c r="G67" s="37"/>
      <c r="H67" s="37"/>
      <c r="I67" s="38"/>
      <c r="J67" s="37"/>
      <c r="K67" s="37"/>
      <c r="L67" s="37"/>
      <c r="M67" s="46"/>
    </row>
    <row r="68" spans="1:13" x14ac:dyDescent="0.25">
      <c r="A68" s="34"/>
      <c r="B68" s="41"/>
      <c r="C68" s="34"/>
      <c r="D68" s="34"/>
      <c r="E68" s="34"/>
      <c r="F68" s="40"/>
      <c r="G68" s="37"/>
      <c r="H68" s="37"/>
      <c r="I68" s="38"/>
      <c r="J68" s="37"/>
      <c r="K68" s="37"/>
      <c r="L68" s="37"/>
      <c r="M68" s="46"/>
    </row>
    <row r="69" spans="1:13" x14ac:dyDescent="0.25">
      <c r="A69" s="34"/>
      <c r="B69" s="41"/>
      <c r="C69" s="34"/>
      <c r="D69" s="34"/>
      <c r="E69" s="34"/>
      <c r="F69" s="40"/>
      <c r="G69" s="37"/>
      <c r="H69" s="37"/>
      <c r="I69" s="38"/>
      <c r="J69" s="37"/>
      <c r="K69" s="37"/>
      <c r="L69" s="37"/>
      <c r="M69" s="46"/>
    </row>
    <row r="70" spans="1:13" x14ac:dyDescent="0.25">
      <c r="A70" s="34"/>
      <c r="B70" s="41"/>
      <c r="C70" s="34"/>
      <c r="D70" s="34"/>
      <c r="E70" s="34"/>
      <c r="F70" s="40"/>
      <c r="G70" s="37"/>
      <c r="H70" s="37"/>
      <c r="I70" s="38"/>
      <c r="J70" s="37"/>
      <c r="K70" s="37"/>
      <c r="L70" s="37"/>
      <c r="M70" s="46"/>
    </row>
    <row r="71" spans="1:13" x14ac:dyDescent="0.25">
      <c r="A71" s="34"/>
      <c r="B71" s="41"/>
      <c r="C71" s="34"/>
      <c r="D71" s="34"/>
      <c r="E71" s="34"/>
      <c r="F71" s="40"/>
      <c r="G71" s="37"/>
      <c r="H71" s="37"/>
      <c r="I71" s="38"/>
      <c r="J71" s="37"/>
      <c r="K71" s="37"/>
      <c r="L71" s="37"/>
      <c r="M71" s="46"/>
    </row>
    <row r="72" spans="1:13" x14ac:dyDescent="0.25">
      <c r="A72" s="34"/>
      <c r="B72" s="41"/>
      <c r="C72" s="34"/>
      <c r="D72" s="34"/>
      <c r="E72" s="34"/>
      <c r="F72" s="40"/>
      <c r="G72" s="37"/>
      <c r="H72" s="37"/>
      <c r="I72" s="38"/>
      <c r="J72" s="37"/>
      <c r="K72" s="37"/>
      <c r="L72" s="37"/>
      <c r="M72" s="46"/>
    </row>
    <row r="73" spans="1:13" x14ac:dyDescent="0.25">
      <c r="A73" s="34"/>
      <c r="B73" s="41"/>
      <c r="C73" s="34"/>
      <c r="D73" s="34"/>
      <c r="E73" s="34"/>
      <c r="F73" s="40"/>
      <c r="G73" s="37"/>
      <c r="H73" s="37"/>
      <c r="I73" s="38"/>
      <c r="J73" s="37"/>
      <c r="K73" s="37"/>
      <c r="L73" s="37"/>
      <c r="M73" s="46"/>
    </row>
    <row r="74" spans="1:13" x14ac:dyDescent="0.25">
      <c r="A74" s="34"/>
      <c r="B74" s="41"/>
      <c r="C74" s="34"/>
      <c r="D74" s="34"/>
      <c r="E74" s="34"/>
      <c r="F74" s="40"/>
      <c r="G74" s="37"/>
      <c r="H74" s="37"/>
      <c r="I74" s="42"/>
      <c r="J74" s="37"/>
      <c r="K74" s="37"/>
      <c r="L74" s="37"/>
      <c r="M74" s="46"/>
    </row>
    <row r="75" spans="1:13" x14ac:dyDescent="0.25">
      <c r="A75" s="34"/>
      <c r="B75" s="41"/>
      <c r="C75" s="34"/>
      <c r="D75" s="34"/>
      <c r="E75" s="34"/>
      <c r="F75" s="40"/>
      <c r="G75" s="37"/>
      <c r="H75" s="37"/>
      <c r="I75" s="38"/>
      <c r="J75" s="37"/>
      <c r="K75" s="37"/>
      <c r="L75" s="37"/>
      <c r="M75" s="46"/>
    </row>
    <row r="76" spans="1:13" x14ac:dyDescent="0.25">
      <c r="A76" s="34"/>
      <c r="B76" s="41"/>
      <c r="C76" s="34"/>
      <c r="D76" s="34"/>
      <c r="E76" s="34"/>
      <c r="F76" s="40"/>
      <c r="G76" s="37"/>
      <c r="H76" s="37"/>
      <c r="I76" s="39"/>
      <c r="J76" s="37"/>
      <c r="K76" s="37"/>
      <c r="L76" s="37"/>
      <c r="M76" s="46"/>
    </row>
    <row r="77" spans="1:13" x14ac:dyDescent="0.25">
      <c r="A77" s="34"/>
      <c r="B77" s="41"/>
      <c r="C77" s="34"/>
      <c r="D77" s="34"/>
      <c r="E77" s="34"/>
      <c r="F77" s="40"/>
      <c r="G77" s="37"/>
      <c r="H77" s="37"/>
      <c r="I77" s="39"/>
      <c r="J77" s="37"/>
      <c r="K77" s="37"/>
      <c r="L77" s="37"/>
      <c r="M77" s="46"/>
    </row>
    <row r="78" spans="1:13" x14ac:dyDescent="0.25">
      <c r="A78" s="34"/>
      <c r="B78" s="41"/>
      <c r="C78" s="34"/>
      <c r="D78" s="34"/>
      <c r="E78" s="34"/>
      <c r="F78" s="40"/>
      <c r="G78" s="37"/>
      <c r="H78" s="37"/>
      <c r="I78" s="44"/>
      <c r="J78" s="37"/>
      <c r="K78" s="37"/>
      <c r="L78" s="37"/>
      <c r="M78" s="46"/>
    </row>
    <row r="79" spans="1:13" x14ac:dyDescent="0.25">
      <c r="A79" s="34"/>
      <c r="B79" s="41"/>
      <c r="C79" s="34"/>
      <c r="D79" s="34"/>
      <c r="E79" s="34"/>
      <c r="F79" s="40"/>
      <c r="G79" s="37"/>
      <c r="H79" s="37"/>
      <c r="I79" s="38"/>
      <c r="J79" s="37"/>
      <c r="K79" s="37"/>
      <c r="L79" s="37"/>
      <c r="M79" s="46"/>
    </row>
    <row r="80" spans="1:13" x14ac:dyDescent="0.25">
      <c r="A80" s="34"/>
      <c r="B80" s="41"/>
      <c r="C80" s="34"/>
      <c r="D80" s="34"/>
      <c r="E80" s="34"/>
      <c r="F80" s="40"/>
      <c r="G80" s="37"/>
      <c r="H80" s="37"/>
      <c r="I80" s="37"/>
      <c r="J80" s="37"/>
      <c r="K80" s="37"/>
      <c r="L80" s="37"/>
      <c r="M80" s="46"/>
    </row>
    <row r="81" spans="1:14" x14ac:dyDescent="0.25">
      <c r="A81" s="34"/>
      <c r="B81" s="41"/>
      <c r="C81" s="34"/>
      <c r="D81" s="34"/>
      <c r="E81" s="34"/>
      <c r="F81" s="40"/>
      <c r="G81" s="37"/>
      <c r="H81" s="37"/>
      <c r="I81" s="39"/>
      <c r="J81" s="37"/>
      <c r="K81" s="37"/>
      <c r="L81" s="37"/>
      <c r="M81" s="46"/>
    </row>
    <row r="82" spans="1:14" x14ac:dyDescent="0.25">
      <c r="A82" s="34"/>
      <c r="B82" s="41"/>
      <c r="C82" s="34"/>
      <c r="D82" s="34"/>
      <c r="E82" s="34"/>
      <c r="F82" s="40"/>
      <c r="G82" s="37"/>
      <c r="H82" s="37"/>
      <c r="I82" s="38"/>
      <c r="J82" s="37"/>
      <c r="K82" s="37"/>
      <c r="L82" s="37"/>
      <c r="M82" s="46"/>
    </row>
    <row r="83" spans="1:14" x14ac:dyDescent="0.25">
      <c r="A83" s="34"/>
      <c r="B83" s="41"/>
      <c r="C83" s="34"/>
      <c r="D83" s="34"/>
      <c r="E83" s="34"/>
      <c r="F83" s="40"/>
      <c r="G83" s="37"/>
      <c r="H83" s="37"/>
      <c r="I83" s="42"/>
      <c r="J83" s="37"/>
      <c r="K83" s="37"/>
      <c r="L83" s="37"/>
      <c r="M83" s="46"/>
    </row>
    <row r="84" spans="1:14" x14ac:dyDescent="0.25">
      <c r="A84" s="34"/>
      <c r="B84" s="41"/>
      <c r="C84" s="34"/>
      <c r="D84" s="34"/>
      <c r="E84" s="34"/>
      <c r="F84" s="40"/>
      <c r="G84" s="37"/>
      <c r="H84" s="37"/>
      <c r="I84" s="43"/>
      <c r="J84" s="37"/>
      <c r="K84" s="37"/>
      <c r="L84" s="37"/>
      <c r="M84" s="46"/>
    </row>
    <row r="85" spans="1:14" x14ac:dyDescent="0.25">
      <c r="A85" s="34"/>
      <c r="B85" s="41"/>
      <c r="C85" s="34"/>
      <c r="D85" s="34"/>
      <c r="E85" s="34"/>
      <c r="F85" s="40"/>
      <c r="G85" s="37"/>
      <c r="H85" s="37"/>
      <c r="I85" s="44"/>
      <c r="J85" s="37"/>
      <c r="K85" s="37"/>
      <c r="L85" s="37"/>
      <c r="M85" s="46"/>
    </row>
    <row r="86" spans="1:14" x14ac:dyDescent="0.25">
      <c r="A86" s="34"/>
      <c r="B86" s="41"/>
      <c r="C86" s="34"/>
      <c r="D86" s="34"/>
      <c r="E86" s="34"/>
      <c r="F86" s="40"/>
      <c r="G86" s="37"/>
      <c r="H86" s="37"/>
      <c r="I86" s="38"/>
      <c r="J86" s="37"/>
      <c r="K86" s="37"/>
      <c r="L86" s="37"/>
      <c r="M86" s="46"/>
    </row>
    <row r="87" spans="1:14" x14ac:dyDescent="0.25">
      <c r="A87" s="34"/>
      <c r="B87" s="41"/>
      <c r="C87" s="34"/>
      <c r="D87" s="34"/>
      <c r="E87" s="34"/>
      <c r="F87" s="40"/>
      <c r="G87" s="37"/>
      <c r="H87" s="37"/>
      <c r="I87" s="38"/>
      <c r="J87" s="37"/>
      <c r="K87" s="37"/>
      <c r="L87" s="37"/>
      <c r="M87" s="46"/>
    </row>
    <row r="88" spans="1:14" x14ac:dyDescent="0.25">
      <c r="A88" s="34"/>
      <c r="B88" s="41"/>
      <c r="C88" s="34"/>
      <c r="D88" s="34"/>
      <c r="E88" s="34"/>
      <c r="F88" s="40"/>
      <c r="G88" s="37"/>
      <c r="H88" s="37"/>
      <c r="I88" s="38"/>
      <c r="J88" s="37"/>
      <c r="K88" s="37"/>
      <c r="L88" s="37"/>
      <c r="M88" s="46"/>
    </row>
    <row r="89" spans="1:14" x14ac:dyDescent="0.25">
      <c r="A89" s="34"/>
      <c r="B89" s="41"/>
      <c r="C89" s="34"/>
      <c r="D89" s="34"/>
      <c r="E89" s="34"/>
      <c r="F89" s="40"/>
      <c r="G89" s="37"/>
      <c r="H89" s="37"/>
      <c r="I89" s="38"/>
      <c r="J89" s="37"/>
      <c r="K89" s="37"/>
      <c r="L89" s="37"/>
      <c r="M89" s="46"/>
    </row>
    <row r="90" spans="1:14" x14ac:dyDescent="0.25">
      <c r="A90" s="34"/>
      <c r="B90" s="41"/>
      <c r="C90" s="34"/>
      <c r="D90" s="34"/>
      <c r="E90" s="34"/>
      <c r="F90" s="40"/>
      <c r="G90" s="37"/>
      <c r="H90" s="37"/>
      <c r="I90" s="38"/>
      <c r="J90" s="37"/>
      <c r="K90" s="37"/>
      <c r="L90" s="37"/>
      <c r="M90" s="46"/>
    </row>
    <row r="91" spans="1:14" x14ac:dyDescent="0.25">
      <c r="A91" s="34"/>
      <c r="B91" s="41"/>
      <c r="C91" s="34"/>
      <c r="D91" s="34"/>
      <c r="E91" s="34"/>
      <c r="F91" s="40"/>
      <c r="G91" s="37"/>
      <c r="H91" s="37"/>
      <c r="I91" s="38"/>
      <c r="J91" s="37"/>
      <c r="K91" s="37"/>
      <c r="L91" s="37"/>
      <c r="M91" s="46"/>
    </row>
    <row r="92" spans="1:14" x14ac:dyDescent="0.25">
      <c r="A92" s="34"/>
      <c r="B92" s="41"/>
      <c r="C92" s="34"/>
      <c r="D92" s="34"/>
      <c r="E92" s="34"/>
      <c r="F92" s="40"/>
      <c r="G92" s="37"/>
      <c r="H92" s="37"/>
      <c r="I92" s="38"/>
      <c r="J92" s="37"/>
      <c r="K92" s="37"/>
      <c r="L92" s="37"/>
      <c r="M92" s="46"/>
    </row>
    <row r="93" spans="1:14" x14ac:dyDescent="0.25">
      <c r="A93" s="34"/>
      <c r="B93" s="41"/>
      <c r="C93" s="34"/>
      <c r="D93" s="34"/>
      <c r="E93" s="34"/>
      <c r="F93" s="40"/>
      <c r="G93" s="37"/>
      <c r="H93" s="37"/>
      <c r="I93" s="47"/>
      <c r="J93" s="37"/>
      <c r="K93" s="37"/>
      <c r="L93" s="37"/>
      <c r="M93" s="46"/>
    </row>
    <row r="94" spans="1:14" x14ac:dyDescent="0.2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16"/>
    </row>
    <row r="95" spans="1:14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16"/>
    </row>
    <row r="96" spans="1:14" x14ac:dyDescent="0.25">
      <c r="N96" s="16"/>
    </row>
    <row r="97" spans="14:14" x14ac:dyDescent="0.25">
      <c r="N97" s="16"/>
    </row>
    <row r="98" spans="14:14" x14ac:dyDescent="0.25">
      <c r="N98" s="16"/>
    </row>
    <row r="99" spans="14:14" x14ac:dyDescent="0.25">
      <c r="N99" s="16"/>
    </row>
    <row r="100" spans="14:14" x14ac:dyDescent="0.25">
      <c r="N100" s="16"/>
    </row>
    <row r="101" spans="14:14" x14ac:dyDescent="0.25">
      <c r="N101" s="16"/>
    </row>
    <row r="102" spans="14:14" x14ac:dyDescent="0.25">
      <c r="N102" s="16"/>
    </row>
    <row r="103" spans="14:14" x14ac:dyDescent="0.25">
      <c r="N103" s="16"/>
    </row>
    <row r="104" spans="14:14" x14ac:dyDescent="0.25">
      <c r="N104" s="16"/>
    </row>
    <row r="105" spans="14:14" x14ac:dyDescent="0.25">
      <c r="N105" s="16"/>
    </row>
    <row r="106" spans="14:14" x14ac:dyDescent="0.25">
      <c r="N106" s="16"/>
    </row>
    <row r="107" spans="14:14" x14ac:dyDescent="0.25">
      <c r="N107" s="16"/>
    </row>
    <row r="108" spans="14:14" x14ac:dyDescent="0.25">
      <c r="N108" s="16"/>
    </row>
    <row r="109" spans="14:14" x14ac:dyDescent="0.25">
      <c r="N109" s="16"/>
    </row>
    <row r="110" spans="14:14" x14ac:dyDescent="0.25">
      <c r="N110" s="16"/>
    </row>
    <row r="111" spans="14:14" x14ac:dyDescent="0.25">
      <c r="N111" s="16"/>
    </row>
    <row r="112" spans="14:14" x14ac:dyDescent="0.25">
      <c r="N112" s="16"/>
    </row>
    <row r="113" spans="14:14" x14ac:dyDescent="0.25">
      <c r="N113" s="16"/>
    </row>
    <row r="114" spans="14:14" x14ac:dyDescent="0.25">
      <c r="N114" s="16"/>
    </row>
    <row r="115" spans="14:14" x14ac:dyDescent="0.25">
      <c r="N115" s="16"/>
    </row>
    <row r="116" spans="14:14" x14ac:dyDescent="0.25">
      <c r="N116" s="16"/>
    </row>
    <row r="117" spans="14:14" x14ac:dyDescent="0.25">
      <c r="N117" s="16"/>
    </row>
    <row r="118" spans="14:14" x14ac:dyDescent="0.25">
      <c r="N118" s="16"/>
    </row>
    <row r="119" spans="14:14" x14ac:dyDescent="0.25">
      <c r="N119" s="16"/>
    </row>
    <row r="120" spans="14:14" x14ac:dyDescent="0.25">
      <c r="N120" s="16"/>
    </row>
    <row r="121" spans="14:14" x14ac:dyDescent="0.25">
      <c r="N121" s="16"/>
    </row>
    <row r="122" spans="14:14" x14ac:dyDescent="0.25">
      <c r="N122" s="16"/>
    </row>
    <row r="123" spans="14:14" x14ac:dyDescent="0.25">
      <c r="N123" s="16"/>
    </row>
    <row r="124" spans="14:14" x14ac:dyDescent="0.25">
      <c r="N124" s="16"/>
    </row>
    <row r="125" spans="14:14" x14ac:dyDescent="0.25">
      <c r="N125" s="16"/>
    </row>
    <row r="126" spans="14:14" x14ac:dyDescent="0.25">
      <c r="N126" s="16"/>
    </row>
    <row r="127" spans="14:14" x14ac:dyDescent="0.25">
      <c r="N127" s="16"/>
    </row>
    <row r="128" spans="14:14" x14ac:dyDescent="0.25">
      <c r="N128" s="16"/>
    </row>
    <row r="129" spans="14:14" x14ac:dyDescent="0.25">
      <c r="N129" s="16"/>
    </row>
    <row r="130" spans="14:14" x14ac:dyDescent="0.25">
      <c r="N130" s="16"/>
    </row>
    <row r="131" spans="14:14" x14ac:dyDescent="0.25">
      <c r="N131" s="16"/>
    </row>
    <row r="132" spans="14:14" x14ac:dyDescent="0.25">
      <c r="N132" s="16"/>
    </row>
    <row r="133" spans="14:14" x14ac:dyDescent="0.25">
      <c r="N133" s="16"/>
    </row>
    <row r="134" spans="14:14" x14ac:dyDescent="0.25">
      <c r="N134" s="16"/>
    </row>
    <row r="135" spans="14:14" x14ac:dyDescent="0.25">
      <c r="N135" s="16"/>
    </row>
    <row r="136" spans="14:14" x14ac:dyDescent="0.25">
      <c r="N136" s="16"/>
    </row>
    <row r="137" spans="14:14" x14ac:dyDescent="0.25">
      <c r="N137" s="16"/>
    </row>
    <row r="138" spans="14:14" x14ac:dyDescent="0.25">
      <c r="N138" s="16"/>
    </row>
    <row r="139" spans="14:14" x14ac:dyDescent="0.25">
      <c r="N139" s="16"/>
    </row>
    <row r="140" spans="14:14" x14ac:dyDescent="0.25">
      <c r="N140" s="16"/>
    </row>
    <row r="141" spans="14:14" x14ac:dyDescent="0.25">
      <c r="N141" s="16"/>
    </row>
    <row r="142" spans="14:14" x14ac:dyDescent="0.25">
      <c r="N142" s="16"/>
    </row>
    <row r="143" spans="14:14" x14ac:dyDescent="0.25">
      <c r="N143" s="16"/>
    </row>
    <row r="144" spans="14:14" x14ac:dyDescent="0.25">
      <c r="N144" s="16"/>
    </row>
    <row r="145" spans="14:14" x14ac:dyDescent="0.25">
      <c r="N145" s="16"/>
    </row>
    <row r="146" spans="14:14" x14ac:dyDescent="0.25">
      <c r="N146" s="16"/>
    </row>
    <row r="147" spans="14:14" x14ac:dyDescent="0.25">
      <c r="N147" s="16"/>
    </row>
    <row r="148" spans="14:14" x14ac:dyDescent="0.25">
      <c r="N148" s="16"/>
    </row>
    <row r="149" spans="14:14" x14ac:dyDescent="0.25">
      <c r="N149" s="16"/>
    </row>
    <row r="150" spans="14:14" x14ac:dyDescent="0.25">
      <c r="N150" s="16"/>
    </row>
    <row r="151" spans="14:14" x14ac:dyDescent="0.25">
      <c r="N151" s="16"/>
    </row>
    <row r="152" spans="14:14" x14ac:dyDescent="0.25">
      <c r="N152" s="16"/>
    </row>
    <row r="153" spans="14:14" x14ac:dyDescent="0.25">
      <c r="N153" s="16"/>
    </row>
    <row r="154" spans="14:14" x14ac:dyDescent="0.25">
      <c r="N154" s="16"/>
    </row>
    <row r="155" spans="14:14" x14ac:dyDescent="0.25">
      <c r="N155" s="16"/>
    </row>
    <row r="156" spans="14:14" x14ac:dyDescent="0.25">
      <c r="N156" s="16"/>
    </row>
    <row r="157" spans="14:14" x14ac:dyDescent="0.25">
      <c r="N157" s="16"/>
    </row>
    <row r="158" spans="14:14" x14ac:dyDescent="0.25">
      <c r="N158" s="16"/>
    </row>
    <row r="159" spans="14:14" x14ac:dyDescent="0.25">
      <c r="N159" s="16"/>
    </row>
    <row r="160" spans="14:14" x14ac:dyDescent="0.25">
      <c r="N160" s="16"/>
    </row>
    <row r="161" spans="14:14" x14ac:dyDescent="0.25">
      <c r="N161" s="16"/>
    </row>
    <row r="162" spans="14:14" x14ac:dyDescent="0.25">
      <c r="N162" s="16"/>
    </row>
    <row r="163" spans="14:14" x14ac:dyDescent="0.25">
      <c r="N163" s="16"/>
    </row>
    <row r="164" spans="14:14" x14ac:dyDescent="0.25">
      <c r="N164" s="16"/>
    </row>
    <row r="165" spans="14:14" x14ac:dyDescent="0.25">
      <c r="N165" s="16"/>
    </row>
    <row r="166" spans="14:14" x14ac:dyDescent="0.25">
      <c r="N166" s="16"/>
    </row>
    <row r="167" spans="14:14" x14ac:dyDescent="0.25">
      <c r="N167" s="16"/>
    </row>
    <row r="168" spans="14:14" x14ac:dyDescent="0.25">
      <c r="N168" s="16"/>
    </row>
    <row r="169" spans="14:14" x14ac:dyDescent="0.25">
      <c r="N169" s="16"/>
    </row>
    <row r="170" spans="14:14" x14ac:dyDescent="0.25">
      <c r="N170" s="16"/>
    </row>
    <row r="171" spans="14:14" x14ac:dyDescent="0.25">
      <c r="N171" s="16"/>
    </row>
    <row r="172" spans="14:14" x14ac:dyDescent="0.25">
      <c r="N172" s="16"/>
    </row>
    <row r="173" spans="14:14" x14ac:dyDescent="0.25">
      <c r="N173" s="16"/>
    </row>
    <row r="174" spans="14:14" x14ac:dyDescent="0.25">
      <c r="N174" s="16"/>
    </row>
    <row r="175" spans="14:14" x14ac:dyDescent="0.25">
      <c r="N175" s="16"/>
    </row>
    <row r="176" spans="14:14" x14ac:dyDescent="0.25">
      <c r="N176" s="16"/>
    </row>
    <row r="177" spans="14:14" x14ac:dyDescent="0.25">
      <c r="N177" s="16"/>
    </row>
    <row r="178" spans="14:14" x14ac:dyDescent="0.25">
      <c r="N178" s="16"/>
    </row>
    <row r="179" spans="14:14" x14ac:dyDescent="0.25">
      <c r="N179" s="16"/>
    </row>
    <row r="180" spans="14:14" x14ac:dyDescent="0.25">
      <c r="N180" s="16"/>
    </row>
    <row r="181" spans="14:14" x14ac:dyDescent="0.25">
      <c r="N181" s="16"/>
    </row>
    <row r="182" spans="14:14" x14ac:dyDescent="0.25">
      <c r="N182" s="16"/>
    </row>
    <row r="183" spans="14:14" x14ac:dyDescent="0.25">
      <c r="N183" s="16"/>
    </row>
    <row r="184" spans="14:14" x14ac:dyDescent="0.25">
      <c r="N184" s="16"/>
    </row>
    <row r="185" spans="14:14" x14ac:dyDescent="0.25">
      <c r="N185" s="16"/>
    </row>
    <row r="186" spans="14:14" x14ac:dyDescent="0.25">
      <c r="N186" s="16"/>
    </row>
    <row r="187" spans="14:14" x14ac:dyDescent="0.25">
      <c r="N187" s="16"/>
    </row>
    <row r="188" spans="14:14" x14ac:dyDescent="0.25">
      <c r="N188" s="16"/>
    </row>
    <row r="189" spans="14:14" x14ac:dyDescent="0.25">
      <c r="N189" s="16"/>
    </row>
    <row r="190" spans="14:14" x14ac:dyDescent="0.25">
      <c r="N190" s="16"/>
    </row>
    <row r="191" spans="14:14" x14ac:dyDescent="0.25">
      <c r="N191" s="16"/>
    </row>
    <row r="192" spans="14:14" x14ac:dyDescent="0.25">
      <c r="N192" s="16"/>
    </row>
    <row r="193" spans="14:14" x14ac:dyDescent="0.25">
      <c r="N193" s="16"/>
    </row>
    <row r="194" spans="14:14" x14ac:dyDescent="0.25">
      <c r="N194" s="16"/>
    </row>
    <row r="195" spans="14:14" x14ac:dyDescent="0.25">
      <c r="N195" s="16"/>
    </row>
    <row r="196" spans="14:14" x14ac:dyDescent="0.25">
      <c r="N196" s="16"/>
    </row>
    <row r="197" spans="14:14" x14ac:dyDescent="0.25">
      <c r="N197" s="16"/>
    </row>
    <row r="198" spans="14:14" x14ac:dyDescent="0.25">
      <c r="N198" s="16"/>
    </row>
    <row r="199" spans="14:14" x14ac:dyDescent="0.25">
      <c r="N199" s="16"/>
    </row>
    <row r="200" spans="14:14" x14ac:dyDescent="0.25">
      <c r="N200" s="16"/>
    </row>
    <row r="201" spans="14:14" x14ac:dyDescent="0.25">
      <c r="N201" s="16"/>
    </row>
    <row r="202" spans="14:14" x14ac:dyDescent="0.25">
      <c r="N202" s="16"/>
    </row>
    <row r="203" spans="14:14" x14ac:dyDescent="0.25">
      <c r="N203" s="16"/>
    </row>
    <row r="204" spans="14:14" x14ac:dyDescent="0.25">
      <c r="N204" s="16"/>
    </row>
    <row r="205" spans="14:14" x14ac:dyDescent="0.25">
      <c r="N205" s="16"/>
    </row>
    <row r="206" spans="14:14" x14ac:dyDescent="0.25">
      <c r="N206" s="16"/>
    </row>
    <row r="207" spans="14:14" x14ac:dyDescent="0.25">
      <c r="N207" s="16"/>
    </row>
    <row r="208" spans="14:14" x14ac:dyDescent="0.25">
      <c r="N208" s="16"/>
    </row>
    <row r="209" spans="14:14" x14ac:dyDescent="0.25">
      <c r="N209" s="16"/>
    </row>
    <row r="210" spans="14:14" x14ac:dyDescent="0.25">
      <c r="N210" s="16"/>
    </row>
    <row r="211" spans="14:14" x14ac:dyDescent="0.25">
      <c r="N211" s="16"/>
    </row>
    <row r="212" spans="14:14" x14ac:dyDescent="0.25">
      <c r="N212" s="16"/>
    </row>
    <row r="213" spans="14:14" x14ac:dyDescent="0.25">
      <c r="N213" s="16"/>
    </row>
    <row r="214" spans="14:14" x14ac:dyDescent="0.25">
      <c r="N214" s="16"/>
    </row>
    <row r="215" spans="14:14" x14ac:dyDescent="0.25">
      <c r="N215" s="16"/>
    </row>
    <row r="216" spans="14:14" x14ac:dyDescent="0.25">
      <c r="N216" s="16"/>
    </row>
    <row r="217" spans="14:14" x14ac:dyDescent="0.25">
      <c r="N217" s="16"/>
    </row>
    <row r="218" spans="14:14" x14ac:dyDescent="0.25">
      <c r="N218" s="16"/>
    </row>
    <row r="219" spans="14:14" x14ac:dyDescent="0.25">
      <c r="N219" s="16"/>
    </row>
    <row r="220" spans="14:14" x14ac:dyDescent="0.25">
      <c r="N220" s="16"/>
    </row>
    <row r="221" spans="14:14" x14ac:dyDescent="0.25">
      <c r="N221" s="16"/>
    </row>
    <row r="222" spans="14:14" x14ac:dyDescent="0.25">
      <c r="N222" s="16"/>
    </row>
    <row r="223" spans="14:14" x14ac:dyDescent="0.25">
      <c r="N223" s="16"/>
    </row>
    <row r="224" spans="14:14" x14ac:dyDescent="0.25">
      <c r="N224" s="16"/>
    </row>
    <row r="225" spans="14:14" x14ac:dyDescent="0.25">
      <c r="N225" s="16"/>
    </row>
    <row r="226" spans="14:14" x14ac:dyDescent="0.25">
      <c r="N226" s="16"/>
    </row>
    <row r="227" spans="14:14" x14ac:dyDescent="0.25">
      <c r="N227" s="16"/>
    </row>
    <row r="228" spans="14:14" x14ac:dyDescent="0.25">
      <c r="N228" s="16"/>
    </row>
    <row r="229" spans="14:14" x14ac:dyDescent="0.25">
      <c r="N229" s="16"/>
    </row>
    <row r="230" spans="14:14" x14ac:dyDescent="0.25">
      <c r="N230" s="16"/>
    </row>
    <row r="231" spans="14:14" x14ac:dyDescent="0.25">
      <c r="N231" s="16"/>
    </row>
    <row r="232" spans="14:14" x14ac:dyDescent="0.25">
      <c r="N232" s="16"/>
    </row>
    <row r="233" spans="14:14" x14ac:dyDescent="0.25">
      <c r="N233" s="16"/>
    </row>
    <row r="234" spans="14:14" x14ac:dyDescent="0.25">
      <c r="N234" s="16"/>
    </row>
    <row r="235" spans="14:14" x14ac:dyDescent="0.25">
      <c r="N235" s="16"/>
    </row>
    <row r="236" spans="14:14" x14ac:dyDescent="0.25">
      <c r="N236" s="16"/>
    </row>
    <row r="237" spans="14:14" x14ac:dyDescent="0.25">
      <c r="N237" s="16"/>
    </row>
    <row r="238" spans="14:14" x14ac:dyDescent="0.25">
      <c r="N238" s="16"/>
    </row>
    <row r="239" spans="14:14" x14ac:dyDescent="0.25">
      <c r="N239" s="16"/>
    </row>
    <row r="240" spans="14:14" x14ac:dyDescent="0.25">
      <c r="N240" s="16"/>
    </row>
    <row r="241" spans="14:14" x14ac:dyDescent="0.25">
      <c r="N241" s="16"/>
    </row>
    <row r="242" spans="14:14" x14ac:dyDescent="0.25">
      <c r="N242" s="16"/>
    </row>
    <row r="243" spans="14:14" x14ac:dyDescent="0.25">
      <c r="N243" s="16"/>
    </row>
    <row r="244" spans="14:14" x14ac:dyDescent="0.25">
      <c r="N244" s="16"/>
    </row>
    <row r="245" spans="14:14" x14ac:dyDescent="0.25">
      <c r="N245" s="16"/>
    </row>
    <row r="246" spans="14:14" x14ac:dyDescent="0.25">
      <c r="N246" s="16"/>
    </row>
    <row r="247" spans="14:14" x14ac:dyDescent="0.25">
      <c r="N247" s="16"/>
    </row>
    <row r="248" spans="14:14" x14ac:dyDescent="0.25">
      <c r="N248" s="16"/>
    </row>
    <row r="249" spans="14:14" x14ac:dyDescent="0.25">
      <c r="N249" s="16"/>
    </row>
    <row r="250" spans="14:14" x14ac:dyDescent="0.25">
      <c r="N250" s="16"/>
    </row>
    <row r="251" spans="14:14" x14ac:dyDescent="0.25">
      <c r="N251" s="16"/>
    </row>
    <row r="252" spans="14:14" x14ac:dyDescent="0.25">
      <c r="N252" s="16"/>
    </row>
    <row r="253" spans="14:14" x14ac:dyDescent="0.25">
      <c r="N253" s="16"/>
    </row>
    <row r="254" spans="14:14" x14ac:dyDescent="0.25">
      <c r="N254" s="16"/>
    </row>
    <row r="255" spans="14:14" x14ac:dyDescent="0.25">
      <c r="N255" s="16"/>
    </row>
    <row r="256" spans="14:14" x14ac:dyDescent="0.25">
      <c r="N256" s="16"/>
    </row>
    <row r="257" spans="14:14" x14ac:dyDescent="0.25">
      <c r="N257" s="16"/>
    </row>
    <row r="258" spans="14:14" x14ac:dyDescent="0.25">
      <c r="N258" s="16"/>
    </row>
    <row r="259" spans="14:14" x14ac:dyDescent="0.25">
      <c r="N259" s="16"/>
    </row>
    <row r="260" spans="14:14" x14ac:dyDescent="0.25">
      <c r="N260" s="16"/>
    </row>
    <row r="261" spans="14:14" x14ac:dyDescent="0.25">
      <c r="N261" s="16"/>
    </row>
    <row r="262" spans="14:14" x14ac:dyDescent="0.25">
      <c r="N262" s="16"/>
    </row>
    <row r="263" spans="14:14" x14ac:dyDescent="0.25">
      <c r="N263" s="16"/>
    </row>
    <row r="264" spans="14:14" x14ac:dyDescent="0.25">
      <c r="N264" s="16"/>
    </row>
    <row r="265" spans="14:14" x14ac:dyDescent="0.25">
      <c r="N265" s="16"/>
    </row>
    <row r="266" spans="14:14" x14ac:dyDescent="0.25">
      <c r="N266" s="16"/>
    </row>
    <row r="267" spans="14:14" x14ac:dyDescent="0.25">
      <c r="N267" s="16"/>
    </row>
    <row r="268" spans="14:14" x14ac:dyDescent="0.25">
      <c r="N268" s="16"/>
    </row>
    <row r="269" spans="14:14" x14ac:dyDescent="0.25">
      <c r="N269" s="16"/>
    </row>
    <row r="270" spans="14:14" x14ac:dyDescent="0.25">
      <c r="N270" s="16"/>
    </row>
    <row r="271" spans="14:14" x14ac:dyDescent="0.25">
      <c r="N271" s="16"/>
    </row>
    <row r="272" spans="14:14" x14ac:dyDescent="0.25">
      <c r="N272" s="16"/>
    </row>
    <row r="273" spans="14:14" x14ac:dyDescent="0.25">
      <c r="N273" s="16"/>
    </row>
    <row r="274" spans="14:14" x14ac:dyDescent="0.25">
      <c r="N274" s="16"/>
    </row>
    <row r="275" spans="14:14" x14ac:dyDescent="0.25">
      <c r="N275" s="16"/>
    </row>
    <row r="276" spans="14:14" x14ac:dyDescent="0.25">
      <c r="N276" s="16"/>
    </row>
    <row r="277" spans="14:14" x14ac:dyDescent="0.25">
      <c r="N277" s="16"/>
    </row>
    <row r="278" spans="14:14" x14ac:dyDescent="0.25">
      <c r="N278" s="16"/>
    </row>
    <row r="279" spans="14:14" x14ac:dyDescent="0.25">
      <c r="N279" s="16"/>
    </row>
  </sheetData>
  <mergeCells count="1">
    <mergeCell ref="I20:I21"/>
  </mergeCells>
  <phoneticPr fontId="2" type="noConversion"/>
  <pageMargins left="0.55118110236220474" right="0.55118110236220474" top="0.78740157480314965" bottom="0.78740157480314965" header="0.51181102362204722" footer="0.51181102362204722"/>
  <pageSetup paperSize="66" orientation="landscape" horizontalDpi="4294967292" r:id="rId1"/>
  <headerFooter alignWithMargins="0">
    <oddHeader>&amp;L&amp;D&amp;C&amp;Z&amp;F</oddHeader>
    <oddFooter>&amp;C&amp;A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6"/>
  <sheetViews>
    <sheetView zoomScaleNormal="100" workbookViewId="0">
      <selection activeCell="R7" sqref="R7"/>
    </sheetView>
  </sheetViews>
  <sheetFormatPr defaultRowHeight="15.75" x14ac:dyDescent="0.25"/>
  <cols>
    <col min="1" max="1" width="10.5703125" customWidth="1"/>
    <col min="3" max="3" width="9.42578125" customWidth="1"/>
    <col min="4" max="4" width="7.140625" customWidth="1"/>
    <col min="5" max="5" width="6.85546875" customWidth="1"/>
    <col min="6" max="6" width="7.28515625" customWidth="1"/>
    <col min="7" max="7" width="10.42578125" customWidth="1"/>
    <col min="8" max="8" width="10" customWidth="1"/>
  </cols>
  <sheetData>
    <row r="1" spans="1:26" x14ac:dyDescent="0.25">
      <c r="A1" s="1"/>
      <c r="B1" s="6" t="s">
        <v>10</v>
      </c>
      <c r="C1" s="7" t="s">
        <v>11</v>
      </c>
    </row>
    <row r="2" spans="1:26" ht="18.75" x14ac:dyDescent="0.3">
      <c r="A2" s="2"/>
      <c r="B2" s="8" t="s">
        <v>2</v>
      </c>
      <c r="C2" s="82">
        <f>'מפלסים בציר כביש'!C3</f>
        <v>400</v>
      </c>
      <c r="D2" s="97"/>
      <c r="E2" s="97"/>
      <c r="F2" s="97"/>
      <c r="G2" s="127" t="s">
        <v>62</v>
      </c>
    </row>
    <row r="3" spans="1:26" ht="18.75" x14ac:dyDescent="0.3">
      <c r="A3" s="11" t="s">
        <v>20</v>
      </c>
      <c r="B3" s="12" t="s">
        <v>0</v>
      </c>
      <c r="C3" s="83">
        <f>'מפלסים בציר כביש'!C4</f>
        <v>118.85</v>
      </c>
      <c r="D3" s="97"/>
      <c r="E3" s="97"/>
      <c r="F3" s="97"/>
      <c r="G3" s="127" t="s">
        <v>63</v>
      </c>
    </row>
    <row r="4" spans="1:26" ht="18.75" x14ac:dyDescent="0.3">
      <c r="A4" s="4"/>
      <c r="B4" s="10" t="s">
        <v>1</v>
      </c>
      <c r="C4" s="84">
        <f>'מפלסים בציר כביש'!C5</f>
        <v>-66.665999999999997</v>
      </c>
      <c r="D4" s="97"/>
      <c r="E4" s="97"/>
      <c r="F4" s="97"/>
      <c r="G4" s="127" t="s">
        <v>64</v>
      </c>
    </row>
    <row r="5" spans="1:26" x14ac:dyDescent="0.25">
      <c r="A5" s="13" t="s">
        <v>16</v>
      </c>
      <c r="B5" s="12" t="s">
        <v>0</v>
      </c>
      <c r="C5" s="83">
        <f>'מפלסים בציר כביש'!C6</f>
        <v>158.85</v>
      </c>
    </row>
    <row r="6" spans="1:26" x14ac:dyDescent="0.25">
      <c r="A6" s="4"/>
      <c r="B6" s="10" t="s">
        <v>1</v>
      </c>
      <c r="C6" s="84">
        <f>'מפלסים בציר כביש'!C7</f>
        <v>-62.68</v>
      </c>
    </row>
    <row r="7" spans="1:26" x14ac:dyDescent="0.25">
      <c r="A7" s="11" t="s">
        <v>15</v>
      </c>
      <c r="B7" s="12" t="s">
        <v>0</v>
      </c>
      <c r="C7" s="87">
        <f>'מפלסים בציר כביש'!C8</f>
        <v>198.85</v>
      </c>
      <c r="D7" s="114" t="s">
        <v>21</v>
      </c>
      <c r="E7" s="115">
        <f>+(C6-C4)/(C5-C3)</f>
        <v>9.9649999999999933E-2</v>
      </c>
      <c r="F7" s="116" t="s">
        <v>22</v>
      </c>
      <c r="G7" s="115">
        <f>+(C6-C8)/(C7-C5)</f>
        <v>0.10027500000000007</v>
      </c>
    </row>
    <row r="8" spans="1:26" ht="16.5" thickBot="1" x14ac:dyDescent="0.3">
      <c r="A8" s="4"/>
      <c r="B8" s="10" t="s">
        <v>1</v>
      </c>
      <c r="C8" s="85">
        <f>'מפלסים בציר כביש'!C9</f>
        <v>-66.691000000000003</v>
      </c>
      <c r="D8" s="117" t="s">
        <v>23</v>
      </c>
      <c r="E8" s="66">
        <f>+$E$7*180/PI()</f>
        <v>5.709524428478649</v>
      </c>
      <c r="F8" s="118" t="s">
        <v>24</v>
      </c>
      <c r="G8" s="66">
        <f>+$G$7*180/PI()</f>
        <v>5.7453342906743341</v>
      </c>
    </row>
    <row r="9" spans="1:26" ht="45" x14ac:dyDescent="0.25">
      <c r="A9" s="4"/>
      <c r="B9" s="10" t="s">
        <v>7</v>
      </c>
      <c r="C9" s="86">
        <f>'מפלסים בציר כביש'!C10</f>
        <v>0.1</v>
      </c>
      <c r="D9" s="28" t="s">
        <v>25</v>
      </c>
      <c r="E9" s="5">
        <f>+COS($E$8*PI()/180)</f>
        <v>0.99503904602913429</v>
      </c>
      <c r="F9" s="14" t="s">
        <v>26</v>
      </c>
      <c r="G9" s="5">
        <f>+COS($G$8*PI()/180)</f>
        <v>0.99497667346519914</v>
      </c>
      <c r="K9" s="113" t="s">
        <v>33</v>
      </c>
      <c r="L9" s="113" t="s">
        <v>34</v>
      </c>
      <c r="O9" s="97" t="s">
        <v>57</v>
      </c>
      <c r="T9" s="113" t="s">
        <v>33</v>
      </c>
      <c r="U9" s="113" t="s">
        <v>34</v>
      </c>
      <c r="X9" s="97" t="s">
        <v>58</v>
      </c>
    </row>
    <row r="10" spans="1:26" ht="19.5" customHeight="1" thickBot="1" x14ac:dyDescent="0.4">
      <c r="B10" s="29" t="s">
        <v>27</v>
      </c>
      <c r="C10" s="30">
        <f>'מפלסים בציר כביש'!C11</f>
        <v>80</v>
      </c>
      <c r="D10" s="31" t="s">
        <v>28</v>
      </c>
      <c r="E10" s="32">
        <f>+$C$10*($G$7+$E$7)/8</f>
        <v>1.9992500000000002</v>
      </c>
      <c r="F10" s="65" t="s">
        <v>36</v>
      </c>
      <c r="G10" s="95">
        <f>'מפלסים בציר כביש'!G11</f>
        <v>41.198999999999998</v>
      </c>
      <c r="K10" s="90"/>
      <c r="L10" s="90"/>
      <c r="T10" s="90"/>
      <c r="U10" s="90"/>
    </row>
    <row r="11" spans="1:26" ht="23.25" customHeight="1" thickBot="1" x14ac:dyDescent="0.3">
      <c r="H11" s="97" t="s">
        <v>59</v>
      </c>
      <c r="K11" s="93">
        <v>4</v>
      </c>
      <c r="L11" s="59">
        <f>+K11/TAN('מפלסים בציר כביש'!$G$11*PI()/180)</f>
        <v>4.5693241017412562</v>
      </c>
      <c r="T11" s="93">
        <v>-4</v>
      </c>
      <c r="U11" s="59">
        <f>+T11/TAN('מפלסים בציר כביש'!$G$11*PI()/180)</f>
        <v>-4.5693241017412562</v>
      </c>
    </row>
    <row r="12" spans="1:26" ht="21" customHeight="1" thickBot="1" x14ac:dyDescent="0.3">
      <c r="A12" s="20" t="s">
        <v>17</v>
      </c>
      <c r="B12" s="15" t="s">
        <v>41</v>
      </c>
      <c r="C12" s="20" t="s">
        <v>3</v>
      </c>
      <c r="D12" s="20" t="s">
        <v>5</v>
      </c>
      <c r="E12" s="75" t="s">
        <v>6</v>
      </c>
      <c r="F12" s="20" t="s">
        <v>9</v>
      </c>
      <c r="G12" s="20" t="s">
        <v>8</v>
      </c>
      <c r="H12" s="20" t="s">
        <v>12</v>
      </c>
      <c r="J12" s="106" t="s">
        <v>17</v>
      </c>
      <c r="K12" s="107" t="s">
        <v>3</v>
      </c>
      <c r="L12" s="108" t="s">
        <v>30</v>
      </c>
      <c r="M12" s="108" t="s">
        <v>32</v>
      </c>
      <c r="N12" s="108" t="s">
        <v>5</v>
      </c>
      <c r="O12" s="109" t="s">
        <v>6</v>
      </c>
      <c r="P12" s="110" t="s">
        <v>39</v>
      </c>
      <c r="Q12" s="111" t="s">
        <v>40</v>
      </c>
      <c r="S12" s="106" t="s">
        <v>17</v>
      </c>
      <c r="T12" s="107" t="s">
        <v>3</v>
      </c>
      <c r="U12" s="108" t="s">
        <v>30</v>
      </c>
      <c r="V12" s="108" t="s">
        <v>32</v>
      </c>
      <c r="W12" s="108" t="s">
        <v>5</v>
      </c>
      <c r="X12" s="109" t="s">
        <v>6</v>
      </c>
      <c r="Y12" s="110" t="s">
        <v>39</v>
      </c>
      <c r="Z12" s="111" t="s">
        <v>40</v>
      </c>
    </row>
    <row r="13" spans="1:26" x14ac:dyDescent="0.25">
      <c r="A13" s="128">
        <f>'מפלסים בציר כביש'!A14</f>
        <v>119.85</v>
      </c>
      <c r="B13" s="55">
        <v>0</v>
      </c>
      <c r="C13" s="56">
        <f>+A13-$C$3</f>
        <v>1</v>
      </c>
      <c r="D13" s="59">
        <f>+$C$4+$E$7*C13</f>
        <v>-66.56635</v>
      </c>
      <c r="E13" s="59">
        <f>+C13^2*$E$10/($C$10/2)^2</f>
        <v>1.2495312500000002E-3</v>
      </c>
      <c r="F13" s="59">
        <f>+D13-E13</f>
        <v>-66.567599531249996</v>
      </c>
      <c r="G13" s="105">
        <f>+F13-$C$9</f>
        <v>-66.667599531249991</v>
      </c>
      <c r="H13" s="119" t="s">
        <v>13</v>
      </c>
      <c r="J13" s="104">
        <f>A13+$L$11</f>
        <v>124.41932410174125</v>
      </c>
      <c r="K13" s="59">
        <f>J13-$C$3</f>
        <v>5.5693241017412589</v>
      </c>
      <c r="L13" s="56">
        <v>0.02</v>
      </c>
      <c r="M13" s="56">
        <f>L13*$K$11</f>
        <v>0.08</v>
      </c>
      <c r="N13" s="59">
        <f>+'מפלסים בציר כביש'!$C$5+'מפלסים בציר כביש'!$E$8*K13</f>
        <v>-66.111016853261475</v>
      </c>
      <c r="O13" s="59">
        <f>+K13^2*'מפלסים בציר כביש'!$E$11/('מפלסים בציר כביש'!$C$11/2)^2</f>
        <v>3.8757174295162185E-2</v>
      </c>
      <c r="P13" s="59">
        <f>+N13-O13-M13</f>
        <v>-66.22977402755663</v>
      </c>
      <c r="Q13" s="105">
        <f>+P13-'מפלסים בציר כביש'!$C$10</f>
        <v>-66.329774027556624</v>
      </c>
      <c r="S13" s="104">
        <f>A13+$U$11</f>
        <v>115.28067589825874</v>
      </c>
      <c r="T13" s="59">
        <f>S13-$C$3</f>
        <v>-3.5693241017412589</v>
      </c>
      <c r="U13" s="56">
        <v>0.02</v>
      </c>
      <c r="V13" s="56">
        <f>U13*$T$11</f>
        <v>-0.08</v>
      </c>
      <c r="W13" s="59">
        <f>+'מפלסים בציר כביש'!$C$5+'מפלסים בציר כביש'!$E$8*T13</f>
        <v>-67.021683146738511</v>
      </c>
      <c r="X13" s="131">
        <v>0</v>
      </c>
      <c r="Y13" s="59">
        <f>+W13-X13-V13</f>
        <v>-66.941683146738512</v>
      </c>
      <c r="Z13" s="105">
        <f>+Y13-'מפלסים בציר כביש'!$C$10</f>
        <v>-67.041683146738507</v>
      </c>
    </row>
    <row r="14" spans="1:26" x14ac:dyDescent="0.25">
      <c r="A14" s="129">
        <f>A13+5</f>
        <v>124.85</v>
      </c>
      <c r="B14" s="81">
        <f>+B13+A14-A13</f>
        <v>5</v>
      </c>
      <c r="C14" s="21">
        <f t="shared" ref="C14:C20" si="0">+A14-$C$3</f>
        <v>6</v>
      </c>
      <c r="D14" s="23">
        <f t="shared" ref="D14:D20" si="1">+$C$4+$E$7*C14</f>
        <v>-66.068100000000001</v>
      </c>
      <c r="E14" s="23">
        <f t="shared" ref="E14:E20" si="2">+C14^2*$E$10/($C$10/2)^2</f>
        <v>4.4983125000000006E-2</v>
      </c>
      <c r="F14" s="23">
        <f t="shared" ref="F14:F20" si="3">+D14-E14</f>
        <v>-66.113083125000003</v>
      </c>
      <c r="G14" s="99">
        <f t="shared" ref="G14:G27" si="4">+F14-$C$9</f>
        <v>-66.213083124999997</v>
      </c>
      <c r="H14" s="120"/>
      <c r="J14" s="98">
        <f t="shared" ref="J14:J27" si="5">A14+$L$11</f>
        <v>129.41932410174124</v>
      </c>
      <c r="K14" s="23">
        <f t="shared" ref="K14:K27" si="6">J14-$C$3</f>
        <v>10.569324101741245</v>
      </c>
      <c r="L14" s="21">
        <v>0.02</v>
      </c>
      <c r="M14" s="21">
        <f t="shared" ref="M14:M27" si="7">L14*$K$11</f>
        <v>0.08</v>
      </c>
      <c r="N14" s="23">
        <f>+'מפלסים בציר כביש'!$C$5+'מפלסים בציר כביש'!$E$8*K14</f>
        <v>-65.612766853261476</v>
      </c>
      <c r="O14" s="23">
        <f>+K14^2*'מפלסים בציר כביש'!$E$11/('מפלסים בציר כביש'!$C$11/2)^2</f>
        <v>0.13958590061020065</v>
      </c>
      <c r="P14" s="23">
        <f t="shared" ref="P14:P27" si="8">+N14-O14-M14</f>
        <v>-65.832352753871675</v>
      </c>
      <c r="Q14" s="99">
        <f>+P14-'מפלסים בציר כביש'!$C$10</f>
        <v>-65.932352753871669</v>
      </c>
      <c r="S14" s="98">
        <f t="shared" ref="S14:S27" si="9">A14+$U$11</f>
        <v>120.28067589825874</v>
      </c>
      <c r="T14" s="23">
        <f t="shared" ref="T14:T27" si="10">S14-$C$3</f>
        <v>1.4306758982587411</v>
      </c>
      <c r="U14" s="21">
        <v>0.02</v>
      </c>
      <c r="V14" s="21">
        <f t="shared" ref="V14:V27" si="11">U14*$T$11</f>
        <v>-0.08</v>
      </c>
      <c r="W14" s="23">
        <f>+'מפלסים בציר כביש'!$C$5+'מפלסים בציר כביש'!$E$8*T14</f>
        <v>-66.523433146738512</v>
      </c>
      <c r="X14" s="23">
        <f>+T14^2*'מפלסים בציר כביש'!$E$11/('מפלסים בציר כביש'!$C$11/2)^2</f>
        <v>2.5575824541078239E-3</v>
      </c>
      <c r="Y14" s="23">
        <f t="shared" ref="Y14:Y27" si="12">+W14-X14-V14</f>
        <v>-66.445990729192616</v>
      </c>
      <c r="Z14" s="99">
        <f>+Y14-'מפלסים בציר כביש'!$C$10</f>
        <v>-66.54599072919261</v>
      </c>
    </row>
    <row r="15" spans="1:26" x14ac:dyDescent="0.25">
      <c r="A15" s="129">
        <f t="shared" ref="A15:A27" si="13">A14+5</f>
        <v>129.85</v>
      </c>
      <c r="B15" s="81">
        <f>+B14+A15-A14</f>
        <v>10</v>
      </c>
      <c r="C15" s="21">
        <f t="shared" si="0"/>
        <v>11</v>
      </c>
      <c r="D15" s="23">
        <f t="shared" si="1"/>
        <v>-65.569850000000002</v>
      </c>
      <c r="E15" s="23">
        <f t="shared" si="2"/>
        <v>0.15119328125000001</v>
      </c>
      <c r="F15" s="23">
        <f t="shared" si="3"/>
        <v>-65.721043281250004</v>
      </c>
      <c r="G15" s="99">
        <f t="shared" si="4"/>
        <v>-65.821043281249999</v>
      </c>
      <c r="H15" s="120"/>
      <c r="J15" s="98">
        <f t="shared" si="5"/>
        <v>134.41932410174124</v>
      </c>
      <c r="K15" s="23">
        <f t="shared" si="6"/>
        <v>15.569324101741245</v>
      </c>
      <c r="L15" s="21">
        <v>0.02</v>
      </c>
      <c r="M15" s="21">
        <f t="shared" si="7"/>
        <v>0.08</v>
      </c>
      <c r="N15" s="23">
        <f>+'מפלסים בציר כביש'!$C$5+'מפלסים בציר כביש'!$E$8*K15</f>
        <v>-65.114516853261478</v>
      </c>
      <c r="O15" s="23">
        <f>+K15^2*'מפלסים בציר כביש'!$E$11/('מפלסים בציר כביש'!$C$11/2)^2</f>
        <v>0.30289118942523929</v>
      </c>
      <c r="P15" s="23">
        <f t="shared" si="8"/>
        <v>-65.497408042686715</v>
      </c>
      <c r="Q15" s="99">
        <f>+P15-'מפלסים בציר כביש'!$C$10</f>
        <v>-65.597408042686709</v>
      </c>
      <c r="S15" s="98">
        <f t="shared" si="9"/>
        <v>125.28067589825874</v>
      </c>
      <c r="T15" s="23">
        <f t="shared" si="10"/>
        <v>6.4306758982587411</v>
      </c>
      <c r="U15" s="21">
        <v>0.02</v>
      </c>
      <c r="V15" s="21">
        <f t="shared" si="11"/>
        <v>-0.08</v>
      </c>
      <c r="W15" s="23">
        <f>+'מפלסים בציר כביש'!$C$5+'מפלסים בציר כביש'!$E$8*T15</f>
        <v>-66.025183146738513</v>
      </c>
      <c r="X15" s="23">
        <f>+T15^2*'מפלסים בציר כביש'!$E$11/('מפלסים בציר כביש'!$C$11/2)^2</f>
        <v>5.1672606139069002E-2</v>
      </c>
      <c r="Y15" s="23">
        <f t="shared" si="12"/>
        <v>-65.996855752877579</v>
      </c>
      <c r="Z15" s="99">
        <f>+Y15-'מפלסים בציר כביש'!$C$10</f>
        <v>-66.096855752877573</v>
      </c>
    </row>
    <row r="16" spans="1:26" x14ac:dyDescent="0.25">
      <c r="A16" s="129">
        <f t="shared" si="13"/>
        <v>134.85</v>
      </c>
      <c r="B16" s="81">
        <f>+B15+A16-A15</f>
        <v>15</v>
      </c>
      <c r="C16" s="21">
        <f t="shared" si="0"/>
        <v>16</v>
      </c>
      <c r="D16" s="23">
        <f t="shared" si="1"/>
        <v>-65.071600000000004</v>
      </c>
      <c r="E16" s="23">
        <f t="shared" si="2"/>
        <v>0.31988000000000005</v>
      </c>
      <c r="F16" s="23">
        <f t="shared" si="3"/>
        <v>-65.391480000000001</v>
      </c>
      <c r="G16" s="99">
        <f t="shared" si="4"/>
        <v>-65.491479999999996</v>
      </c>
      <c r="H16" s="120"/>
      <c r="J16" s="98">
        <f t="shared" si="5"/>
        <v>139.41932410174124</v>
      </c>
      <c r="K16" s="23">
        <f t="shared" si="6"/>
        <v>20.569324101741245</v>
      </c>
      <c r="L16" s="21">
        <v>0.02</v>
      </c>
      <c r="M16" s="21">
        <f t="shared" si="7"/>
        <v>0.08</v>
      </c>
      <c r="N16" s="23">
        <f>+'מפלסים בציר כביש'!$C$5+'מפלסים בציר כביש'!$E$8*K16</f>
        <v>-64.616266853261479</v>
      </c>
      <c r="O16" s="23">
        <f>+K16^2*'מפלסים בציר כביש'!$E$11/('מפלסים בציר כביש'!$C$11/2)^2</f>
        <v>0.52867304074027799</v>
      </c>
      <c r="P16" s="23">
        <f t="shared" si="8"/>
        <v>-65.22493989400175</v>
      </c>
      <c r="Q16" s="99">
        <f>+P16-'מפלסים בציר כביש'!$C$10</f>
        <v>-65.324939894001744</v>
      </c>
      <c r="S16" s="98">
        <f t="shared" si="9"/>
        <v>130.28067589825875</v>
      </c>
      <c r="T16" s="23">
        <f t="shared" si="10"/>
        <v>11.430675898258755</v>
      </c>
      <c r="U16" s="21">
        <v>0.02</v>
      </c>
      <c r="V16" s="21">
        <f t="shared" si="11"/>
        <v>-0.08</v>
      </c>
      <c r="W16" s="23">
        <f>+'מפלסים בציר כביש'!$C$5+'מפלסים בציר כביש'!$E$8*T16</f>
        <v>-65.526933146738514</v>
      </c>
      <c r="X16" s="23">
        <f>+T16^2*'מפלסים בציר כביש'!$E$11/('מפלסים בציר כביש'!$C$11/2)^2</f>
        <v>0.16326419232403058</v>
      </c>
      <c r="Y16" s="23">
        <f t="shared" si="12"/>
        <v>-65.610197339062552</v>
      </c>
      <c r="Z16" s="99">
        <f>+Y16-'מפלסים בציר כביש'!$C$10</f>
        <v>-65.710197339062546</v>
      </c>
    </row>
    <row r="17" spans="1:26" x14ac:dyDescent="0.25">
      <c r="A17" s="129">
        <f t="shared" si="13"/>
        <v>139.85</v>
      </c>
      <c r="B17" s="81">
        <f t="shared" ref="B17:B27" si="14">+B16+A17-A16</f>
        <v>20</v>
      </c>
      <c r="C17" s="21">
        <f t="shared" si="0"/>
        <v>21</v>
      </c>
      <c r="D17" s="23">
        <f t="shared" si="1"/>
        <v>-64.573350000000005</v>
      </c>
      <c r="E17" s="23">
        <f t="shared" si="2"/>
        <v>0.55104328125000002</v>
      </c>
      <c r="F17" s="23">
        <f t="shared" si="3"/>
        <v>-65.124393281250008</v>
      </c>
      <c r="G17" s="99">
        <f t="shared" si="4"/>
        <v>-65.224393281250002</v>
      </c>
      <c r="H17" s="121" t="s">
        <v>14</v>
      </c>
      <c r="J17" s="98">
        <f t="shared" si="5"/>
        <v>144.41932410174124</v>
      </c>
      <c r="K17" s="23">
        <f t="shared" si="6"/>
        <v>25.569324101741245</v>
      </c>
      <c r="L17" s="21">
        <v>0.02</v>
      </c>
      <c r="M17" s="21">
        <f t="shared" si="7"/>
        <v>0.08</v>
      </c>
      <c r="N17" s="23">
        <f>+'מפלסים בציר כביש'!$C$5+'מפלסים בציר כביש'!$E$8*K17</f>
        <v>-64.11801685326148</v>
      </c>
      <c r="O17" s="23">
        <f>+K17^2*'מפלסים בציר כביש'!$E$11/('מפלסים בציר כביש'!$C$11/2)^2</f>
        <v>0.81693145455531668</v>
      </c>
      <c r="P17" s="23">
        <f t="shared" si="8"/>
        <v>-65.014948307816795</v>
      </c>
      <c r="Q17" s="99">
        <f>+P17-'מפלסים בציר כביש'!$C$10</f>
        <v>-65.114948307816789</v>
      </c>
      <c r="S17" s="98">
        <f t="shared" si="9"/>
        <v>135.28067589825875</v>
      </c>
      <c r="T17" s="23">
        <f t="shared" si="10"/>
        <v>16.430675898258755</v>
      </c>
      <c r="U17" s="21">
        <v>0.02</v>
      </c>
      <c r="V17" s="21">
        <f t="shared" si="11"/>
        <v>-0.08</v>
      </c>
      <c r="W17" s="23">
        <f>+'מפלסים בציר כביש'!$C$5+'מפלסים בציר כביש'!$E$8*T17</f>
        <v>-65.028683146738516</v>
      </c>
      <c r="X17" s="23">
        <f>+T17^2*'מפלסים בציר כביש'!$E$11/('מפלסים בציר כביש'!$C$11/2)^2</f>
        <v>0.33733234100899195</v>
      </c>
      <c r="Y17" s="23">
        <f t="shared" si="12"/>
        <v>-65.286015487747505</v>
      </c>
      <c r="Z17" s="99">
        <f>+Y17-'מפלסים בציר כביש'!$C$10</f>
        <v>-65.3860154877475</v>
      </c>
    </row>
    <row r="18" spans="1:26" x14ac:dyDescent="0.25">
      <c r="A18" s="129">
        <f t="shared" si="13"/>
        <v>144.85</v>
      </c>
      <c r="B18" s="81">
        <f t="shared" si="14"/>
        <v>25</v>
      </c>
      <c r="C18" s="21">
        <f t="shared" si="0"/>
        <v>26</v>
      </c>
      <c r="D18" s="23">
        <f t="shared" si="1"/>
        <v>-64.075099999999992</v>
      </c>
      <c r="E18" s="23">
        <f t="shared" si="2"/>
        <v>0.84468312500000009</v>
      </c>
      <c r="F18" s="23">
        <f t="shared" si="3"/>
        <v>-64.919783124999995</v>
      </c>
      <c r="G18" s="99">
        <f t="shared" si="4"/>
        <v>-65.019783124999989</v>
      </c>
      <c r="H18" s="122"/>
      <c r="J18" s="98">
        <f t="shared" si="5"/>
        <v>149.41932410174124</v>
      </c>
      <c r="K18" s="23">
        <f t="shared" si="6"/>
        <v>30.569324101741245</v>
      </c>
      <c r="L18" s="21">
        <v>0.02</v>
      </c>
      <c r="M18" s="21">
        <f t="shared" si="7"/>
        <v>0.08</v>
      </c>
      <c r="N18" s="23">
        <f>+'מפלסים בציר כביש'!$C$5+'מפלסים בציר כביש'!$E$8*K18</f>
        <v>-63.619766853261481</v>
      </c>
      <c r="O18" s="23">
        <f>+K18^2*'מפלסים בציר כביש'!$E$11/('מפלסים בציר כביש'!$C$11/2)^2</f>
        <v>1.1676664308703553</v>
      </c>
      <c r="P18" s="23">
        <f t="shared" si="8"/>
        <v>-64.867433284131835</v>
      </c>
      <c r="Q18" s="99">
        <f>+P18-'מפלסים בציר כביש'!$C$10</f>
        <v>-64.967433284131829</v>
      </c>
      <c r="S18" s="98">
        <f t="shared" si="9"/>
        <v>140.28067589825875</v>
      </c>
      <c r="T18" s="23">
        <f t="shared" si="10"/>
        <v>21.430675898258755</v>
      </c>
      <c r="U18" s="21">
        <v>0.02</v>
      </c>
      <c r="V18" s="21">
        <f t="shared" si="11"/>
        <v>-0.08</v>
      </c>
      <c r="W18" s="23">
        <f>+'מפלסים בציר כביש'!$C$5+'מפלסים בציר כביש'!$E$8*T18</f>
        <v>-64.530433146738517</v>
      </c>
      <c r="X18" s="23">
        <f>+T18^2*'מפלסים בציר כביש'!$E$11/('מפלסים בציר כביש'!$C$11/2)^2</f>
        <v>0.57387705219395335</v>
      </c>
      <c r="Y18" s="23">
        <f t="shared" si="12"/>
        <v>-65.024310198932469</v>
      </c>
      <c r="Z18" s="99">
        <f>+Y18-'מפלסים בציר כביש'!$C$10</f>
        <v>-65.124310198932463</v>
      </c>
    </row>
    <row r="19" spans="1:26" x14ac:dyDescent="0.25">
      <c r="A19" s="129">
        <f t="shared" si="13"/>
        <v>149.85</v>
      </c>
      <c r="B19" s="81">
        <f t="shared" si="14"/>
        <v>30</v>
      </c>
      <c r="C19" s="21">
        <f t="shared" si="0"/>
        <v>31</v>
      </c>
      <c r="D19" s="23">
        <f t="shared" si="1"/>
        <v>-63.57685</v>
      </c>
      <c r="E19" s="23">
        <f t="shared" si="2"/>
        <v>1.2007995312500002</v>
      </c>
      <c r="F19" s="23">
        <f t="shared" si="3"/>
        <v>-64.777649531250006</v>
      </c>
      <c r="G19" s="99">
        <f t="shared" si="4"/>
        <v>-64.87764953125</v>
      </c>
      <c r="H19" s="120"/>
      <c r="J19" s="98">
        <f t="shared" si="5"/>
        <v>154.41932410174124</v>
      </c>
      <c r="K19" s="23">
        <f t="shared" si="6"/>
        <v>35.569324101741245</v>
      </c>
      <c r="L19" s="21">
        <v>0.02</v>
      </c>
      <c r="M19" s="21">
        <f t="shared" si="7"/>
        <v>0.08</v>
      </c>
      <c r="N19" s="23">
        <f>+'מפלסים בציר כביש'!$C$5+'מפלסים בציר כביש'!$E$8*K19</f>
        <v>-63.121516853261483</v>
      </c>
      <c r="O19" s="23">
        <f>+K19^2*'מפלסים בציר כביש'!$E$11/('מפלסים בציר כביש'!$C$11/2)^2</f>
        <v>1.5808779696853941</v>
      </c>
      <c r="P19" s="23">
        <f t="shared" si="8"/>
        <v>-64.78239482294687</v>
      </c>
      <c r="Q19" s="99">
        <f>+P19-'מפלסים בציר כביש'!$C$10</f>
        <v>-64.882394822946864</v>
      </c>
      <c r="S19" s="98">
        <f t="shared" si="9"/>
        <v>145.28067589825875</v>
      </c>
      <c r="T19" s="23">
        <f t="shared" si="10"/>
        <v>26.430675898258755</v>
      </c>
      <c r="U19" s="21">
        <v>0.02</v>
      </c>
      <c r="V19" s="21">
        <f t="shared" si="11"/>
        <v>-0.08</v>
      </c>
      <c r="W19" s="23">
        <f>+'מפלסים בציר כביש'!$C$5+'מפלסים בציר כביש'!$E$8*T19</f>
        <v>-64.032183146738518</v>
      </c>
      <c r="X19" s="23">
        <f>+T19^2*'מפלסים בציר כביש'!$E$11/('מפלסים בציר כביש'!$C$11/2)^2</f>
        <v>0.87289832587891469</v>
      </c>
      <c r="Y19" s="23">
        <f t="shared" si="12"/>
        <v>-64.825081472617441</v>
      </c>
      <c r="Z19" s="99">
        <f>+Y19-'מפלסים בציר כביש'!$C$10</f>
        <v>-64.925081472617435</v>
      </c>
    </row>
    <row r="20" spans="1:26" x14ac:dyDescent="0.25">
      <c r="A20" s="129">
        <f t="shared" si="13"/>
        <v>154.85</v>
      </c>
      <c r="B20" s="81">
        <f t="shared" si="14"/>
        <v>35</v>
      </c>
      <c r="C20" s="21">
        <f t="shared" si="0"/>
        <v>36</v>
      </c>
      <c r="D20" s="23">
        <f t="shared" si="1"/>
        <v>-63.078600000000002</v>
      </c>
      <c r="E20" s="23">
        <f t="shared" si="2"/>
        <v>1.6193925000000002</v>
      </c>
      <c r="F20" s="23">
        <f t="shared" si="3"/>
        <v>-64.697992499999998</v>
      </c>
      <c r="G20" s="99">
        <f t="shared" si="4"/>
        <v>-64.797992499999992</v>
      </c>
      <c r="H20" s="120"/>
      <c r="J20" s="98">
        <f t="shared" si="5"/>
        <v>159.41932410174124</v>
      </c>
      <c r="K20" s="23">
        <f t="shared" si="6"/>
        <v>40.569324101741245</v>
      </c>
      <c r="L20" s="21">
        <v>0.02</v>
      </c>
      <c r="M20" s="21">
        <f t="shared" si="7"/>
        <v>0.08</v>
      </c>
      <c r="N20" s="23">
        <f>+'מפלסים בציר כביש'!$C$5+'מפלסים בציר כביש'!$E$8*K20</f>
        <v>-62.623266853261484</v>
      </c>
      <c r="O20" s="23">
        <f>+K20^2*'מפלסים בציר כביש'!$E$11/('מפלסים בציר כביש'!$C$11/2)^2</f>
        <v>2.0565660710004328</v>
      </c>
      <c r="P20" s="23">
        <f t="shared" si="8"/>
        <v>-64.759832924261914</v>
      </c>
      <c r="Q20" s="99">
        <f>+P20-'מפלסים בציר כביש'!$C$10</f>
        <v>-64.859832924261909</v>
      </c>
      <c r="S20" s="98">
        <f t="shared" si="9"/>
        <v>150.28067589825875</v>
      </c>
      <c r="T20" s="23">
        <f t="shared" si="10"/>
        <v>31.430675898258755</v>
      </c>
      <c r="U20" s="21">
        <v>0.02</v>
      </c>
      <c r="V20" s="21">
        <f t="shared" si="11"/>
        <v>-0.08</v>
      </c>
      <c r="W20" s="23">
        <f>+'מפלסים בציר כביש'!$C$5+'מפלסים בציר כביש'!$E$8*T20</f>
        <v>-63.533933146738512</v>
      </c>
      <c r="X20" s="23">
        <f>+T20^2*'מפלסים בציר כביש'!$E$11/('מפלסים בציר כביש'!$C$11/2)^2</f>
        <v>1.2343961620638761</v>
      </c>
      <c r="Y20" s="23">
        <f t="shared" si="12"/>
        <v>-64.688329308802395</v>
      </c>
      <c r="Z20" s="99">
        <f>+Y20-'מפלסים בציר כביש'!$C$10</f>
        <v>-64.788329308802389</v>
      </c>
    </row>
    <row r="21" spans="1:26" ht="16.5" thickBot="1" x14ac:dyDescent="0.3">
      <c r="A21" s="129">
        <f t="shared" si="13"/>
        <v>159.85</v>
      </c>
      <c r="B21" s="81">
        <f t="shared" si="14"/>
        <v>40</v>
      </c>
      <c r="C21" s="21">
        <f>+A21-$C$3</f>
        <v>41</v>
      </c>
      <c r="D21" s="23">
        <f>+$C$4+$E$7*C21</f>
        <v>-62.580349999999996</v>
      </c>
      <c r="E21" s="23">
        <f>+C21^2*$E$10/($C$10/2)^2</f>
        <v>2.1004620312500002</v>
      </c>
      <c r="F21" s="23">
        <f>+D21-E21</f>
        <v>-64.680812031249999</v>
      </c>
      <c r="G21" s="99">
        <f t="shared" si="4"/>
        <v>-64.780812031249994</v>
      </c>
      <c r="H21" s="123" t="s">
        <v>16</v>
      </c>
      <c r="J21" s="98">
        <f t="shared" si="5"/>
        <v>164.41932410174124</v>
      </c>
      <c r="K21" s="23">
        <f t="shared" si="6"/>
        <v>45.569324101741245</v>
      </c>
      <c r="L21" s="21">
        <v>0.02</v>
      </c>
      <c r="M21" s="21">
        <f t="shared" si="7"/>
        <v>0.08</v>
      </c>
      <c r="N21" s="23">
        <f>+'מפלסים בציר כביש'!$C$5+'מפלסים בציר כביש'!$E$8*K21</f>
        <v>-62.125016853261485</v>
      </c>
      <c r="O21" s="23">
        <f>+K21^2*'מפלסים בציר כביש'!$E$11/('מפלסים בציר כביש'!$C$11/2)^2</f>
        <v>2.5947307348154713</v>
      </c>
      <c r="P21" s="23">
        <f t="shared" si="8"/>
        <v>-64.799747588076954</v>
      </c>
      <c r="Q21" s="99">
        <f>+P21-'מפלסים בציר כביש'!$C$10</f>
        <v>-64.899747588076949</v>
      </c>
      <c r="S21" s="98">
        <f t="shared" si="9"/>
        <v>155.28067589825875</v>
      </c>
      <c r="T21" s="23">
        <f t="shared" si="10"/>
        <v>36.430675898258755</v>
      </c>
      <c r="U21" s="21">
        <v>0.02</v>
      </c>
      <c r="V21" s="21">
        <f t="shared" si="11"/>
        <v>-0.08</v>
      </c>
      <c r="W21" s="23">
        <f>+'מפלסים בציר כביש'!$C$5+'מפלסים בציר כביש'!$E$8*T21</f>
        <v>-63.035683146738513</v>
      </c>
      <c r="X21" s="23">
        <f>+T21^2*'מפלסים בציר כביש'!$E$11/('מפלסים בציר כביש'!$C$11/2)^2</f>
        <v>1.6583705607488375</v>
      </c>
      <c r="Y21" s="23">
        <f t="shared" si="12"/>
        <v>-64.614053707487358</v>
      </c>
      <c r="Z21" s="99">
        <f>+Y21-'מפלסים בציר כביש'!$C$10</f>
        <v>-64.714053707487352</v>
      </c>
    </row>
    <row r="22" spans="1:26" x14ac:dyDescent="0.25">
      <c r="A22" s="129">
        <f t="shared" si="13"/>
        <v>164.85</v>
      </c>
      <c r="B22" s="81">
        <f t="shared" si="14"/>
        <v>45</v>
      </c>
      <c r="C22" s="21">
        <f t="shared" ref="C22:C27" si="15">+A22-$C$3</f>
        <v>46</v>
      </c>
      <c r="D22" s="23">
        <f>+$C$4+$E$7*C22</f>
        <v>-62.082099999999997</v>
      </c>
      <c r="E22" s="23">
        <f>+C22^2*$E$10/($C$10/2)^2</f>
        <v>2.6440081250000005</v>
      </c>
      <c r="F22" s="23">
        <f t="shared" ref="F22:F27" si="16">+D22-E22</f>
        <v>-64.726108124999996</v>
      </c>
      <c r="G22" s="99">
        <f t="shared" si="4"/>
        <v>-64.82610812499999</v>
      </c>
      <c r="H22" s="120"/>
      <c r="J22" s="98">
        <f t="shared" si="5"/>
        <v>169.41932410174124</v>
      </c>
      <c r="K22" s="23">
        <f t="shared" si="6"/>
        <v>50.569324101741245</v>
      </c>
      <c r="L22" s="21">
        <v>0.02</v>
      </c>
      <c r="M22" s="21">
        <f t="shared" si="7"/>
        <v>0.08</v>
      </c>
      <c r="N22" s="23">
        <f>+'מפלסים בציר כביש'!$C$5+'מפלסים בציר כביש'!$E$8*K22</f>
        <v>-61.626766853261486</v>
      </c>
      <c r="O22" s="23">
        <f>+K22^2*'מפלסים בציר כביש'!$E$11/('מפלסים בציר כביש'!$C$11/2)^2</f>
        <v>3.19537196113051</v>
      </c>
      <c r="P22" s="23">
        <f t="shared" si="8"/>
        <v>-64.902138814391989</v>
      </c>
      <c r="Q22" s="99">
        <f>+P22-'מפלסים בציר כביש'!$C$10</f>
        <v>-65.002138814391984</v>
      </c>
      <c r="S22" s="98">
        <f t="shared" si="9"/>
        <v>160.28067589825875</v>
      </c>
      <c r="T22" s="23">
        <f t="shared" si="10"/>
        <v>41.430675898258755</v>
      </c>
      <c r="U22" s="21">
        <v>0.02</v>
      </c>
      <c r="V22" s="21">
        <f t="shared" si="11"/>
        <v>-0.08</v>
      </c>
      <c r="W22" s="23">
        <f>+'מפלסים בציר כביש'!$C$5+'מפלסים בציר כביש'!$E$8*T22</f>
        <v>-62.537433146738515</v>
      </c>
      <c r="X22" s="23">
        <f>+T22^2*'מפלסים בציר כביש'!$E$11/('מפלסים בציר כביש'!$C$11/2)^2</f>
        <v>2.1448215219337992</v>
      </c>
      <c r="Y22" s="23">
        <f t="shared" si="12"/>
        <v>-64.602254668672316</v>
      </c>
      <c r="Z22" s="99">
        <f>+Y22-'מפלסים בציר כביש'!$C$10</f>
        <v>-64.70225466867231</v>
      </c>
    </row>
    <row r="23" spans="1:26" x14ac:dyDescent="0.25">
      <c r="A23" s="129">
        <f t="shared" si="13"/>
        <v>169.85</v>
      </c>
      <c r="B23" s="81">
        <f t="shared" si="14"/>
        <v>50</v>
      </c>
      <c r="C23" s="21">
        <f t="shared" si="15"/>
        <v>51</v>
      </c>
      <c r="D23" s="23">
        <f>+$C$4+$E$7*C23</f>
        <v>-61.583849999999998</v>
      </c>
      <c r="E23" s="23">
        <f>+C23^2*$E$10/($C$10/2)^2</f>
        <v>3.2500307812500004</v>
      </c>
      <c r="F23" s="23">
        <f t="shared" si="16"/>
        <v>-64.833880781250002</v>
      </c>
      <c r="G23" s="99">
        <f t="shared" si="4"/>
        <v>-64.933880781249997</v>
      </c>
      <c r="H23" s="124" t="s">
        <v>19</v>
      </c>
      <c r="J23" s="98">
        <f t="shared" si="5"/>
        <v>174.41932410174124</v>
      </c>
      <c r="K23" s="23">
        <f t="shared" si="6"/>
        <v>55.569324101741245</v>
      </c>
      <c r="L23" s="21">
        <v>0.02</v>
      </c>
      <c r="M23" s="21">
        <f t="shared" si="7"/>
        <v>0.08</v>
      </c>
      <c r="N23" s="23">
        <f>+'מפלסים בציר כביש'!$C$5+'מפלסים בציר כביש'!$E$8*K23</f>
        <v>-61.128516853261488</v>
      </c>
      <c r="O23" s="23">
        <f>+K23^2*'מפלסים בציר כביש'!$E$11/('מפלסים בציר כביש'!$C$11/2)^2</f>
        <v>3.8584897499455493</v>
      </c>
      <c r="P23" s="23">
        <f t="shared" si="8"/>
        <v>-65.067006603207034</v>
      </c>
      <c r="Q23" s="99">
        <f>+P23-'מפלסים בציר כביש'!$C$10</f>
        <v>-65.167006603207028</v>
      </c>
      <c r="S23" s="98">
        <f t="shared" si="9"/>
        <v>165.28067589825875</v>
      </c>
      <c r="T23" s="23">
        <f t="shared" si="10"/>
        <v>46.430675898258755</v>
      </c>
      <c r="U23" s="21">
        <v>0.02</v>
      </c>
      <c r="V23" s="21">
        <f t="shared" si="11"/>
        <v>-0.08</v>
      </c>
      <c r="W23" s="23">
        <f>+'מפלסים בציר כביש'!$C$5+'מפלסים בציר כביש'!$E$8*T23</f>
        <v>-62.039183146738516</v>
      </c>
      <c r="X23" s="23">
        <f>+T23^2*'מפלסים בציר כביש'!$E$11/('מפלסים בציר כביש'!$C$11/2)^2</f>
        <v>2.6937490456187607</v>
      </c>
      <c r="Y23" s="23">
        <f t="shared" si="12"/>
        <v>-64.652932192357284</v>
      </c>
      <c r="Z23" s="99">
        <f>+Y23-'מפלסים בציר כביש'!$C$10</f>
        <v>-64.752932192357278</v>
      </c>
    </row>
    <row r="24" spans="1:26" x14ac:dyDescent="0.25">
      <c r="A24" s="129">
        <f t="shared" si="13"/>
        <v>174.85</v>
      </c>
      <c r="B24" s="81">
        <f t="shared" si="14"/>
        <v>55</v>
      </c>
      <c r="C24" s="21">
        <f t="shared" si="15"/>
        <v>56</v>
      </c>
      <c r="D24" s="23">
        <f>+$C$4+$E$7*C24</f>
        <v>-61.085599999999999</v>
      </c>
      <c r="E24" s="23">
        <f>+C24^2*$E$10/($C$10/2)^2</f>
        <v>3.9185300000000005</v>
      </c>
      <c r="F24" s="23">
        <f t="shared" si="16"/>
        <v>-65.004130000000004</v>
      </c>
      <c r="G24" s="99">
        <f t="shared" si="4"/>
        <v>-65.104129999999998</v>
      </c>
      <c r="H24" s="122"/>
      <c r="J24" s="98">
        <f t="shared" si="5"/>
        <v>179.41932410174124</v>
      </c>
      <c r="K24" s="23">
        <f t="shared" si="6"/>
        <v>60.569324101741245</v>
      </c>
      <c r="L24" s="21">
        <v>0.02</v>
      </c>
      <c r="M24" s="21">
        <f t="shared" si="7"/>
        <v>0.08</v>
      </c>
      <c r="N24" s="23">
        <f>+'מפלסים בציר כביש'!$C$5+'מפלסים בציר כביש'!$E$8*K24</f>
        <v>-60.630266853261489</v>
      </c>
      <c r="O24" s="23">
        <f>+K24^2*'מפלסים בציר כביש'!$E$11/('מפלסים בציר כביש'!$C$11/2)^2</f>
        <v>4.5840841012605873</v>
      </c>
      <c r="P24" s="23">
        <f t="shared" si="8"/>
        <v>-65.294350954522073</v>
      </c>
      <c r="Q24" s="99">
        <f>+P24-'מפלסים בציר כביש'!$C$10</f>
        <v>-65.394350954522068</v>
      </c>
      <c r="S24" s="98">
        <f t="shared" si="9"/>
        <v>170.28067589825875</v>
      </c>
      <c r="T24" s="23">
        <f t="shared" si="10"/>
        <v>51.430675898258755</v>
      </c>
      <c r="U24" s="21">
        <v>0.02</v>
      </c>
      <c r="V24" s="21">
        <f t="shared" si="11"/>
        <v>-0.08</v>
      </c>
      <c r="W24" s="23">
        <f>+'מפלסים בציר כביש'!$C$5+'מפלסים בציר כביש'!$E$8*T24</f>
        <v>-61.540933146738517</v>
      </c>
      <c r="X24" s="23">
        <f>+T24^2*'מפלסים בציר כביש'!$E$11/('מפלסים בציר כביש'!$C$11/2)^2</f>
        <v>3.3051531318037219</v>
      </c>
      <c r="Y24" s="23">
        <f t="shared" si="12"/>
        <v>-64.766086278542247</v>
      </c>
      <c r="Z24" s="99">
        <f>+Y24-'מפלסים בציר כביש'!$C$10</f>
        <v>-64.866086278542241</v>
      </c>
    </row>
    <row r="25" spans="1:26" x14ac:dyDescent="0.25">
      <c r="A25" s="129">
        <f t="shared" si="13"/>
        <v>179.85</v>
      </c>
      <c r="B25" s="81">
        <f t="shared" si="14"/>
        <v>60</v>
      </c>
      <c r="C25" s="21">
        <f t="shared" si="15"/>
        <v>61</v>
      </c>
      <c r="D25" s="59">
        <f>+$C$8+$G$7*($C$10-C25)</f>
        <v>-64.785775000000001</v>
      </c>
      <c r="E25" s="59">
        <f>+($C$10-C25)^2*$E$10/($C$10/2)^2</f>
        <v>0.45108078125000006</v>
      </c>
      <c r="F25" s="23">
        <f t="shared" si="16"/>
        <v>-65.23685578125</v>
      </c>
      <c r="G25" s="99">
        <f t="shared" si="4"/>
        <v>-65.336855781249994</v>
      </c>
      <c r="H25" s="121"/>
      <c r="J25" s="98">
        <f t="shared" si="5"/>
        <v>184.41932410174124</v>
      </c>
      <c r="K25" s="23">
        <f t="shared" si="6"/>
        <v>65.569324101741245</v>
      </c>
      <c r="L25" s="21">
        <v>0.02</v>
      </c>
      <c r="M25" s="21">
        <f t="shared" si="7"/>
        <v>0.08</v>
      </c>
      <c r="N25" s="23">
        <f>+'מפלסים בציר כביש'!$C$5+'מפלסים בציר כביש'!$E$8*K25</f>
        <v>-60.13201685326149</v>
      </c>
      <c r="O25" s="23">
        <f>+K25^2*'מפלסים בציר כביש'!$E$11/('מפלסים בציר כביש'!$C$11/2)^2</f>
        <v>5.3721550150756263</v>
      </c>
      <c r="P25" s="23">
        <f t="shared" si="8"/>
        <v>-65.584171868337108</v>
      </c>
      <c r="Q25" s="99">
        <f>+P25-'מפלסים בציר כביש'!$C$10</f>
        <v>-65.684171868337103</v>
      </c>
      <c r="S25" s="98">
        <f t="shared" si="9"/>
        <v>175.28067589825875</v>
      </c>
      <c r="T25" s="23">
        <f t="shared" si="10"/>
        <v>56.430675898258755</v>
      </c>
      <c r="U25" s="21">
        <v>0.02</v>
      </c>
      <c r="V25" s="21">
        <f t="shared" si="11"/>
        <v>-0.08</v>
      </c>
      <c r="W25" s="23">
        <f>+'מפלסים בציר כביש'!$C$5+'מפלסים בציר כביש'!$E$8*T25</f>
        <v>-61.042683146738518</v>
      </c>
      <c r="X25" s="23">
        <f>+T25^2*'מפלסים בציר כביש'!$E$11/('מפלסים בציר כביש'!$C$11/2)^2</f>
        <v>3.9790337804886833</v>
      </c>
      <c r="Y25" s="23">
        <f t="shared" si="12"/>
        <v>-64.941716927227205</v>
      </c>
      <c r="Z25" s="99">
        <f>+Y25-'מפלסים בציר כביש'!$C$10</f>
        <v>-65.041716927227199</v>
      </c>
    </row>
    <row r="26" spans="1:26" x14ac:dyDescent="0.25">
      <c r="A26" s="129">
        <f t="shared" si="13"/>
        <v>184.85</v>
      </c>
      <c r="B26" s="81">
        <f t="shared" si="14"/>
        <v>65</v>
      </c>
      <c r="C26" s="21">
        <f t="shared" si="15"/>
        <v>66</v>
      </c>
      <c r="D26" s="59">
        <f>+$C$8+$G$7*($C$10-C26)</f>
        <v>-65.287149999999997</v>
      </c>
      <c r="E26" s="59">
        <f>+($C$10-C26)^2*$E$10/($C$10/2)^2</f>
        <v>0.24490812500000003</v>
      </c>
      <c r="F26" s="23">
        <f t="shared" si="16"/>
        <v>-65.532058124999992</v>
      </c>
      <c r="G26" s="99">
        <f t="shared" si="4"/>
        <v>-65.632058124999986</v>
      </c>
      <c r="H26" s="121"/>
      <c r="J26" s="98">
        <f t="shared" si="5"/>
        <v>189.41932410174124</v>
      </c>
      <c r="K26" s="23">
        <f t="shared" si="6"/>
        <v>70.569324101741245</v>
      </c>
      <c r="L26" s="21">
        <v>0.02</v>
      </c>
      <c r="M26" s="21">
        <f t="shared" si="7"/>
        <v>0.08</v>
      </c>
      <c r="N26" s="23">
        <f>+'מפלסים בציר כביש'!$C$5+'מפלסים בציר כביש'!$E$8*K26</f>
        <v>-59.633766853261484</v>
      </c>
      <c r="O26" s="23">
        <f>+K26^2*'מפלסים בציר כביש'!$E$11/('מפלסים בציר כביש'!$C$11/2)^2</f>
        <v>6.2227024913906641</v>
      </c>
      <c r="P26" s="23">
        <f t="shared" si="8"/>
        <v>-65.936469344652153</v>
      </c>
      <c r="Q26" s="99">
        <f>+P26-'מפלסים בציר כביש'!$C$10</f>
        <v>-66.036469344652147</v>
      </c>
      <c r="S26" s="98">
        <f t="shared" si="9"/>
        <v>180.28067589825875</v>
      </c>
      <c r="T26" s="23">
        <f t="shared" si="10"/>
        <v>61.430675898258755</v>
      </c>
      <c r="U26" s="21">
        <v>0.02</v>
      </c>
      <c r="V26" s="21">
        <f t="shared" si="11"/>
        <v>-0.08</v>
      </c>
      <c r="W26" s="23">
        <f>+'מפלסים בציר כביש'!$C$5+'מפלסים בציר כביש'!$E$8*T26</f>
        <v>-60.544433146738513</v>
      </c>
      <c r="X26" s="23">
        <f>+T26^2*'מפלסים בציר כביש'!$E$11/('מפלסים בציר כביש'!$C$11/2)^2</f>
        <v>4.7153909916736447</v>
      </c>
      <c r="Y26" s="23">
        <f t="shared" si="12"/>
        <v>-65.179824138412158</v>
      </c>
      <c r="Z26" s="99">
        <f>+Y26-'מפלסים בציר כביש'!$C$10</f>
        <v>-65.279824138412152</v>
      </c>
    </row>
    <row r="27" spans="1:26" ht="16.5" thickBot="1" x14ac:dyDescent="0.3">
      <c r="A27" s="130">
        <f t="shared" si="13"/>
        <v>189.85</v>
      </c>
      <c r="B27" s="102">
        <f t="shared" si="14"/>
        <v>70</v>
      </c>
      <c r="C27" s="102">
        <f t="shared" si="15"/>
        <v>71</v>
      </c>
      <c r="D27" s="125">
        <f>+$C$8+$G$7*($C$10-C27)</f>
        <v>-65.788525000000007</v>
      </c>
      <c r="E27" s="125">
        <f>+($C$10-C27)^2*$E$10/($C$10/2)^2</f>
        <v>0.10121203125000001</v>
      </c>
      <c r="F27" s="101">
        <f t="shared" si="16"/>
        <v>-65.889737031250007</v>
      </c>
      <c r="G27" s="103">
        <f t="shared" si="4"/>
        <v>-65.989737031250002</v>
      </c>
      <c r="H27" s="126" t="s">
        <v>42</v>
      </c>
      <c r="J27" s="100">
        <f t="shared" si="5"/>
        <v>194.41932410174124</v>
      </c>
      <c r="K27" s="101">
        <f t="shared" si="6"/>
        <v>75.569324101741245</v>
      </c>
      <c r="L27" s="102">
        <v>0.02</v>
      </c>
      <c r="M27" s="102">
        <f t="shared" si="7"/>
        <v>0.08</v>
      </c>
      <c r="N27" s="101">
        <f>+'מפלסים בציר כביש'!$C$5+'מפלסים בציר כביש'!$E$8*K27</f>
        <v>-59.135516853261485</v>
      </c>
      <c r="O27" s="101">
        <f>+K27^2*'מפלסים בציר כביש'!$E$11/('מפלסים בציר כביש'!$C$11/2)^2</f>
        <v>7.1357265302057034</v>
      </c>
      <c r="P27" s="101">
        <f t="shared" si="8"/>
        <v>-66.351243383467192</v>
      </c>
      <c r="Q27" s="103">
        <f>+P27-'מפלסים בציר כביש'!$C$10</f>
        <v>-66.451243383467187</v>
      </c>
      <c r="S27" s="100">
        <f t="shared" si="9"/>
        <v>185.28067589825875</v>
      </c>
      <c r="T27" s="101">
        <f t="shared" si="10"/>
        <v>66.430675898258755</v>
      </c>
      <c r="U27" s="102">
        <v>0.02</v>
      </c>
      <c r="V27" s="102">
        <f t="shared" si="11"/>
        <v>-0.08</v>
      </c>
      <c r="W27" s="101">
        <f>+'מפלסים בציר כביש'!$C$5+'מפלסים בציר כביש'!$E$8*T27</f>
        <v>-60.046183146738514</v>
      </c>
      <c r="X27" s="101">
        <f>+T27^2*'מפלסים בציר כביש'!$E$11/('מפלסים בציר כביש'!$C$11/2)^2</f>
        <v>5.5142247653586063</v>
      </c>
      <c r="Y27" s="101">
        <f t="shared" si="12"/>
        <v>-65.480407912097121</v>
      </c>
      <c r="Z27" s="103">
        <f>+Y27-'מפלסים בציר כביש'!$C$10</f>
        <v>-65.580407912097115</v>
      </c>
    </row>
    <row r="28" spans="1:26" x14ac:dyDescent="0.25">
      <c r="A28" s="34"/>
      <c r="B28" s="34"/>
      <c r="C28" s="34"/>
      <c r="D28" s="34"/>
      <c r="E28" s="37"/>
      <c r="F28" s="37"/>
      <c r="G28" s="38"/>
      <c r="H28" s="37"/>
      <c r="I28" s="37"/>
      <c r="J28" s="37"/>
      <c r="K28" s="34"/>
    </row>
    <row r="29" spans="1:26" x14ac:dyDescent="0.25">
      <c r="A29" s="34"/>
      <c r="B29" s="35"/>
      <c r="C29" s="34"/>
      <c r="D29" s="34"/>
      <c r="E29" s="34"/>
      <c r="F29" s="40"/>
      <c r="G29" s="37"/>
      <c r="H29" s="37"/>
      <c r="I29" s="39"/>
      <c r="J29" s="37"/>
      <c r="K29" s="37"/>
      <c r="L29" s="37"/>
      <c r="M29" s="34"/>
    </row>
    <row r="30" spans="1:26" x14ac:dyDescent="0.25">
      <c r="A30" s="34"/>
      <c r="B30" s="35"/>
      <c r="C30" s="34"/>
      <c r="D30" s="34"/>
      <c r="E30" s="34"/>
      <c r="F30" s="40"/>
      <c r="G30" s="37"/>
      <c r="H30" s="37"/>
      <c r="I30" s="39"/>
      <c r="J30" s="37"/>
      <c r="K30" s="37"/>
      <c r="L30" s="37"/>
      <c r="M30" s="34"/>
    </row>
    <row r="31" spans="1:26" x14ac:dyDescent="0.25">
      <c r="A31" s="34"/>
      <c r="B31" s="35"/>
      <c r="C31" s="34"/>
      <c r="D31" s="34"/>
      <c r="E31" s="34"/>
      <c r="F31" s="40"/>
      <c r="G31" s="37"/>
      <c r="H31" s="37"/>
      <c r="I31" s="39"/>
      <c r="J31" s="37"/>
      <c r="K31" s="37"/>
      <c r="L31" s="37"/>
      <c r="M31" s="34"/>
    </row>
    <row r="32" spans="1:26" x14ac:dyDescent="0.25">
      <c r="A32" s="34"/>
      <c r="B32" s="35"/>
      <c r="C32" s="34"/>
      <c r="D32" s="34"/>
      <c r="E32" s="34"/>
      <c r="F32" s="40"/>
      <c r="G32" s="37"/>
      <c r="H32" s="37"/>
      <c r="I32" s="39"/>
      <c r="J32" s="37"/>
      <c r="K32" s="37"/>
      <c r="L32" s="37"/>
      <c r="M32" s="34"/>
    </row>
    <row r="33" spans="1:13" x14ac:dyDescent="0.25">
      <c r="A33" s="34"/>
      <c r="B33" s="41"/>
      <c r="C33" s="34"/>
      <c r="D33" s="34"/>
      <c r="E33" s="34"/>
      <c r="F33" s="40"/>
      <c r="G33" s="37"/>
      <c r="H33" s="37" t="s">
        <v>4</v>
      </c>
      <c r="I33" s="39"/>
      <c r="J33" s="37"/>
      <c r="K33" s="37"/>
      <c r="L33" s="37"/>
      <c r="M33" s="34"/>
    </row>
    <row r="34" spans="1:13" x14ac:dyDescent="0.25">
      <c r="A34" s="34"/>
      <c r="B34" s="41"/>
      <c r="C34" s="34"/>
      <c r="D34" s="34"/>
      <c r="E34" s="34"/>
      <c r="F34" s="40"/>
      <c r="G34" s="37"/>
      <c r="H34" s="37"/>
      <c r="I34" s="39"/>
      <c r="J34" s="37"/>
      <c r="K34" s="37"/>
      <c r="L34" s="37"/>
      <c r="M34" s="34"/>
    </row>
    <row r="35" spans="1:13" x14ac:dyDescent="0.25">
      <c r="A35" s="34"/>
      <c r="B35" s="41"/>
      <c r="C35" s="34"/>
      <c r="D35" s="34"/>
      <c r="E35" s="34"/>
      <c r="F35" s="40"/>
      <c r="G35" s="37"/>
      <c r="H35" s="37"/>
      <c r="I35" s="39"/>
      <c r="J35" s="37"/>
      <c r="K35" s="37"/>
      <c r="L35" s="37"/>
      <c r="M35" s="34"/>
    </row>
    <row r="36" spans="1:13" x14ac:dyDescent="0.25">
      <c r="A36" s="34"/>
      <c r="B36" s="41"/>
      <c r="C36" s="34"/>
      <c r="D36" s="34"/>
      <c r="E36" s="34"/>
      <c r="F36" s="40"/>
      <c r="G36" s="37"/>
      <c r="H36" s="37"/>
      <c r="I36" s="39"/>
      <c r="J36" s="37"/>
      <c r="K36" s="37"/>
      <c r="L36" s="37"/>
      <c r="M36" s="34"/>
    </row>
    <row r="37" spans="1:13" x14ac:dyDescent="0.25">
      <c r="A37" s="34"/>
      <c r="B37" s="41"/>
      <c r="C37" s="34"/>
      <c r="D37" s="34"/>
      <c r="E37" s="34"/>
      <c r="F37" s="40"/>
      <c r="G37" s="37"/>
      <c r="H37" s="37"/>
      <c r="I37" s="39"/>
      <c r="J37" s="37"/>
      <c r="K37" s="37"/>
      <c r="L37" s="37"/>
      <c r="M37" s="34"/>
    </row>
    <row r="38" spans="1:13" x14ac:dyDescent="0.25">
      <c r="A38" s="34"/>
      <c r="B38" s="41"/>
      <c r="C38" s="34"/>
      <c r="D38" s="34"/>
      <c r="E38" s="34"/>
      <c r="F38" s="40"/>
      <c r="G38" s="37"/>
      <c r="H38" s="37"/>
      <c r="I38" s="39"/>
      <c r="J38" s="37"/>
      <c r="K38" s="37"/>
      <c r="L38" s="37"/>
      <c r="M38" s="34"/>
    </row>
    <row r="39" spans="1:13" x14ac:dyDescent="0.25">
      <c r="A39" s="34"/>
      <c r="B39" s="41"/>
      <c r="C39" s="34"/>
      <c r="D39" s="34"/>
      <c r="E39" s="34"/>
      <c r="F39" s="40"/>
      <c r="G39" s="37"/>
      <c r="H39" s="37"/>
      <c r="I39" s="39"/>
      <c r="J39" s="37"/>
      <c r="K39" s="37"/>
      <c r="L39" s="37"/>
      <c r="M39" s="34"/>
    </row>
    <row r="40" spans="1:13" x14ac:dyDescent="0.25">
      <c r="A40" s="34"/>
      <c r="B40" s="41"/>
      <c r="C40" s="34"/>
      <c r="D40" s="34"/>
      <c r="E40" s="34"/>
      <c r="F40" s="40"/>
      <c r="G40" s="37"/>
      <c r="H40" s="37"/>
      <c r="I40" s="39"/>
      <c r="J40" s="37"/>
      <c r="K40" s="37"/>
      <c r="L40" s="37"/>
      <c r="M40" s="34"/>
    </row>
    <row r="41" spans="1:13" x14ac:dyDescent="0.25">
      <c r="A41" s="34"/>
      <c r="B41" s="41"/>
      <c r="C41" s="34"/>
      <c r="D41" s="34"/>
      <c r="E41" s="34"/>
      <c r="F41" s="112" t="s">
        <v>4</v>
      </c>
      <c r="G41" s="37"/>
      <c r="H41" s="37"/>
      <c r="I41" s="39"/>
      <c r="J41" s="37"/>
      <c r="K41" s="37"/>
      <c r="L41" s="37"/>
      <c r="M41" s="34"/>
    </row>
    <row r="42" spans="1:13" x14ac:dyDescent="0.25">
      <c r="A42" s="34"/>
      <c r="B42" s="41"/>
      <c r="C42" s="34"/>
      <c r="D42" s="34"/>
      <c r="E42" s="34"/>
      <c r="F42" s="40"/>
      <c r="G42" s="37"/>
      <c r="H42" s="37"/>
      <c r="I42" s="39"/>
      <c r="J42" s="37"/>
      <c r="K42" s="37"/>
      <c r="L42" s="37"/>
      <c r="M42" s="34"/>
    </row>
    <row r="43" spans="1:13" x14ac:dyDescent="0.25">
      <c r="A43" s="34"/>
      <c r="B43" s="41"/>
      <c r="C43" s="34"/>
      <c r="D43" s="34"/>
      <c r="E43" s="34"/>
      <c r="F43" s="40"/>
      <c r="G43" s="37"/>
      <c r="H43" s="37"/>
      <c r="I43" s="39"/>
      <c r="J43" s="37"/>
      <c r="K43" s="37"/>
      <c r="L43" s="37"/>
      <c r="M43" s="34"/>
    </row>
    <row r="44" spans="1:13" x14ac:dyDescent="0.25">
      <c r="A44" s="34"/>
      <c r="B44" s="41"/>
      <c r="C44" s="34"/>
      <c r="D44" s="34"/>
      <c r="E44" s="34"/>
      <c r="F44" s="40"/>
      <c r="G44" s="37"/>
      <c r="H44" s="37"/>
      <c r="I44" s="39"/>
      <c r="J44" s="37"/>
      <c r="K44" s="37"/>
      <c r="L44" s="37"/>
      <c r="M44" s="34"/>
    </row>
    <row r="45" spans="1:13" x14ac:dyDescent="0.25">
      <c r="A45" s="34"/>
      <c r="B45" s="41"/>
      <c r="C45" s="34"/>
      <c r="D45" s="34"/>
      <c r="E45" s="34"/>
      <c r="F45" s="40"/>
      <c r="G45" s="37"/>
      <c r="H45" s="37"/>
      <c r="I45" s="39"/>
      <c r="J45" s="37"/>
      <c r="K45" s="37"/>
      <c r="L45" s="37"/>
      <c r="M45" s="34"/>
    </row>
    <row r="46" spans="1:13" x14ac:dyDescent="0.25">
      <c r="A46" s="34"/>
      <c r="B46" s="41"/>
      <c r="C46" s="34"/>
      <c r="D46" s="34"/>
      <c r="E46" s="34"/>
      <c r="F46" s="40"/>
      <c r="G46" s="37"/>
      <c r="H46" s="37"/>
      <c r="I46" s="39"/>
      <c r="J46" s="37"/>
      <c r="K46" s="37"/>
      <c r="L46" s="37"/>
      <c r="M46" s="34"/>
    </row>
    <row r="47" spans="1:13" x14ac:dyDescent="0.25">
      <c r="A47" s="34"/>
      <c r="B47" s="41"/>
      <c r="C47" s="34"/>
      <c r="D47" s="34"/>
      <c r="E47" s="34"/>
      <c r="F47" s="40"/>
      <c r="G47" s="37"/>
      <c r="H47" s="37"/>
      <c r="I47" s="39"/>
      <c r="J47" s="37"/>
      <c r="K47" s="37"/>
      <c r="L47" s="37"/>
      <c r="M47" s="34"/>
    </row>
    <row r="48" spans="1:13" x14ac:dyDescent="0.25">
      <c r="A48" s="34"/>
      <c r="B48" s="41"/>
      <c r="C48" s="34"/>
      <c r="D48" s="34"/>
      <c r="E48" s="34"/>
      <c r="F48" s="40"/>
      <c r="G48" s="37"/>
      <c r="H48" s="37"/>
      <c r="I48" s="39"/>
      <c r="J48" s="37"/>
      <c r="K48" s="37"/>
      <c r="L48" s="37"/>
      <c r="M48" s="34"/>
    </row>
    <row r="49" spans="1:13" x14ac:dyDescent="0.25">
      <c r="A49" s="34"/>
      <c r="B49" s="41"/>
      <c r="C49" s="34"/>
      <c r="D49" s="34"/>
      <c r="E49" s="34"/>
      <c r="F49" s="40"/>
      <c r="G49" s="37"/>
      <c r="H49" s="37"/>
      <c r="I49" s="37"/>
      <c r="J49" s="37"/>
      <c r="K49" s="37"/>
      <c r="L49" s="37"/>
      <c r="M49" s="34"/>
    </row>
    <row r="50" spans="1:13" x14ac:dyDescent="0.25">
      <c r="A50" s="34"/>
      <c r="B50" s="41"/>
      <c r="C50" s="34"/>
      <c r="D50" s="34"/>
      <c r="E50" s="34"/>
      <c r="F50" s="40"/>
      <c r="G50" s="37"/>
      <c r="H50" s="37"/>
      <c r="I50" s="39"/>
      <c r="J50" s="37"/>
      <c r="K50" s="37"/>
      <c r="L50" s="37"/>
      <c r="M50" s="34"/>
    </row>
    <row r="51" spans="1:13" x14ac:dyDescent="0.25">
      <c r="A51" s="34"/>
      <c r="B51" s="41"/>
      <c r="C51" s="34"/>
      <c r="D51" s="34"/>
      <c r="E51" s="34"/>
      <c r="F51" s="40"/>
      <c r="G51" s="37"/>
      <c r="H51" s="37"/>
      <c r="I51" s="39"/>
      <c r="J51" s="37"/>
      <c r="K51" s="37"/>
      <c r="L51" s="37"/>
      <c r="M51" s="34"/>
    </row>
    <row r="52" spans="1:13" x14ac:dyDescent="0.25">
      <c r="A52" s="34"/>
      <c r="B52" s="41"/>
      <c r="C52" s="34"/>
      <c r="D52" s="34"/>
      <c r="E52" s="34"/>
      <c r="F52" s="40"/>
      <c r="G52" s="37"/>
      <c r="H52" s="37"/>
      <c r="I52" s="39"/>
      <c r="J52" s="37"/>
      <c r="K52" s="37"/>
      <c r="L52" s="37"/>
      <c r="M52" s="34"/>
    </row>
    <row r="53" spans="1:13" x14ac:dyDescent="0.25">
      <c r="A53" s="34"/>
      <c r="B53" s="41"/>
      <c r="C53" s="34"/>
      <c r="D53" s="34"/>
      <c r="E53" s="34"/>
      <c r="F53" s="40"/>
      <c r="G53" s="37"/>
      <c r="H53" s="37"/>
      <c r="I53" s="39"/>
      <c r="J53" s="37"/>
      <c r="K53" s="37"/>
      <c r="L53" s="37"/>
      <c r="M53" s="34"/>
    </row>
    <row r="54" spans="1:13" x14ac:dyDescent="0.25">
      <c r="A54" s="34"/>
      <c r="B54" s="41"/>
      <c r="C54" s="34"/>
      <c r="D54" s="34"/>
      <c r="E54" s="34"/>
      <c r="F54" s="40"/>
      <c r="G54" s="37"/>
      <c r="H54" s="37"/>
      <c r="I54" s="39"/>
      <c r="J54" s="37"/>
      <c r="K54" s="37"/>
      <c r="L54" s="37"/>
      <c r="M54" s="34"/>
    </row>
    <row r="55" spans="1:13" x14ac:dyDescent="0.25">
      <c r="A55" s="34"/>
      <c r="B55" s="41"/>
      <c r="C55" s="34"/>
      <c r="D55" s="34"/>
      <c r="E55" s="34"/>
      <c r="F55" s="40"/>
      <c r="G55" s="37"/>
      <c r="H55" s="37"/>
      <c r="I55" s="39"/>
      <c r="J55" s="37"/>
      <c r="K55" s="37"/>
      <c r="L55" s="37"/>
      <c r="M55" s="34"/>
    </row>
    <row r="56" spans="1:13" x14ac:dyDescent="0.25">
      <c r="A56" s="34"/>
      <c r="B56" s="41"/>
      <c r="C56" s="34"/>
      <c r="D56" s="34"/>
      <c r="E56" s="34"/>
      <c r="F56" s="40"/>
      <c r="G56" s="37"/>
      <c r="H56" s="37"/>
      <c r="I56" s="39"/>
      <c r="J56" s="37"/>
      <c r="K56" s="37"/>
      <c r="L56" s="37"/>
      <c r="M56" s="34"/>
    </row>
    <row r="57" spans="1:13" x14ac:dyDescent="0.25">
      <c r="A57" s="34"/>
      <c r="B57" s="41"/>
      <c r="C57" s="34"/>
      <c r="D57" s="34"/>
      <c r="E57" s="34"/>
      <c r="F57" s="40"/>
      <c r="G57" s="37"/>
      <c r="H57" s="37"/>
      <c r="I57" s="39"/>
      <c r="J57" s="37"/>
      <c r="K57" s="37"/>
      <c r="L57" s="37"/>
      <c r="M57" s="34"/>
    </row>
    <row r="58" spans="1:13" x14ac:dyDescent="0.25">
      <c r="A58" s="34"/>
      <c r="B58" s="41"/>
      <c r="C58" s="34"/>
      <c r="D58" s="34"/>
      <c r="E58" s="34"/>
      <c r="F58" s="40"/>
      <c r="G58" s="37"/>
      <c r="H58" s="37"/>
      <c r="I58" s="39"/>
      <c r="J58" s="37"/>
      <c r="K58" s="37"/>
      <c r="L58" s="37"/>
      <c r="M58" s="34"/>
    </row>
    <row r="59" spans="1:13" x14ac:dyDescent="0.25">
      <c r="A59" s="34"/>
      <c r="B59" s="41"/>
      <c r="C59" s="34"/>
      <c r="D59" s="34"/>
      <c r="E59" s="34"/>
      <c r="F59" s="40"/>
      <c r="G59" s="37"/>
      <c r="H59" s="37"/>
      <c r="I59" s="39"/>
      <c r="J59" s="37"/>
      <c r="K59" s="37"/>
      <c r="L59" s="37"/>
      <c r="M59" s="34"/>
    </row>
    <row r="60" spans="1:13" x14ac:dyDescent="0.25">
      <c r="A60" s="34"/>
      <c r="B60" s="41"/>
      <c r="C60" s="34"/>
      <c r="D60" s="34"/>
      <c r="E60" s="34"/>
      <c r="F60" s="40"/>
      <c r="G60" s="37"/>
      <c r="H60" s="37"/>
      <c r="I60" s="39"/>
      <c r="J60" s="37"/>
      <c r="K60" s="37"/>
      <c r="L60" s="37"/>
      <c r="M60" s="34"/>
    </row>
    <row r="61" spans="1:13" x14ac:dyDescent="0.25">
      <c r="A61" s="34"/>
      <c r="B61" s="41"/>
      <c r="C61" s="34"/>
      <c r="D61" s="34"/>
      <c r="E61" s="34"/>
      <c r="F61" s="40"/>
      <c r="G61" s="37"/>
      <c r="H61" s="37"/>
      <c r="I61" s="39"/>
      <c r="J61" s="37"/>
      <c r="K61" s="37"/>
      <c r="L61" s="37"/>
      <c r="M61" s="34"/>
    </row>
    <row r="62" spans="1:13" x14ac:dyDescent="0.25">
      <c r="A62" s="34"/>
      <c r="B62" s="41"/>
      <c r="C62" s="34"/>
      <c r="D62" s="34"/>
      <c r="E62" s="34"/>
      <c r="F62" s="40"/>
      <c r="G62" s="37"/>
      <c r="H62" s="37"/>
      <c r="I62" s="39"/>
      <c r="J62" s="37"/>
      <c r="K62" s="37"/>
      <c r="L62" s="37"/>
      <c r="M62" s="34"/>
    </row>
    <row r="63" spans="1:13" x14ac:dyDescent="0.25">
      <c r="A63" s="34"/>
      <c r="B63" s="41"/>
      <c r="C63" s="34"/>
      <c r="D63" s="34"/>
      <c r="E63" s="34"/>
      <c r="F63" s="40"/>
      <c r="G63" s="37"/>
      <c r="H63" s="37"/>
      <c r="I63" s="39"/>
      <c r="J63" s="37"/>
      <c r="K63" s="37"/>
      <c r="L63" s="37"/>
      <c r="M63" s="34"/>
    </row>
    <row r="64" spans="1:13" x14ac:dyDescent="0.25">
      <c r="A64" s="34"/>
      <c r="B64" s="41"/>
      <c r="C64" s="34"/>
      <c r="D64" s="34"/>
      <c r="E64" s="34"/>
      <c r="F64" s="40"/>
      <c r="G64" s="37"/>
      <c r="H64" s="37"/>
      <c r="I64" s="39"/>
      <c r="J64" s="37"/>
      <c r="K64" s="37"/>
      <c r="L64" s="37"/>
      <c r="M64" s="34"/>
    </row>
    <row r="65" spans="1:13" x14ac:dyDescent="0.25">
      <c r="A65" s="34"/>
      <c r="B65" s="41"/>
      <c r="C65" s="34"/>
      <c r="D65" s="34"/>
      <c r="E65" s="34"/>
      <c r="F65" s="40"/>
      <c r="G65" s="37"/>
      <c r="H65" s="37"/>
      <c r="I65" s="39"/>
      <c r="J65" s="37"/>
      <c r="K65" s="37"/>
      <c r="L65" s="37"/>
      <c r="M65" s="34"/>
    </row>
    <row r="66" spans="1:13" x14ac:dyDescent="0.25">
      <c r="A66" s="34"/>
      <c r="B66" s="41"/>
      <c r="C66" s="34"/>
      <c r="D66" s="34"/>
      <c r="E66" s="34"/>
      <c r="F66" s="40"/>
      <c r="G66" s="37"/>
      <c r="H66" s="37"/>
      <c r="I66" s="39"/>
      <c r="J66" s="37"/>
      <c r="K66" s="37"/>
      <c r="L66" s="37"/>
      <c r="M66" s="34"/>
    </row>
    <row r="67" spans="1:13" x14ac:dyDescent="0.25">
      <c r="A67" s="34"/>
      <c r="B67" s="41"/>
      <c r="C67" s="34"/>
      <c r="D67" s="34"/>
      <c r="E67" s="34"/>
      <c r="F67" s="40"/>
      <c r="G67" s="37"/>
      <c r="H67" s="37"/>
      <c r="I67" s="39"/>
      <c r="J67" s="37"/>
      <c r="K67" s="37"/>
      <c r="L67" s="37"/>
      <c r="M67" s="34"/>
    </row>
    <row r="68" spans="1:13" x14ac:dyDescent="0.25">
      <c r="A68" s="34"/>
      <c r="B68" s="41"/>
      <c r="C68" s="34"/>
      <c r="D68" s="34"/>
      <c r="E68" s="34"/>
      <c r="F68" s="40"/>
      <c r="G68" s="37"/>
      <c r="H68" s="37"/>
      <c r="I68" s="39"/>
      <c r="J68" s="37"/>
      <c r="K68" s="37"/>
      <c r="L68" s="37"/>
      <c r="M68" s="45"/>
    </row>
    <row r="69" spans="1:13" x14ac:dyDescent="0.25">
      <c r="A69" s="34"/>
      <c r="B69" s="41"/>
      <c r="C69" s="34"/>
      <c r="D69" s="34"/>
      <c r="E69" s="34"/>
      <c r="F69" s="40"/>
      <c r="G69" s="37"/>
      <c r="H69" s="37"/>
      <c r="I69" s="39"/>
      <c r="J69" s="37"/>
      <c r="K69" s="37"/>
      <c r="L69" s="37"/>
      <c r="M69" s="34"/>
    </row>
    <row r="70" spans="1:13" x14ac:dyDescent="0.25">
      <c r="A70" s="34"/>
      <c r="B70" s="41"/>
      <c r="C70" s="34"/>
      <c r="D70" s="34"/>
      <c r="E70" s="34"/>
      <c r="F70" s="40"/>
      <c r="G70" s="37"/>
      <c r="H70" s="37"/>
      <c r="I70" s="39"/>
      <c r="J70" s="37"/>
      <c r="K70" s="37"/>
      <c r="L70" s="37"/>
      <c r="M70" s="34"/>
    </row>
    <row r="71" spans="1:13" x14ac:dyDescent="0.25">
      <c r="A71" s="34"/>
      <c r="B71" s="41"/>
      <c r="C71" s="34"/>
      <c r="D71" s="34"/>
      <c r="E71" s="34"/>
      <c r="F71" s="40"/>
      <c r="G71" s="37"/>
      <c r="H71" s="37"/>
      <c r="I71" s="39"/>
      <c r="J71" s="37"/>
      <c r="K71" s="37"/>
      <c r="L71" s="37"/>
      <c r="M71" s="46"/>
    </row>
    <row r="72" spans="1:13" x14ac:dyDescent="0.25">
      <c r="A72" s="34"/>
      <c r="B72" s="41"/>
      <c r="C72" s="34"/>
      <c r="D72" s="34"/>
      <c r="E72" s="34"/>
      <c r="F72" s="40"/>
      <c r="G72" s="37"/>
      <c r="H72" s="37"/>
      <c r="I72" s="39"/>
      <c r="J72" s="37"/>
      <c r="K72" s="37"/>
      <c r="L72" s="37"/>
      <c r="M72" s="46"/>
    </row>
    <row r="73" spans="1:13" x14ac:dyDescent="0.25">
      <c r="A73" s="34"/>
      <c r="B73" s="41"/>
      <c r="C73" s="34"/>
      <c r="D73" s="34"/>
      <c r="E73" s="34"/>
      <c r="F73" s="40"/>
      <c r="G73" s="37"/>
      <c r="H73" s="37"/>
      <c r="I73" s="39"/>
      <c r="J73" s="37"/>
      <c r="K73" s="37"/>
      <c r="L73" s="37"/>
      <c r="M73" s="46"/>
    </row>
    <row r="74" spans="1:13" x14ac:dyDescent="0.25">
      <c r="A74" s="34"/>
      <c r="B74" s="41"/>
      <c r="C74" s="34"/>
      <c r="D74" s="34"/>
      <c r="E74" s="34"/>
      <c r="F74" s="40"/>
      <c r="G74" s="37"/>
      <c r="H74" s="37"/>
      <c r="I74" s="39"/>
      <c r="J74" s="37"/>
      <c r="K74" s="37"/>
      <c r="L74" s="37"/>
      <c r="M74" s="46"/>
    </row>
    <row r="75" spans="1:13" x14ac:dyDescent="0.25">
      <c r="A75" s="34"/>
      <c r="B75" s="41"/>
      <c r="C75" s="34"/>
      <c r="D75" s="34"/>
      <c r="E75" s="34"/>
      <c r="F75" s="40"/>
      <c r="G75" s="37"/>
      <c r="H75" s="37"/>
      <c r="I75" s="39"/>
      <c r="J75" s="37"/>
      <c r="K75" s="37"/>
      <c r="L75" s="37"/>
      <c r="M75" s="46"/>
    </row>
    <row r="76" spans="1:13" x14ac:dyDescent="0.25">
      <c r="A76" s="34"/>
      <c r="B76" s="41"/>
      <c r="C76" s="34"/>
      <c r="D76" s="34"/>
      <c r="E76" s="34"/>
      <c r="F76" s="40"/>
      <c r="G76" s="37"/>
      <c r="H76" s="37"/>
      <c r="I76" s="39"/>
      <c r="J76" s="37"/>
      <c r="K76" s="37"/>
      <c r="L76" s="37"/>
      <c r="M76" s="46"/>
    </row>
    <row r="77" spans="1:13" x14ac:dyDescent="0.25">
      <c r="A77" s="34"/>
      <c r="B77" s="41"/>
      <c r="C77" s="34"/>
      <c r="D77" s="34"/>
      <c r="E77" s="34"/>
      <c r="F77" s="40"/>
      <c r="G77" s="37"/>
      <c r="H77" s="37"/>
      <c r="I77" s="39"/>
      <c r="J77" s="37"/>
      <c r="K77" s="37"/>
      <c r="L77" s="37"/>
      <c r="M77" s="46"/>
    </row>
    <row r="78" spans="1:13" x14ac:dyDescent="0.25">
      <c r="A78" s="34"/>
      <c r="B78" s="41"/>
      <c r="C78" s="34"/>
      <c r="D78" s="34"/>
      <c r="E78" s="34"/>
      <c r="F78" s="40"/>
      <c r="G78" s="37"/>
      <c r="H78" s="37"/>
      <c r="I78" s="39"/>
      <c r="J78" s="37"/>
      <c r="K78" s="37"/>
      <c r="L78" s="37"/>
      <c r="M78" s="46"/>
    </row>
    <row r="79" spans="1:13" x14ac:dyDescent="0.25">
      <c r="A79" s="34"/>
      <c r="B79" s="41"/>
      <c r="C79" s="34"/>
      <c r="D79" s="34"/>
      <c r="E79" s="34"/>
      <c r="F79" s="40"/>
      <c r="G79" s="37"/>
      <c r="H79" s="37"/>
      <c r="I79" s="39"/>
      <c r="J79" s="37"/>
      <c r="K79" s="37"/>
      <c r="L79" s="37"/>
      <c r="M79" s="46"/>
    </row>
    <row r="80" spans="1:13" x14ac:dyDescent="0.25">
      <c r="A80" s="34"/>
      <c r="B80" s="41"/>
      <c r="C80" s="34"/>
      <c r="D80" s="34"/>
      <c r="E80" s="34"/>
      <c r="F80" s="40"/>
      <c r="G80" s="37"/>
      <c r="H80" s="37"/>
      <c r="I80" s="39"/>
      <c r="J80" s="37"/>
      <c r="K80" s="37"/>
      <c r="L80" s="37"/>
      <c r="M80" s="46"/>
    </row>
    <row r="81" spans="1:13" x14ac:dyDescent="0.25">
      <c r="A81" s="34"/>
      <c r="B81" s="41"/>
      <c r="C81" s="34"/>
      <c r="D81" s="34"/>
      <c r="E81" s="34"/>
      <c r="F81" s="40"/>
      <c r="G81" s="37"/>
      <c r="H81" s="37"/>
      <c r="I81" s="39"/>
      <c r="J81" s="37"/>
      <c r="K81" s="37"/>
      <c r="L81" s="37"/>
      <c r="M81" s="46"/>
    </row>
    <row r="82" spans="1:13" x14ac:dyDescent="0.25">
      <c r="A82" s="34"/>
      <c r="B82" s="41"/>
      <c r="C82" s="34"/>
      <c r="D82" s="34"/>
      <c r="E82" s="34"/>
      <c r="F82" s="40"/>
      <c r="G82" s="37"/>
      <c r="H82" s="37"/>
      <c r="I82" s="39"/>
      <c r="J82" s="37"/>
      <c r="K82" s="37"/>
      <c r="L82" s="37"/>
      <c r="M82" s="46"/>
    </row>
    <row r="83" spans="1:13" x14ac:dyDescent="0.25">
      <c r="A83" s="34"/>
      <c r="B83" s="41"/>
      <c r="C83" s="34"/>
      <c r="D83" s="34"/>
      <c r="E83" s="34"/>
      <c r="F83" s="40"/>
      <c r="G83" s="37"/>
      <c r="H83" s="37"/>
      <c r="I83" s="39"/>
      <c r="J83" s="37"/>
      <c r="K83" s="37"/>
      <c r="L83" s="37"/>
      <c r="M83" s="46"/>
    </row>
    <row r="84" spans="1:13" x14ac:dyDescent="0.25">
      <c r="A84" s="34"/>
      <c r="B84" s="41"/>
      <c r="C84" s="34"/>
      <c r="D84" s="34"/>
      <c r="E84" s="34"/>
      <c r="F84" s="40"/>
      <c r="G84" s="37"/>
      <c r="H84" s="37"/>
      <c r="I84" s="39"/>
      <c r="J84" s="37"/>
      <c r="K84" s="37"/>
      <c r="L84" s="37"/>
      <c r="M84" s="46"/>
    </row>
    <row r="85" spans="1:13" x14ac:dyDescent="0.25">
      <c r="A85" s="34"/>
      <c r="B85" s="41"/>
      <c r="C85" s="34"/>
      <c r="D85" s="34"/>
      <c r="E85" s="34"/>
      <c r="F85" s="40"/>
      <c r="G85" s="37"/>
      <c r="H85" s="37"/>
      <c r="I85" s="39"/>
      <c r="J85" s="37"/>
      <c r="K85" s="37"/>
      <c r="L85" s="37"/>
      <c r="M85" s="46"/>
    </row>
    <row r="86" spans="1:13" x14ac:dyDescent="0.25">
      <c r="A86" s="34"/>
      <c r="B86" s="41"/>
      <c r="C86" s="34"/>
      <c r="D86" s="34"/>
      <c r="E86" s="34"/>
      <c r="F86" s="40"/>
      <c r="G86" s="37"/>
      <c r="H86" s="37"/>
      <c r="I86" s="39"/>
      <c r="J86" s="37"/>
      <c r="K86" s="37"/>
      <c r="L86" s="37"/>
      <c r="M86" s="46"/>
    </row>
    <row r="87" spans="1:13" x14ac:dyDescent="0.25">
      <c r="A87" s="34"/>
      <c r="B87" s="41"/>
      <c r="C87" s="34"/>
      <c r="D87" s="34"/>
      <c r="E87" s="34"/>
      <c r="F87" s="40"/>
      <c r="G87" s="37"/>
      <c r="H87" s="37"/>
      <c r="I87" s="39"/>
      <c r="J87" s="37"/>
      <c r="K87" s="37"/>
      <c r="L87" s="37"/>
      <c r="M87" s="46"/>
    </row>
    <row r="88" spans="1:13" x14ac:dyDescent="0.25">
      <c r="A88" s="34"/>
      <c r="B88" s="41"/>
      <c r="C88" s="34"/>
      <c r="D88" s="34"/>
      <c r="E88" s="34"/>
      <c r="F88" s="40"/>
      <c r="G88" s="37"/>
      <c r="H88" s="37"/>
      <c r="I88" s="39"/>
      <c r="J88" s="37"/>
      <c r="K88" s="37"/>
      <c r="L88" s="37"/>
      <c r="M88" s="46"/>
    </row>
    <row r="89" spans="1:13" x14ac:dyDescent="0.25">
      <c r="A89" s="34"/>
      <c r="B89" s="41"/>
      <c r="C89" s="34"/>
      <c r="D89" s="34"/>
      <c r="E89" s="34"/>
      <c r="F89" s="40"/>
      <c r="G89" s="37"/>
      <c r="H89" s="37"/>
      <c r="I89" s="39"/>
      <c r="J89" s="37"/>
      <c r="K89" s="37"/>
      <c r="L89" s="37"/>
      <c r="M89" s="46"/>
    </row>
    <row r="90" spans="1:13" x14ac:dyDescent="0.25">
      <c r="A90" s="34"/>
      <c r="B90" s="41"/>
      <c r="C90" s="34"/>
      <c r="D90" s="34"/>
      <c r="E90" s="34"/>
      <c r="F90" s="40"/>
      <c r="G90" s="37"/>
      <c r="H90" s="37"/>
      <c r="I90" s="34"/>
      <c r="J90" s="37"/>
      <c r="K90" s="37"/>
      <c r="L90" s="37"/>
      <c r="M90" s="46"/>
    </row>
    <row r="91" spans="1:13" x14ac:dyDescent="0.25">
      <c r="A91" s="34"/>
      <c r="B91" s="41"/>
      <c r="C91" s="34"/>
      <c r="D91" s="34"/>
      <c r="E91" s="34"/>
      <c r="F91" s="40"/>
      <c r="G91" s="37"/>
      <c r="H91" s="37"/>
      <c r="I91" s="34"/>
      <c r="J91" s="37"/>
      <c r="K91" s="37"/>
      <c r="L91" s="37"/>
      <c r="M91" s="46"/>
    </row>
    <row r="92" spans="1:13" x14ac:dyDescent="0.25">
      <c r="A92" s="34"/>
      <c r="B92" s="41"/>
      <c r="C92" s="34"/>
      <c r="D92" s="34"/>
      <c r="E92" s="34"/>
      <c r="F92" s="40"/>
      <c r="G92" s="37"/>
      <c r="H92" s="37"/>
      <c r="I92" s="34"/>
      <c r="J92" s="37"/>
      <c r="K92" s="37"/>
      <c r="L92" s="37"/>
      <c r="M92" s="46"/>
    </row>
    <row r="93" spans="1:13" x14ac:dyDescent="0.25">
      <c r="A93" s="34"/>
      <c r="B93" s="41"/>
      <c r="C93" s="34"/>
      <c r="D93" s="34"/>
      <c r="E93" s="34"/>
      <c r="F93" s="40"/>
      <c r="G93" s="37"/>
      <c r="H93" s="37"/>
      <c r="I93" s="34"/>
      <c r="J93" s="37"/>
      <c r="K93" s="37"/>
      <c r="L93" s="37"/>
      <c r="M93" s="46"/>
    </row>
    <row r="94" spans="1:13" x14ac:dyDescent="0.25">
      <c r="A94" s="34"/>
      <c r="B94" s="41"/>
      <c r="C94" s="34"/>
      <c r="D94" s="34"/>
      <c r="E94" s="34"/>
      <c r="F94" s="40"/>
      <c r="G94" s="37"/>
      <c r="H94" s="37"/>
      <c r="I94" s="34"/>
      <c r="J94" s="37"/>
      <c r="K94" s="37"/>
      <c r="L94" s="37"/>
      <c r="M94" s="46"/>
    </row>
    <row r="95" spans="1:13" x14ac:dyDescent="0.25">
      <c r="A95" s="34"/>
      <c r="B95" s="41"/>
      <c r="C95" s="34"/>
      <c r="D95" s="34"/>
      <c r="E95" s="34"/>
      <c r="F95" s="40"/>
      <c r="G95" s="37"/>
      <c r="H95" s="37"/>
      <c r="I95" s="34"/>
      <c r="J95" s="37"/>
      <c r="K95" s="37"/>
      <c r="L95" s="37"/>
      <c r="M95" s="46"/>
    </row>
    <row r="96" spans="1:13" x14ac:dyDescent="0.25">
      <c r="A96" s="34"/>
      <c r="B96" s="41"/>
      <c r="C96" s="34"/>
      <c r="D96" s="34"/>
      <c r="E96" s="34"/>
      <c r="F96" s="40"/>
      <c r="G96" s="37"/>
      <c r="H96" s="37"/>
      <c r="I96" s="34"/>
      <c r="J96" s="37"/>
      <c r="K96" s="37"/>
      <c r="L96" s="37"/>
      <c r="M96" s="46"/>
    </row>
    <row r="97" spans="1:14" x14ac:dyDescent="0.25">
      <c r="A97" s="34"/>
      <c r="B97" s="41"/>
      <c r="C97" s="34"/>
      <c r="D97" s="34"/>
      <c r="E97" s="34"/>
      <c r="F97" s="40"/>
      <c r="G97" s="37"/>
      <c r="H97" s="37"/>
      <c r="I97" s="34"/>
      <c r="J97" s="37"/>
      <c r="K97" s="37"/>
      <c r="L97" s="37"/>
      <c r="M97" s="46"/>
    </row>
    <row r="98" spans="1:14" x14ac:dyDescent="0.25">
      <c r="A98" s="34"/>
      <c r="B98" s="41"/>
      <c r="C98" s="34"/>
      <c r="D98" s="34"/>
      <c r="E98" s="34"/>
      <c r="F98" s="40"/>
      <c r="G98" s="37"/>
      <c r="H98" s="37"/>
      <c r="I98" s="34"/>
      <c r="J98" s="37"/>
      <c r="K98" s="37"/>
      <c r="L98" s="37"/>
      <c r="M98" s="46"/>
    </row>
    <row r="99" spans="1:14" x14ac:dyDescent="0.25">
      <c r="A99" s="34"/>
      <c r="B99" s="41"/>
      <c r="C99" s="34"/>
      <c r="D99" s="34"/>
      <c r="E99" s="34"/>
      <c r="F99" s="40"/>
      <c r="G99" s="37"/>
      <c r="H99" s="37"/>
      <c r="I99" s="34"/>
      <c r="J99" s="37"/>
      <c r="K99" s="37"/>
      <c r="L99" s="37"/>
      <c r="M99" s="46"/>
    </row>
    <row r="100" spans="1:14" x14ac:dyDescent="0.25">
      <c r="A100" s="34"/>
      <c r="B100" s="41"/>
      <c r="C100" s="34"/>
      <c r="D100" s="34"/>
      <c r="E100" s="34"/>
      <c r="F100" s="40"/>
      <c r="G100" s="37"/>
      <c r="H100" s="37"/>
      <c r="I100" s="34"/>
      <c r="J100" s="37"/>
      <c r="K100" s="37"/>
      <c r="L100" s="37"/>
      <c r="M100" s="46"/>
    </row>
    <row r="101" spans="1:14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16"/>
    </row>
    <row r="102" spans="1:14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16"/>
    </row>
    <row r="103" spans="1:14" x14ac:dyDescent="0.25">
      <c r="N103" s="16"/>
    </row>
    <row r="104" spans="1:14" x14ac:dyDescent="0.25">
      <c r="N104" s="16"/>
    </row>
    <row r="105" spans="1:14" x14ac:dyDescent="0.25">
      <c r="N105" s="16"/>
    </row>
    <row r="106" spans="1:14" x14ac:dyDescent="0.25">
      <c r="N106" s="16"/>
    </row>
    <row r="107" spans="1:14" x14ac:dyDescent="0.25">
      <c r="N107" s="16"/>
    </row>
    <row r="108" spans="1:14" x14ac:dyDescent="0.25">
      <c r="N108" s="16"/>
    </row>
    <row r="109" spans="1:14" x14ac:dyDescent="0.25">
      <c r="N109" s="16"/>
    </row>
    <row r="110" spans="1:14" x14ac:dyDescent="0.25">
      <c r="N110" s="16"/>
    </row>
    <row r="111" spans="1:14" x14ac:dyDescent="0.25">
      <c r="N111" s="16"/>
    </row>
    <row r="112" spans="1:14" x14ac:dyDescent="0.25">
      <c r="N112" s="16"/>
    </row>
    <row r="113" spans="14:14" x14ac:dyDescent="0.25">
      <c r="N113" s="16"/>
    </row>
    <row r="114" spans="14:14" x14ac:dyDescent="0.25">
      <c r="N114" s="16"/>
    </row>
    <row r="115" spans="14:14" x14ac:dyDescent="0.25">
      <c r="N115" s="16"/>
    </row>
    <row r="116" spans="14:14" x14ac:dyDescent="0.25">
      <c r="N116" s="16"/>
    </row>
    <row r="117" spans="14:14" x14ac:dyDescent="0.25">
      <c r="N117" s="16"/>
    </row>
    <row r="118" spans="14:14" x14ac:dyDescent="0.25">
      <c r="N118" s="16"/>
    </row>
    <row r="119" spans="14:14" x14ac:dyDescent="0.25">
      <c r="N119" s="16"/>
    </row>
    <row r="120" spans="14:14" x14ac:dyDescent="0.25">
      <c r="N120" s="16"/>
    </row>
    <row r="121" spans="14:14" x14ac:dyDescent="0.25">
      <c r="N121" s="16"/>
    </row>
    <row r="122" spans="14:14" x14ac:dyDescent="0.25">
      <c r="N122" s="16"/>
    </row>
    <row r="123" spans="14:14" x14ac:dyDescent="0.25">
      <c r="N123" s="16"/>
    </row>
    <row r="124" spans="14:14" x14ac:dyDescent="0.25">
      <c r="N124" s="16"/>
    </row>
    <row r="125" spans="14:14" x14ac:dyDescent="0.25">
      <c r="N125" s="16"/>
    </row>
    <row r="126" spans="14:14" x14ac:dyDescent="0.25">
      <c r="N126" s="16"/>
    </row>
    <row r="127" spans="14:14" x14ac:dyDescent="0.25">
      <c r="N127" s="16"/>
    </row>
    <row r="128" spans="14:14" x14ac:dyDescent="0.25">
      <c r="N128" s="16"/>
    </row>
    <row r="129" spans="14:14" x14ac:dyDescent="0.25">
      <c r="N129" s="16"/>
    </row>
    <row r="130" spans="14:14" x14ac:dyDescent="0.25">
      <c r="N130" s="16"/>
    </row>
    <row r="131" spans="14:14" x14ac:dyDescent="0.25">
      <c r="N131" s="16"/>
    </row>
    <row r="132" spans="14:14" x14ac:dyDescent="0.25">
      <c r="N132" s="16"/>
    </row>
    <row r="133" spans="14:14" x14ac:dyDescent="0.25">
      <c r="N133" s="16"/>
    </row>
    <row r="134" spans="14:14" x14ac:dyDescent="0.25">
      <c r="N134" s="16"/>
    </row>
    <row r="135" spans="14:14" x14ac:dyDescent="0.25">
      <c r="N135" s="16"/>
    </row>
    <row r="136" spans="14:14" x14ac:dyDescent="0.25">
      <c r="N136" s="16"/>
    </row>
    <row r="137" spans="14:14" x14ac:dyDescent="0.25">
      <c r="N137" s="16"/>
    </row>
    <row r="138" spans="14:14" x14ac:dyDescent="0.25">
      <c r="N138" s="16"/>
    </row>
    <row r="139" spans="14:14" x14ac:dyDescent="0.25">
      <c r="N139" s="16"/>
    </row>
    <row r="140" spans="14:14" x14ac:dyDescent="0.25">
      <c r="N140" s="16"/>
    </row>
    <row r="141" spans="14:14" x14ac:dyDescent="0.25">
      <c r="N141" s="16"/>
    </row>
    <row r="142" spans="14:14" x14ac:dyDescent="0.25">
      <c r="N142" s="16"/>
    </row>
    <row r="143" spans="14:14" x14ac:dyDescent="0.25">
      <c r="N143" s="16"/>
    </row>
    <row r="144" spans="14:14" x14ac:dyDescent="0.25">
      <c r="N144" s="16"/>
    </row>
    <row r="145" spans="14:14" x14ac:dyDescent="0.25">
      <c r="N145" s="16"/>
    </row>
    <row r="146" spans="14:14" x14ac:dyDescent="0.25">
      <c r="N146" s="16"/>
    </row>
    <row r="147" spans="14:14" x14ac:dyDescent="0.25">
      <c r="N147" s="16"/>
    </row>
    <row r="148" spans="14:14" x14ac:dyDescent="0.25">
      <c r="N148" s="16"/>
    </row>
    <row r="149" spans="14:14" x14ac:dyDescent="0.25">
      <c r="N149" s="16"/>
    </row>
    <row r="150" spans="14:14" x14ac:dyDescent="0.25">
      <c r="N150" s="16"/>
    </row>
    <row r="151" spans="14:14" x14ac:dyDescent="0.25">
      <c r="N151" s="16"/>
    </row>
    <row r="152" spans="14:14" x14ac:dyDescent="0.25">
      <c r="N152" s="16"/>
    </row>
    <row r="153" spans="14:14" x14ac:dyDescent="0.25">
      <c r="N153" s="16"/>
    </row>
    <row r="154" spans="14:14" x14ac:dyDescent="0.25">
      <c r="N154" s="16"/>
    </row>
    <row r="155" spans="14:14" x14ac:dyDescent="0.25">
      <c r="N155" s="16"/>
    </row>
    <row r="156" spans="14:14" x14ac:dyDescent="0.25">
      <c r="N156" s="16"/>
    </row>
    <row r="157" spans="14:14" x14ac:dyDescent="0.25">
      <c r="N157" s="16"/>
    </row>
    <row r="158" spans="14:14" x14ac:dyDescent="0.25">
      <c r="N158" s="16"/>
    </row>
    <row r="159" spans="14:14" x14ac:dyDescent="0.25">
      <c r="N159" s="16"/>
    </row>
    <row r="160" spans="14:14" x14ac:dyDescent="0.25">
      <c r="N160" s="16"/>
    </row>
    <row r="161" spans="14:14" x14ac:dyDescent="0.25">
      <c r="N161" s="16"/>
    </row>
    <row r="162" spans="14:14" x14ac:dyDescent="0.25">
      <c r="N162" s="16"/>
    </row>
    <row r="163" spans="14:14" x14ac:dyDescent="0.25">
      <c r="N163" s="16"/>
    </row>
    <row r="164" spans="14:14" x14ac:dyDescent="0.25">
      <c r="N164" s="16"/>
    </row>
    <row r="165" spans="14:14" x14ac:dyDescent="0.25">
      <c r="N165" s="16"/>
    </row>
    <row r="166" spans="14:14" x14ac:dyDescent="0.25">
      <c r="N166" s="16"/>
    </row>
    <row r="167" spans="14:14" x14ac:dyDescent="0.25">
      <c r="N167" s="16"/>
    </row>
    <row r="168" spans="14:14" x14ac:dyDescent="0.25">
      <c r="N168" s="16"/>
    </row>
    <row r="169" spans="14:14" x14ac:dyDescent="0.25">
      <c r="N169" s="16"/>
    </row>
    <row r="170" spans="14:14" x14ac:dyDescent="0.25">
      <c r="N170" s="16"/>
    </row>
    <row r="171" spans="14:14" x14ac:dyDescent="0.25">
      <c r="N171" s="16"/>
    </row>
    <row r="172" spans="14:14" x14ac:dyDescent="0.25">
      <c r="N172" s="16"/>
    </row>
    <row r="173" spans="14:14" x14ac:dyDescent="0.25">
      <c r="N173" s="16"/>
    </row>
    <row r="174" spans="14:14" x14ac:dyDescent="0.25">
      <c r="N174" s="16"/>
    </row>
    <row r="175" spans="14:14" x14ac:dyDescent="0.25">
      <c r="N175" s="16"/>
    </row>
    <row r="176" spans="14:14" x14ac:dyDescent="0.25">
      <c r="N176" s="16"/>
    </row>
    <row r="177" spans="14:14" x14ac:dyDescent="0.25">
      <c r="N177" s="16"/>
    </row>
    <row r="178" spans="14:14" x14ac:dyDescent="0.25">
      <c r="N178" s="16"/>
    </row>
    <row r="179" spans="14:14" x14ac:dyDescent="0.25">
      <c r="N179" s="16"/>
    </row>
    <row r="180" spans="14:14" x14ac:dyDescent="0.25">
      <c r="N180" s="16"/>
    </row>
    <row r="181" spans="14:14" x14ac:dyDescent="0.25">
      <c r="N181" s="16"/>
    </row>
    <row r="182" spans="14:14" x14ac:dyDescent="0.25">
      <c r="N182" s="16"/>
    </row>
    <row r="183" spans="14:14" x14ac:dyDescent="0.25">
      <c r="N183" s="16"/>
    </row>
    <row r="184" spans="14:14" x14ac:dyDescent="0.25">
      <c r="N184" s="16"/>
    </row>
    <row r="185" spans="14:14" x14ac:dyDescent="0.25">
      <c r="N185" s="16"/>
    </row>
    <row r="186" spans="14:14" x14ac:dyDescent="0.25">
      <c r="N186" s="16"/>
    </row>
    <row r="187" spans="14:14" x14ac:dyDescent="0.25">
      <c r="N187" s="16"/>
    </row>
    <row r="188" spans="14:14" x14ac:dyDescent="0.25">
      <c r="N188" s="16"/>
    </row>
    <row r="189" spans="14:14" x14ac:dyDescent="0.25">
      <c r="N189" s="16"/>
    </row>
    <row r="190" spans="14:14" x14ac:dyDescent="0.25">
      <c r="N190" s="16"/>
    </row>
    <row r="191" spans="14:14" x14ac:dyDescent="0.25">
      <c r="N191" s="16"/>
    </row>
    <row r="192" spans="14:14" x14ac:dyDescent="0.25">
      <c r="N192" s="16"/>
    </row>
    <row r="193" spans="14:14" x14ac:dyDescent="0.25">
      <c r="N193" s="16"/>
    </row>
    <row r="194" spans="14:14" x14ac:dyDescent="0.25">
      <c r="N194" s="16"/>
    </row>
    <row r="195" spans="14:14" x14ac:dyDescent="0.25">
      <c r="N195" s="16"/>
    </row>
    <row r="196" spans="14:14" x14ac:dyDescent="0.25">
      <c r="N196" s="16"/>
    </row>
    <row r="197" spans="14:14" x14ac:dyDescent="0.25">
      <c r="N197" s="16"/>
    </row>
    <row r="198" spans="14:14" x14ac:dyDescent="0.25">
      <c r="N198" s="16"/>
    </row>
    <row r="199" spans="14:14" x14ac:dyDescent="0.25">
      <c r="N199" s="16"/>
    </row>
    <row r="200" spans="14:14" x14ac:dyDescent="0.25">
      <c r="N200" s="16"/>
    </row>
    <row r="201" spans="14:14" x14ac:dyDescent="0.25">
      <c r="N201" s="16"/>
    </row>
    <row r="202" spans="14:14" x14ac:dyDescent="0.25">
      <c r="N202" s="16"/>
    </row>
    <row r="203" spans="14:14" x14ac:dyDescent="0.25">
      <c r="N203" s="16"/>
    </row>
    <row r="204" spans="14:14" x14ac:dyDescent="0.25">
      <c r="N204" s="16"/>
    </row>
    <row r="205" spans="14:14" x14ac:dyDescent="0.25">
      <c r="N205" s="16"/>
    </row>
    <row r="206" spans="14:14" x14ac:dyDescent="0.25">
      <c r="N206" s="16"/>
    </row>
    <row r="207" spans="14:14" x14ac:dyDescent="0.25">
      <c r="N207" s="16"/>
    </row>
    <row r="208" spans="14:14" x14ac:dyDescent="0.25">
      <c r="N208" s="16"/>
    </row>
    <row r="209" spans="14:14" x14ac:dyDescent="0.25">
      <c r="N209" s="16"/>
    </row>
    <row r="210" spans="14:14" x14ac:dyDescent="0.25">
      <c r="N210" s="16"/>
    </row>
    <row r="211" spans="14:14" x14ac:dyDescent="0.25">
      <c r="N211" s="16"/>
    </row>
    <row r="212" spans="14:14" x14ac:dyDescent="0.25">
      <c r="N212" s="16"/>
    </row>
    <row r="213" spans="14:14" x14ac:dyDescent="0.25">
      <c r="N213" s="16"/>
    </row>
    <row r="214" spans="14:14" x14ac:dyDescent="0.25">
      <c r="N214" s="16"/>
    </row>
    <row r="215" spans="14:14" x14ac:dyDescent="0.25">
      <c r="N215" s="16"/>
    </row>
    <row r="216" spans="14:14" x14ac:dyDescent="0.25">
      <c r="N216" s="16"/>
    </row>
    <row r="217" spans="14:14" x14ac:dyDescent="0.25">
      <c r="N217" s="16"/>
    </row>
    <row r="218" spans="14:14" x14ac:dyDescent="0.25">
      <c r="N218" s="16"/>
    </row>
    <row r="219" spans="14:14" x14ac:dyDescent="0.25">
      <c r="N219" s="16"/>
    </row>
    <row r="220" spans="14:14" x14ac:dyDescent="0.25">
      <c r="N220" s="16"/>
    </row>
    <row r="221" spans="14:14" x14ac:dyDescent="0.25">
      <c r="N221" s="16"/>
    </row>
    <row r="222" spans="14:14" x14ac:dyDescent="0.25">
      <c r="N222" s="16"/>
    </row>
    <row r="223" spans="14:14" x14ac:dyDescent="0.25">
      <c r="N223" s="16"/>
    </row>
    <row r="224" spans="14:14" x14ac:dyDescent="0.25">
      <c r="N224" s="16"/>
    </row>
    <row r="225" spans="14:14" x14ac:dyDescent="0.25">
      <c r="N225" s="16"/>
    </row>
    <row r="226" spans="14:14" x14ac:dyDescent="0.25">
      <c r="N226" s="16"/>
    </row>
    <row r="227" spans="14:14" x14ac:dyDescent="0.25">
      <c r="N227" s="16"/>
    </row>
    <row r="228" spans="14:14" x14ac:dyDescent="0.25">
      <c r="N228" s="16"/>
    </row>
    <row r="229" spans="14:14" x14ac:dyDescent="0.25">
      <c r="N229" s="16"/>
    </row>
    <row r="230" spans="14:14" x14ac:dyDescent="0.25">
      <c r="N230" s="16"/>
    </row>
    <row r="231" spans="14:14" x14ac:dyDescent="0.25">
      <c r="N231" s="16"/>
    </row>
    <row r="232" spans="14:14" x14ac:dyDescent="0.25">
      <c r="N232" s="16"/>
    </row>
    <row r="233" spans="14:14" x14ac:dyDescent="0.25">
      <c r="N233" s="16"/>
    </row>
    <row r="234" spans="14:14" x14ac:dyDescent="0.25">
      <c r="N234" s="16"/>
    </row>
    <row r="235" spans="14:14" x14ac:dyDescent="0.25">
      <c r="N235" s="16"/>
    </row>
    <row r="236" spans="14:14" x14ac:dyDescent="0.25">
      <c r="N236" s="16"/>
    </row>
    <row r="237" spans="14:14" x14ac:dyDescent="0.25">
      <c r="N237" s="16"/>
    </row>
    <row r="238" spans="14:14" x14ac:dyDescent="0.25">
      <c r="N238" s="16"/>
    </row>
    <row r="239" spans="14:14" x14ac:dyDescent="0.25">
      <c r="N239" s="16"/>
    </row>
    <row r="240" spans="14:14" x14ac:dyDescent="0.25">
      <c r="N240" s="16"/>
    </row>
    <row r="241" spans="14:14" x14ac:dyDescent="0.25">
      <c r="N241" s="16"/>
    </row>
    <row r="242" spans="14:14" x14ac:dyDescent="0.25">
      <c r="N242" s="16"/>
    </row>
    <row r="243" spans="14:14" x14ac:dyDescent="0.25">
      <c r="N243" s="16"/>
    </row>
    <row r="244" spans="14:14" x14ac:dyDescent="0.25">
      <c r="N244" s="16"/>
    </row>
    <row r="245" spans="14:14" x14ac:dyDescent="0.25">
      <c r="N245" s="16"/>
    </row>
    <row r="246" spans="14:14" x14ac:dyDescent="0.25">
      <c r="N246" s="16"/>
    </row>
    <row r="247" spans="14:14" x14ac:dyDescent="0.25">
      <c r="N247" s="16"/>
    </row>
    <row r="248" spans="14:14" x14ac:dyDescent="0.25">
      <c r="N248" s="16"/>
    </row>
    <row r="249" spans="14:14" x14ac:dyDescent="0.25">
      <c r="N249" s="16"/>
    </row>
    <row r="250" spans="14:14" x14ac:dyDescent="0.25">
      <c r="N250" s="16"/>
    </row>
    <row r="251" spans="14:14" x14ac:dyDescent="0.25">
      <c r="N251" s="16"/>
    </row>
    <row r="252" spans="14:14" x14ac:dyDescent="0.25">
      <c r="N252" s="16"/>
    </row>
    <row r="253" spans="14:14" x14ac:dyDescent="0.25">
      <c r="N253" s="16"/>
    </row>
    <row r="254" spans="14:14" x14ac:dyDescent="0.25">
      <c r="N254" s="16"/>
    </row>
    <row r="255" spans="14:14" x14ac:dyDescent="0.25">
      <c r="N255" s="16"/>
    </row>
    <row r="256" spans="14:14" x14ac:dyDescent="0.25">
      <c r="N256" s="16"/>
    </row>
    <row r="257" spans="14:14" x14ac:dyDescent="0.25">
      <c r="N257" s="16"/>
    </row>
    <row r="258" spans="14:14" x14ac:dyDescent="0.25">
      <c r="N258" s="16"/>
    </row>
    <row r="259" spans="14:14" x14ac:dyDescent="0.25">
      <c r="N259" s="16"/>
    </row>
    <row r="260" spans="14:14" x14ac:dyDescent="0.25">
      <c r="N260" s="16"/>
    </row>
    <row r="261" spans="14:14" x14ac:dyDescent="0.25">
      <c r="N261" s="16"/>
    </row>
    <row r="262" spans="14:14" x14ac:dyDescent="0.25">
      <c r="N262" s="16"/>
    </row>
    <row r="263" spans="14:14" x14ac:dyDescent="0.25">
      <c r="N263" s="16"/>
    </row>
    <row r="264" spans="14:14" x14ac:dyDescent="0.25">
      <c r="N264" s="16"/>
    </row>
    <row r="265" spans="14:14" x14ac:dyDescent="0.25">
      <c r="N265" s="16"/>
    </row>
    <row r="266" spans="14:14" x14ac:dyDescent="0.25">
      <c r="N266" s="16"/>
    </row>
    <row r="267" spans="14:14" x14ac:dyDescent="0.25">
      <c r="N267" s="16"/>
    </row>
    <row r="268" spans="14:14" x14ac:dyDescent="0.25">
      <c r="N268" s="16"/>
    </row>
    <row r="269" spans="14:14" x14ac:dyDescent="0.25">
      <c r="N269" s="16"/>
    </row>
    <row r="270" spans="14:14" x14ac:dyDescent="0.25">
      <c r="N270" s="16"/>
    </row>
    <row r="271" spans="14:14" x14ac:dyDescent="0.25">
      <c r="N271" s="16"/>
    </row>
    <row r="272" spans="14:14" x14ac:dyDescent="0.25">
      <c r="N272" s="16"/>
    </row>
    <row r="273" spans="14:14" x14ac:dyDescent="0.25">
      <c r="N273" s="16"/>
    </row>
    <row r="274" spans="14:14" x14ac:dyDescent="0.25">
      <c r="N274" s="16"/>
    </row>
    <row r="275" spans="14:14" x14ac:dyDescent="0.25">
      <c r="N275" s="16"/>
    </row>
    <row r="276" spans="14:14" x14ac:dyDescent="0.25">
      <c r="N276" s="16"/>
    </row>
    <row r="277" spans="14:14" x14ac:dyDescent="0.25">
      <c r="N277" s="16"/>
    </row>
    <row r="278" spans="14:14" x14ac:dyDescent="0.25">
      <c r="N278" s="16"/>
    </row>
    <row r="279" spans="14:14" x14ac:dyDescent="0.25">
      <c r="N279" s="16"/>
    </row>
    <row r="280" spans="14:14" x14ac:dyDescent="0.25">
      <c r="N280" s="16"/>
    </row>
    <row r="281" spans="14:14" x14ac:dyDescent="0.25">
      <c r="N281" s="16"/>
    </row>
    <row r="282" spans="14:14" x14ac:dyDescent="0.25">
      <c r="N282" s="16"/>
    </row>
    <row r="283" spans="14:14" x14ac:dyDescent="0.25">
      <c r="N283" s="16"/>
    </row>
    <row r="284" spans="14:14" x14ac:dyDescent="0.25">
      <c r="N284" s="16"/>
    </row>
    <row r="285" spans="14:14" x14ac:dyDescent="0.25">
      <c r="N285" s="16"/>
    </row>
    <row r="286" spans="14:14" x14ac:dyDescent="0.25">
      <c r="N286" s="16"/>
    </row>
  </sheetData>
  <phoneticPr fontId="2" type="noConversion"/>
  <pageMargins left="0.55118110236220474" right="0.55118110236220474" top="0.39370078740157483" bottom="0.39370078740157483" header="0.31496062992125984" footer="0.31496062992125984"/>
  <pageSetup paperSize="8" scale="85" orientation="landscape" r:id="rId1"/>
  <headerFooter alignWithMargins="0">
    <oddHeader>&amp;Z&amp;F</oddHeader>
    <oddFooter>&amp;C&amp;A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6"/>
  <sheetViews>
    <sheetView zoomScaleNormal="100" workbookViewId="0">
      <selection activeCell="C2" sqref="C2"/>
    </sheetView>
  </sheetViews>
  <sheetFormatPr defaultRowHeight="15.75" x14ac:dyDescent="0.25"/>
  <cols>
    <col min="1" max="1" width="10.5703125" customWidth="1"/>
    <col min="3" max="3" width="9.42578125" customWidth="1"/>
    <col min="4" max="4" width="7.140625" customWidth="1"/>
    <col min="5" max="5" width="6.85546875" customWidth="1"/>
    <col min="6" max="6" width="7.28515625" customWidth="1"/>
    <col min="7" max="7" width="10.42578125" customWidth="1"/>
    <col min="8" max="8" width="10" customWidth="1"/>
  </cols>
  <sheetData>
    <row r="1" spans="1:26" ht="18.75" x14ac:dyDescent="0.3">
      <c r="A1" s="1"/>
      <c r="B1" s="6" t="s">
        <v>10</v>
      </c>
      <c r="C1" s="7" t="s">
        <v>11</v>
      </c>
      <c r="G1" s="127" t="s">
        <v>62</v>
      </c>
    </row>
    <row r="2" spans="1:26" ht="18.75" x14ac:dyDescent="0.3">
      <c r="A2" s="2"/>
      <c r="B2" s="8" t="s">
        <v>2</v>
      </c>
      <c r="C2" s="82">
        <f>'מפלסים בציר כביש'!C3</f>
        <v>400</v>
      </c>
      <c r="G2" s="127" t="s">
        <v>63</v>
      </c>
    </row>
    <row r="3" spans="1:26" ht="18.75" x14ac:dyDescent="0.3">
      <c r="A3" s="11" t="s">
        <v>20</v>
      </c>
      <c r="B3" s="12" t="s">
        <v>0</v>
      </c>
      <c r="C3" s="83">
        <f>'מפלסים בציר כביש'!C4</f>
        <v>118.85</v>
      </c>
      <c r="G3" s="127" t="s">
        <v>66</v>
      </c>
    </row>
    <row r="4" spans="1:26" x14ac:dyDescent="0.25">
      <c r="A4" s="4"/>
      <c r="B4" s="10" t="s">
        <v>1</v>
      </c>
      <c r="C4" s="84">
        <f>'מפלסים בציר כביש'!C5</f>
        <v>-66.665999999999997</v>
      </c>
    </row>
    <row r="5" spans="1:26" x14ac:dyDescent="0.25">
      <c r="A5" s="13" t="s">
        <v>16</v>
      </c>
      <c r="B5" s="12" t="s">
        <v>0</v>
      </c>
      <c r="C5" s="83">
        <f>'מפלסים בציר כביש'!C6</f>
        <v>158.85</v>
      </c>
    </row>
    <row r="6" spans="1:26" x14ac:dyDescent="0.25">
      <c r="A6" s="4"/>
      <c r="B6" s="10" t="s">
        <v>1</v>
      </c>
      <c r="C6" s="84">
        <f>'מפלסים בציר כביש'!C7</f>
        <v>-62.68</v>
      </c>
    </row>
    <row r="7" spans="1:26" x14ac:dyDescent="0.25">
      <c r="A7" s="11" t="s">
        <v>15</v>
      </c>
      <c r="B7" s="12" t="s">
        <v>0</v>
      </c>
      <c r="C7" s="87">
        <f>'מפלסים בציר כביש'!C8</f>
        <v>198.85</v>
      </c>
      <c r="D7" s="114" t="s">
        <v>21</v>
      </c>
      <c r="E7" s="115">
        <f>+(C6-C4)/(C5-C3)</f>
        <v>9.9649999999999933E-2</v>
      </c>
      <c r="F7" s="116" t="s">
        <v>22</v>
      </c>
      <c r="G7" s="115">
        <f>+(C6-C8)/(C7-C5)</f>
        <v>0.10027500000000007</v>
      </c>
    </row>
    <row r="8" spans="1:26" ht="16.5" thickBot="1" x14ac:dyDescent="0.3">
      <c r="A8" s="4"/>
      <c r="B8" s="10" t="s">
        <v>1</v>
      </c>
      <c r="C8" s="85">
        <f>'מפלסים בציר כביש'!C9</f>
        <v>-66.691000000000003</v>
      </c>
      <c r="D8" s="117" t="s">
        <v>23</v>
      </c>
      <c r="E8" s="66">
        <f>+$E$7*180/PI()</f>
        <v>5.709524428478649</v>
      </c>
      <c r="F8" s="118" t="s">
        <v>24</v>
      </c>
      <c r="G8" s="66">
        <f>+$G$7*180/PI()</f>
        <v>5.7453342906743341</v>
      </c>
    </row>
    <row r="9" spans="1:26" ht="45" x14ac:dyDescent="0.25">
      <c r="A9" s="4"/>
      <c r="B9" s="10" t="s">
        <v>7</v>
      </c>
      <c r="C9" s="86">
        <f>'מפלסים בציר כביש'!C10</f>
        <v>0.1</v>
      </c>
      <c r="D9" s="28" t="s">
        <v>25</v>
      </c>
      <c r="E9" s="5">
        <f>+COS($E$8*PI()/180)</f>
        <v>0.99503904602913429</v>
      </c>
      <c r="F9" s="14" t="s">
        <v>26</v>
      </c>
      <c r="G9" s="5">
        <f>+COS($G$8*PI()/180)</f>
        <v>0.99497667346519914</v>
      </c>
      <c r="K9" s="113" t="s">
        <v>33</v>
      </c>
      <c r="L9" s="113" t="s">
        <v>34</v>
      </c>
      <c r="O9" s="97" t="s">
        <v>60</v>
      </c>
      <c r="T9" s="113" t="s">
        <v>33</v>
      </c>
      <c r="U9" s="113" t="s">
        <v>34</v>
      </c>
      <c r="X9" s="97" t="s">
        <v>61</v>
      </c>
    </row>
    <row r="10" spans="1:26" ht="19.5" customHeight="1" thickBot="1" x14ac:dyDescent="0.4">
      <c r="B10" s="29" t="s">
        <v>27</v>
      </c>
      <c r="C10" s="30">
        <f>'מפלסים בציר כביש'!C11</f>
        <v>80</v>
      </c>
      <c r="D10" s="31" t="s">
        <v>28</v>
      </c>
      <c r="E10" s="32">
        <f>+$C$10*($G$7+$E$7)/8</f>
        <v>1.9992500000000002</v>
      </c>
      <c r="F10" s="65" t="s">
        <v>36</v>
      </c>
      <c r="G10" s="95">
        <f>'מפלסים בציר כביש'!G11</f>
        <v>41.198999999999998</v>
      </c>
      <c r="K10" s="90"/>
      <c r="L10" s="90"/>
      <c r="T10" s="90"/>
      <c r="U10" s="90"/>
    </row>
    <row r="11" spans="1:26" ht="23.25" customHeight="1" thickBot="1" x14ac:dyDescent="0.3">
      <c r="H11" s="97" t="s">
        <v>59</v>
      </c>
      <c r="K11" s="93">
        <v>4.5</v>
      </c>
      <c r="L11" s="59">
        <f>+K11/TAN('מפלסים בציר כביש'!$G$11*PI()/180)</f>
        <v>5.1404896144589136</v>
      </c>
      <c r="T11" s="93">
        <v>-4.5</v>
      </c>
      <c r="U11" s="59">
        <f>+T11/TAN('מפלסים בציר כביש'!$G$11*PI()/180)</f>
        <v>-5.1404896144589136</v>
      </c>
    </row>
    <row r="12" spans="1:26" ht="21" customHeight="1" thickBot="1" x14ac:dyDescent="0.3">
      <c r="A12" s="20" t="s">
        <v>17</v>
      </c>
      <c r="B12" s="15" t="s">
        <v>41</v>
      </c>
      <c r="C12" s="20" t="s">
        <v>3</v>
      </c>
      <c r="D12" s="20" t="s">
        <v>5</v>
      </c>
      <c r="E12" s="75" t="s">
        <v>6</v>
      </c>
      <c r="F12" s="20" t="s">
        <v>9</v>
      </c>
      <c r="G12" s="20" t="s">
        <v>8</v>
      </c>
      <c r="H12" s="20" t="s">
        <v>12</v>
      </c>
      <c r="J12" s="106" t="s">
        <v>17</v>
      </c>
      <c r="K12" s="107" t="s">
        <v>3</v>
      </c>
      <c r="L12" s="108" t="s">
        <v>30</v>
      </c>
      <c r="M12" s="108" t="s">
        <v>32</v>
      </c>
      <c r="N12" s="108" t="s">
        <v>5</v>
      </c>
      <c r="O12" s="109" t="s">
        <v>6</v>
      </c>
      <c r="P12" s="110" t="s">
        <v>39</v>
      </c>
      <c r="Q12" s="111" t="s">
        <v>40</v>
      </c>
      <c r="S12" s="106" t="s">
        <v>17</v>
      </c>
      <c r="T12" s="107" t="s">
        <v>3</v>
      </c>
      <c r="U12" s="108" t="s">
        <v>30</v>
      </c>
      <c r="V12" s="108" t="s">
        <v>32</v>
      </c>
      <c r="W12" s="108" t="s">
        <v>5</v>
      </c>
      <c r="X12" s="109" t="s">
        <v>6</v>
      </c>
      <c r="Y12" s="110" t="s">
        <v>39</v>
      </c>
      <c r="Z12" s="111" t="s">
        <v>40</v>
      </c>
    </row>
    <row r="13" spans="1:26" x14ac:dyDescent="0.25">
      <c r="A13" s="128">
        <f>'מפלסים בציר כביש'!A14</f>
        <v>119.85</v>
      </c>
      <c r="B13" s="55">
        <v>0</v>
      </c>
      <c r="C13" s="56">
        <f>+A13-$C$3</f>
        <v>1</v>
      </c>
      <c r="D13" s="59">
        <f>+$C$4+$E$7*C13</f>
        <v>-66.56635</v>
      </c>
      <c r="E13" s="59">
        <f>+C13^2*$E$10/($C$10/2)^2</f>
        <v>1.2495312500000002E-3</v>
      </c>
      <c r="F13" s="59">
        <f>+D13-E13</f>
        <v>-66.567599531249996</v>
      </c>
      <c r="G13" s="105">
        <f>+F13-$C$9</f>
        <v>-66.667599531249991</v>
      </c>
      <c r="H13" s="119" t="s">
        <v>13</v>
      </c>
      <c r="J13" s="104">
        <f>A13+$L$11</f>
        <v>124.99048961445891</v>
      </c>
      <c r="K13" s="59">
        <f>J13-$C$3</f>
        <v>6.1404896144589145</v>
      </c>
      <c r="L13" s="56">
        <v>0.02</v>
      </c>
      <c r="M13" s="56">
        <f>L13*$K$11</f>
        <v>0.09</v>
      </c>
      <c r="N13" s="59">
        <f>+'מפלסים בציר כביש'!$C$5+'מפלסים בציר כביש'!$E$8*K13</f>
        <v>-66.05410020991917</v>
      </c>
      <c r="O13" s="59">
        <f>+K13^2*'מפלסים בציר כביש'!$E$11/('מפלסים בציר כביש'!$C$11/2)^2</f>
        <v>4.711434137564164E-2</v>
      </c>
      <c r="P13" s="59">
        <f>+N13-O13-M13</f>
        <v>-66.19121455129482</v>
      </c>
      <c r="Q13" s="105">
        <f>+P13-'מפלסים בציר כביש'!$C$10</f>
        <v>-66.291214551294814</v>
      </c>
      <c r="S13" s="104">
        <f>A13+$U$11</f>
        <v>114.70951038554108</v>
      </c>
      <c r="T13" s="59">
        <f>S13-$C$3</f>
        <v>-4.1404896144589145</v>
      </c>
      <c r="U13" s="56">
        <v>0.02</v>
      </c>
      <c r="V13" s="56">
        <f>U13*$T$11</f>
        <v>-0.09</v>
      </c>
      <c r="W13" s="59">
        <f>+'מפלסים בציר כביש'!$C$5+'מפלסים בציר כביש'!$E$8*T13</f>
        <v>-67.07859979008083</v>
      </c>
      <c r="X13" s="131">
        <v>0</v>
      </c>
      <c r="Y13" s="59">
        <f>+W13-X13-V13</f>
        <v>-66.988599790080826</v>
      </c>
      <c r="Z13" s="105">
        <f>+Y13-'מפלסים בציר כביש'!$C$10</f>
        <v>-67.088599790080821</v>
      </c>
    </row>
    <row r="14" spans="1:26" x14ac:dyDescent="0.25">
      <c r="A14" s="129">
        <f>A13+5</f>
        <v>124.85</v>
      </c>
      <c r="B14" s="81">
        <f>+B13+A14-A13</f>
        <v>5</v>
      </c>
      <c r="C14" s="21">
        <f t="shared" ref="C14:C20" si="0">+A14-$C$3</f>
        <v>6</v>
      </c>
      <c r="D14" s="23">
        <f t="shared" ref="D14:D20" si="1">+$C$4+$E$7*C14</f>
        <v>-66.068100000000001</v>
      </c>
      <c r="E14" s="23">
        <f t="shared" ref="E14:E20" si="2">+C14^2*$E$10/($C$10/2)^2</f>
        <v>4.4983125000000006E-2</v>
      </c>
      <c r="F14" s="23">
        <f t="shared" ref="F14:F20" si="3">+D14-E14</f>
        <v>-66.113083125000003</v>
      </c>
      <c r="G14" s="99">
        <f t="shared" ref="G14:G27" si="4">+F14-$C$9</f>
        <v>-66.213083124999997</v>
      </c>
      <c r="H14" s="120"/>
      <c r="J14" s="98">
        <f t="shared" ref="J14:J27" si="5">A14+$L$11</f>
        <v>129.99048961445891</v>
      </c>
      <c r="K14" s="23">
        <f t="shared" ref="K14:K27" si="6">J14-$C$3</f>
        <v>11.140489614458915</v>
      </c>
      <c r="L14" s="21">
        <v>0.02</v>
      </c>
      <c r="M14" s="21">
        <f t="shared" ref="M14:M27" si="7">L14*$K$11</f>
        <v>0.09</v>
      </c>
      <c r="N14" s="23">
        <f>+'מפלסים בציר כביש'!$C$5+'מפלסים בציר כביש'!$E$8*K14</f>
        <v>-65.555850209919171</v>
      </c>
      <c r="O14" s="23">
        <f>+K14^2*'מפלסים בציר כביש'!$E$11/('מפלסים בציר כביש'!$C$11/2)^2</f>
        <v>0.1550799592613103</v>
      </c>
      <c r="P14" s="23">
        <f t="shared" ref="P14:P27" si="8">+N14-O14-M14</f>
        <v>-65.800930169180489</v>
      </c>
      <c r="Q14" s="99">
        <f>+P14-'מפלסים בציר כביש'!$C$10</f>
        <v>-65.900930169180484</v>
      </c>
      <c r="S14" s="98">
        <f t="shared" ref="S14:S27" si="9">A14+$U$11</f>
        <v>119.70951038554108</v>
      </c>
      <c r="T14" s="23">
        <f t="shared" ref="T14:T27" si="10">S14-$C$3</f>
        <v>0.8595103855410855</v>
      </c>
      <c r="U14" s="21">
        <v>0.02</v>
      </c>
      <c r="V14" s="21">
        <f t="shared" ref="V14:V27" si="11">U14*$T$11</f>
        <v>-0.09</v>
      </c>
      <c r="W14" s="23">
        <f>+'מפלסים בציר כביש'!$C$5+'מפלסים בציר כביש'!$E$8*T14</f>
        <v>-66.580349790080831</v>
      </c>
      <c r="X14" s="23">
        <f>+T14^2*'מפלסים בציר כביש'!$E$11/('מפלסים בציר כביש'!$C$11/2)^2</f>
        <v>9.2310133570551955E-4</v>
      </c>
      <c r="Y14" s="23">
        <f t="shared" ref="Y14:Y27" si="12">+W14-X14-V14</f>
        <v>-66.491272891416529</v>
      </c>
      <c r="Z14" s="99">
        <f>+Y14-'מפלסים בציר כביש'!$C$10</f>
        <v>-66.591272891416523</v>
      </c>
    </row>
    <row r="15" spans="1:26" x14ac:dyDescent="0.25">
      <c r="A15" s="129">
        <f t="shared" ref="A15:A27" si="13">A14+5</f>
        <v>129.85</v>
      </c>
      <c r="B15" s="81">
        <f>+B14+A15-A14</f>
        <v>10</v>
      </c>
      <c r="C15" s="21">
        <f t="shared" si="0"/>
        <v>11</v>
      </c>
      <c r="D15" s="23">
        <f t="shared" si="1"/>
        <v>-65.569850000000002</v>
      </c>
      <c r="E15" s="23">
        <f t="shared" si="2"/>
        <v>0.15119328125000001</v>
      </c>
      <c r="F15" s="23">
        <f t="shared" si="3"/>
        <v>-65.721043281250004</v>
      </c>
      <c r="G15" s="99">
        <f t="shared" si="4"/>
        <v>-65.821043281249999</v>
      </c>
      <c r="H15" s="120"/>
      <c r="J15" s="98">
        <f t="shared" si="5"/>
        <v>134.99048961445891</v>
      </c>
      <c r="K15" s="23">
        <f t="shared" si="6"/>
        <v>16.140489614458915</v>
      </c>
      <c r="L15" s="21">
        <v>0.02</v>
      </c>
      <c r="M15" s="21">
        <f t="shared" si="7"/>
        <v>0.09</v>
      </c>
      <c r="N15" s="23">
        <f>+'מפלסים בציר כביש'!$C$5+'מפלסים בציר כביש'!$E$8*K15</f>
        <v>-65.057600209919173</v>
      </c>
      <c r="O15" s="23">
        <f>+K15^2*'מפלסים בציר כביש'!$E$11/('מפלסים בציר כביש'!$C$11/2)^2</f>
        <v>0.32552213964697896</v>
      </c>
      <c r="P15" s="23">
        <f t="shared" si="8"/>
        <v>-65.473122349566154</v>
      </c>
      <c r="Q15" s="99">
        <f>+P15-'מפלסים בציר כביש'!$C$10</f>
        <v>-65.573122349566148</v>
      </c>
      <c r="S15" s="98">
        <f t="shared" si="9"/>
        <v>124.70951038554108</v>
      </c>
      <c r="T15" s="23">
        <f t="shared" si="10"/>
        <v>5.8595103855410855</v>
      </c>
      <c r="U15" s="21">
        <v>0.02</v>
      </c>
      <c r="V15" s="21">
        <f t="shared" si="11"/>
        <v>-0.09</v>
      </c>
      <c r="W15" s="23">
        <f>+'מפלסים בציר כביש'!$C$5+'מפלסים בציר כביש'!$E$8*T15</f>
        <v>-66.082099790080832</v>
      </c>
      <c r="X15" s="23">
        <f>+T15^2*'מפלסים בציר כביש'!$E$11/('מפלסים בציר כביש'!$C$11/2)^2</f>
        <v>4.2901233450036866E-2</v>
      </c>
      <c r="Y15" s="23">
        <f t="shared" si="12"/>
        <v>-66.035001023530867</v>
      </c>
      <c r="Z15" s="99">
        <f>+Y15-'מפלסים בציר כביש'!$C$10</f>
        <v>-66.135001023530862</v>
      </c>
    </row>
    <row r="16" spans="1:26" x14ac:dyDescent="0.25">
      <c r="A16" s="129">
        <f t="shared" si="13"/>
        <v>134.85</v>
      </c>
      <c r="B16" s="81">
        <f>+B15+A16-A15</f>
        <v>15</v>
      </c>
      <c r="C16" s="21">
        <f t="shared" si="0"/>
        <v>16</v>
      </c>
      <c r="D16" s="23">
        <f t="shared" si="1"/>
        <v>-65.071600000000004</v>
      </c>
      <c r="E16" s="23">
        <f t="shared" si="2"/>
        <v>0.31988000000000005</v>
      </c>
      <c r="F16" s="23">
        <f t="shared" si="3"/>
        <v>-65.391480000000001</v>
      </c>
      <c r="G16" s="99">
        <f t="shared" si="4"/>
        <v>-65.491479999999996</v>
      </c>
      <c r="H16" s="120"/>
      <c r="J16" s="98">
        <f t="shared" si="5"/>
        <v>139.99048961445891</v>
      </c>
      <c r="K16" s="23">
        <f t="shared" si="6"/>
        <v>21.140489614458915</v>
      </c>
      <c r="L16" s="21">
        <v>0.02</v>
      </c>
      <c r="M16" s="21">
        <f t="shared" si="7"/>
        <v>0.09</v>
      </c>
      <c r="N16" s="23">
        <f>+'מפלסים בציר כביש'!$C$5+'מפלסים בציר כביש'!$E$8*K16</f>
        <v>-64.559350209919174</v>
      </c>
      <c r="O16" s="23">
        <f>+K16^2*'מפלסים בציר כביש'!$E$11/('מפלסים בציר כביש'!$C$11/2)^2</f>
        <v>0.55844088253264768</v>
      </c>
      <c r="P16" s="23">
        <f t="shared" si="8"/>
        <v>-65.207791092451828</v>
      </c>
      <c r="Q16" s="99">
        <f>+P16-'מפלסים בציר כביש'!$C$10</f>
        <v>-65.307791092451822</v>
      </c>
      <c r="S16" s="98">
        <f t="shared" si="9"/>
        <v>129.70951038554108</v>
      </c>
      <c r="T16" s="23">
        <f t="shared" si="10"/>
        <v>10.859510385541085</v>
      </c>
      <c r="U16" s="21">
        <v>0.02</v>
      </c>
      <c r="V16" s="21">
        <f t="shared" si="11"/>
        <v>-0.09</v>
      </c>
      <c r="W16" s="23">
        <f>+'מפלסים בציר כביש'!$C$5+'מפלסים בציר כביש'!$E$8*T16</f>
        <v>-65.583849790080833</v>
      </c>
      <c r="X16" s="23">
        <f>+T16^2*'מפלסים בציר כביש'!$E$11/('מפלסים בציר כביש'!$C$11/2)^2</f>
        <v>0.14735592806436823</v>
      </c>
      <c r="Y16" s="23">
        <f t="shared" si="12"/>
        <v>-65.641205718145201</v>
      </c>
      <c r="Z16" s="99">
        <f>+Y16-'מפלסים בציר כביש'!$C$10</f>
        <v>-65.741205718145196</v>
      </c>
    </row>
    <row r="17" spans="1:26" x14ac:dyDescent="0.25">
      <c r="A17" s="129">
        <f t="shared" si="13"/>
        <v>139.85</v>
      </c>
      <c r="B17" s="81">
        <f t="shared" ref="B17:B27" si="14">+B16+A17-A16</f>
        <v>20</v>
      </c>
      <c r="C17" s="21">
        <f t="shared" si="0"/>
        <v>21</v>
      </c>
      <c r="D17" s="23">
        <f t="shared" si="1"/>
        <v>-64.573350000000005</v>
      </c>
      <c r="E17" s="23">
        <f t="shared" si="2"/>
        <v>0.55104328125000002</v>
      </c>
      <c r="F17" s="23">
        <f t="shared" si="3"/>
        <v>-65.124393281250008</v>
      </c>
      <c r="G17" s="99">
        <f t="shared" si="4"/>
        <v>-65.224393281250002</v>
      </c>
      <c r="H17" s="121" t="s">
        <v>14</v>
      </c>
      <c r="J17" s="98">
        <f t="shared" si="5"/>
        <v>144.99048961445891</v>
      </c>
      <c r="K17" s="23">
        <f t="shared" si="6"/>
        <v>26.140489614458915</v>
      </c>
      <c r="L17" s="21">
        <v>0.02</v>
      </c>
      <c r="M17" s="21">
        <f t="shared" si="7"/>
        <v>0.09</v>
      </c>
      <c r="N17" s="23">
        <f>+'מפלסים בציר כביש'!$C$5+'מפלסים בציר כביש'!$E$8*K17</f>
        <v>-64.061100209919161</v>
      </c>
      <c r="O17" s="23">
        <f>+K17^2*'מפלסים בציר כביש'!$E$11/('מפלסים בציר כביש'!$C$11/2)^2</f>
        <v>0.85383618791831639</v>
      </c>
      <c r="P17" s="23">
        <f t="shared" si="8"/>
        <v>-65.004936397837483</v>
      </c>
      <c r="Q17" s="99">
        <f>+P17-'מפלסים בציר כביש'!$C$10</f>
        <v>-65.104936397837477</v>
      </c>
      <c r="S17" s="98">
        <f t="shared" si="9"/>
        <v>134.70951038554108</v>
      </c>
      <c r="T17" s="23">
        <f t="shared" si="10"/>
        <v>15.859510385541085</v>
      </c>
      <c r="U17" s="21">
        <v>0.02</v>
      </c>
      <c r="V17" s="21">
        <f t="shared" si="11"/>
        <v>-0.09</v>
      </c>
      <c r="W17" s="23">
        <f>+'מפלסים בציר כביש'!$C$5+'מפלסים בציר כביש'!$E$8*T17</f>
        <v>-65.085599790080835</v>
      </c>
      <c r="X17" s="23">
        <f>+T17^2*'מפלסים בציר כביש'!$E$11/('מפלסים בציר כביש'!$C$11/2)^2</f>
        <v>0.31428718517869958</v>
      </c>
      <c r="Y17" s="23">
        <f t="shared" si="12"/>
        <v>-65.309886975259531</v>
      </c>
      <c r="Z17" s="99">
        <f>+Y17-'מפלסים בציר כביש'!$C$10</f>
        <v>-65.409886975259525</v>
      </c>
    </row>
    <row r="18" spans="1:26" x14ac:dyDescent="0.25">
      <c r="A18" s="129">
        <f t="shared" si="13"/>
        <v>144.85</v>
      </c>
      <c r="B18" s="81">
        <f t="shared" si="14"/>
        <v>25</v>
      </c>
      <c r="C18" s="21">
        <f t="shared" si="0"/>
        <v>26</v>
      </c>
      <c r="D18" s="23">
        <f t="shared" si="1"/>
        <v>-64.075099999999992</v>
      </c>
      <c r="E18" s="23">
        <f t="shared" si="2"/>
        <v>0.84468312500000009</v>
      </c>
      <c r="F18" s="23">
        <f t="shared" si="3"/>
        <v>-64.919783124999995</v>
      </c>
      <c r="G18" s="99">
        <f t="shared" si="4"/>
        <v>-65.019783124999989</v>
      </c>
      <c r="H18" s="122"/>
      <c r="J18" s="98">
        <f t="shared" si="5"/>
        <v>149.99048961445891</v>
      </c>
      <c r="K18" s="23">
        <f t="shared" si="6"/>
        <v>31.140489614458915</v>
      </c>
      <c r="L18" s="21">
        <v>0.02</v>
      </c>
      <c r="M18" s="21">
        <f t="shared" si="7"/>
        <v>0.09</v>
      </c>
      <c r="N18" s="23">
        <f>+'מפלסים בציר כביש'!$C$5+'מפלסים בציר כביש'!$E$8*K18</f>
        <v>-63.562850209919169</v>
      </c>
      <c r="O18" s="23">
        <f>+K18^2*'מפלסים בציר כביש'!$E$11/('מפלסים בציר כביש'!$C$11/2)^2</f>
        <v>1.211708055803985</v>
      </c>
      <c r="P18" s="23">
        <f t="shared" si="8"/>
        <v>-64.864558265723161</v>
      </c>
      <c r="Q18" s="99">
        <f>+P18-'מפלסים בציר כביש'!$C$10</f>
        <v>-64.964558265723156</v>
      </c>
      <c r="S18" s="98">
        <f t="shared" si="9"/>
        <v>139.70951038554108</v>
      </c>
      <c r="T18" s="23">
        <f t="shared" si="10"/>
        <v>20.859510385541085</v>
      </c>
      <c r="U18" s="21">
        <v>0.02</v>
      </c>
      <c r="V18" s="21">
        <f t="shared" si="11"/>
        <v>-0.09</v>
      </c>
      <c r="W18" s="23">
        <f>+'מפלסים בציר כביש'!$C$5+'מפלסים בציר כביש'!$E$8*T18</f>
        <v>-64.587349790080822</v>
      </c>
      <c r="X18" s="23">
        <f>+T18^2*'מפלסים בציר כביש'!$E$11/('מפלסים בציר כביש'!$C$11/2)^2</f>
        <v>0.54369500479303101</v>
      </c>
      <c r="Y18" s="23">
        <f t="shared" si="12"/>
        <v>-65.041044794873855</v>
      </c>
      <c r="Z18" s="99">
        <f>+Y18-'מפלסים בציר כביש'!$C$10</f>
        <v>-65.141044794873849</v>
      </c>
    </row>
    <row r="19" spans="1:26" x14ac:dyDescent="0.25">
      <c r="A19" s="129">
        <f t="shared" si="13"/>
        <v>149.85</v>
      </c>
      <c r="B19" s="81">
        <f t="shared" si="14"/>
        <v>30</v>
      </c>
      <c r="C19" s="21">
        <f t="shared" si="0"/>
        <v>31</v>
      </c>
      <c r="D19" s="23">
        <f t="shared" si="1"/>
        <v>-63.57685</v>
      </c>
      <c r="E19" s="23">
        <f t="shared" si="2"/>
        <v>1.2007995312500002</v>
      </c>
      <c r="F19" s="23">
        <f t="shared" si="3"/>
        <v>-64.777649531250006</v>
      </c>
      <c r="G19" s="99">
        <f t="shared" si="4"/>
        <v>-64.87764953125</v>
      </c>
      <c r="H19" s="120"/>
      <c r="J19" s="98">
        <f t="shared" si="5"/>
        <v>154.99048961445891</v>
      </c>
      <c r="K19" s="23">
        <f t="shared" si="6"/>
        <v>36.140489614458915</v>
      </c>
      <c r="L19" s="21">
        <v>0.02</v>
      </c>
      <c r="M19" s="21">
        <f t="shared" si="7"/>
        <v>0.09</v>
      </c>
      <c r="N19" s="23">
        <f>+'מפלסים בציר כביש'!$C$5+'מפלסים בציר כביש'!$E$8*K19</f>
        <v>-63.06460020991917</v>
      </c>
      <c r="O19" s="23">
        <f>+K19^2*'מפלסים בציר כביש'!$E$11/('מפלסים בציר כביש'!$C$11/2)^2</f>
        <v>1.6320564861896536</v>
      </c>
      <c r="P19" s="23">
        <f t="shared" si="8"/>
        <v>-64.786656696108821</v>
      </c>
      <c r="Q19" s="99">
        <f>+P19-'מפלסים בציר כביש'!$C$10</f>
        <v>-64.886656696108815</v>
      </c>
      <c r="S19" s="98">
        <f t="shared" si="9"/>
        <v>144.70951038554108</v>
      </c>
      <c r="T19" s="23">
        <f t="shared" si="10"/>
        <v>25.859510385541085</v>
      </c>
      <c r="U19" s="21">
        <v>0.02</v>
      </c>
      <c r="V19" s="21">
        <f t="shared" si="11"/>
        <v>-0.09</v>
      </c>
      <c r="W19" s="23">
        <f>+'מפלסים בציר כביש'!$C$5+'מפלסים בציר כביש'!$E$8*T19</f>
        <v>-64.089099790080823</v>
      </c>
      <c r="X19" s="23">
        <f>+T19^2*'מפלסים בציר כביש'!$E$11/('מפלסים בציר כביש'!$C$11/2)^2</f>
        <v>0.83557938690736222</v>
      </c>
      <c r="Y19" s="23">
        <f t="shared" si="12"/>
        <v>-64.834679176988175</v>
      </c>
      <c r="Z19" s="99">
        <f>+Y19-'מפלסים בציר כביש'!$C$10</f>
        <v>-64.934679176988169</v>
      </c>
    </row>
    <row r="20" spans="1:26" x14ac:dyDescent="0.25">
      <c r="A20" s="129">
        <f t="shared" si="13"/>
        <v>154.85</v>
      </c>
      <c r="B20" s="81">
        <f t="shared" si="14"/>
        <v>35</v>
      </c>
      <c r="C20" s="21">
        <f t="shared" si="0"/>
        <v>36</v>
      </c>
      <c r="D20" s="23">
        <f t="shared" si="1"/>
        <v>-63.078600000000002</v>
      </c>
      <c r="E20" s="23">
        <f t="shared" si="2"/>
        <v>1.6193925000000002</v>
      </c>
      <c r="F20" s="23">
        <f t="shared" si="3"/>
        <v>-64.697992499999998</v>
      </c>
      <c r="G20" s="99">
        <f t="shared" si="4"/>
        <v>-64.797992499999992</v>
      </c>
      <c r="H20" s="120"/>
      <c r="J20" s="98">
        <f t="shared" si="5"/>
        <v>159.99048961445891</v>
      </c>
      <c r="K20" s="23">
        <f t="shared" si="6"/>
        <v>41.140489614458915</v>
      </c>
      <c r="L20" s="21">
        <v>0.02</v>
      </c>
      <c r="M20" s="21">
        <f t="shared" si="7"/>
        <v>0.09</v>
      </c>
      <c r="N20" s="23">
        <f>+'מפלסים בציר כביש'!$C$5+'מפלסים בציר כביש'!$E$8*K20</f>
        <v>-62.566350209919172</v>
      </c>
      <c r="O20" s="23">
        <f>+K20^2*'מפלסים בציר כביש'!$E$11/('מפלסים בציר כביש'!$C$11/2)^2</f>
        <v>2.1148814790753225</v>
      </c>
      <c r="P20" s="23">
        <f t="shared" si="8"/>
        <v>-64.771231688994504</v>
      </c>
      <c r="Q20" s="99">
        <f>+P20-'מפלסים בציר כביש'!$C$10</f>
        <v>-64.871231688994499</v>
      </c>
      <c r="S20" s="98">
        <f t="shared" si="9"/>
        <v>149.70951038554108</v>
      </c>
      <c r="T20" s="23">
        <f t="shared" si="10"/>
        <v>30.859510385541085</v>
      </c>
      <c r="U20" s="21">
        <v>0.02</v>
      </c>
      <c r="V20" s="21">
        <f t="shared" si="11"/>
        <v>-0.09</v>
      </c>
      <c r="W20" s="23">
        <f>+'מפלסים בציר כביש'!$C$5+'מפלסים בציר כביש'!$E$8*T20</f>
        <v>-63.590849790080831</v>
      </c>
      <c r="X20" s="23">
        <f>+T20^2*'מפלסים בציר כביש'!$E$11/('מפלסים בציר כביש'!$C$11/2)^2</f>
        <v>1.1899403315216939</v>
      </c>
      <c r="Y20" s="23">
        <f t="shared" si="12"/>
        <v>-64.690790121602518</v>
      </c>
      <c r="Z20" s="99">
        <f>+Y20-'מפלסים בציר כביש'!$C$10</f>
        <v>-64.790790121602512</v>
      </c>
    </row>
    <row r="21" spans="1:26" ht="16.5" thickBot="1" x14ac:dyDescent="0.3">
      <c r="A21" s="129">
        <f t="shared" si="13"/>
        <v>159.85</v>
      </c>
      <c r="B21" s="81">
        <f t="shared" si="14"/>
        <v>40</v>
      </c>
      <c r="C21" s="21">
        <f>+A21-$C$3</f>
        <v>41</v>
      </c>
      <c r="D21" s="23">
        <f>+$C$4+$E$7*C21</f>
        <v>-62.580349999999996</v>
      </c>
      <c r="E21" s="23">
        <f>+C21^2*$E$10/($C$10/2)^2</f>
        <v>2.1004620312500002</v>
      </c>
      <c r="F21" s="23">
        <f>+D21-E21</f>
        <v>-64.680812031249999</v>
      </c>
      <c r="G21" s="99">
        <f t="shared" si="4"/>
        <v>-64.780812031249994</v>
      </c>
      <c r="H21" s="123" t="s">
        <v>16</v>
      </c>
      <c r="J21" s="98">
        <f t="shared" si="5"/>
        <v>164.99048961445891</v>
      </c>
      <c r="K21" s="23">
        <f t="shared" si="6"/>
        <v>46.140489614458915</v>
      </c>
      <c r="L21" s="21">
        <v>0.02</v>
      </c>
      <c r="M21" s="21">
        <f t="shared" si="7"/>
        <v>0.09</v>
      </c>
      <c r="N21" s="23">
        <f>+'מפלסים בציר כביש'!$C$5+'מפלסים בציר כביש'!$E$8*K21</f>
        <v>-62.068100209919166</v>
      </c>
      <c r="O21" s="23">
        <f>+K21^2*'מפלסים בציר כביש'!$E$11/('מפלסים בציר כביש'!$C$11/2)^2</f>
        <v>2.6601830344609914</v>
      </c>
      <c r="P21" s="23">
        <f t="shared" si="8"/>
        <v>-64.818283244380154</v>
      </c>
      <c r="Q21" s="99">
        <f>+P21-'מפלסים בציר כביש'!$C$10</f>
        <v>-64.918283244380149</v>
      </c>
      <c r="S21" s="98">
        <f t="shared" si="9"/>
        <v>154.70951038554108</v>
      </c>
      <c r="T21" s="23">
        <f t="shared" si="10"/>
        <v>35.859510385541085</v>
      </c>
      <c r="U21" s="21">
        <v>0.02</v>
      </c>
      <c r="V21" s="21">
        <f t="shared" si="11"/>
        <v>-0.09</v>
      </c>
      <c r="W21" s="23">
        <f>+'מפלסים בציר כביש'!$C$5+'מפלסים בציר כביש'!$E$8*T21</f>
        <v>-63.092599790080833</v>
      </c>
      <c r="X21" s="23">
        <f>+T21^2*'מפלסים בציר כביש'!$E$11/('מפלסים בציר כביש'!$C$11/2)^2</f>
        <v>1.6067778386360252</v>
      </c>
      <c r="Y21" s="23">
        <f t="shared" si="12"/>
        <v>-64.609377628716857</v>
      </c>
      <c r="Z21" s="99">
        <f>+Y21-'מפלסים בציר כביש'!$C$10</f>
        <v>-64.709377628716851</v>
      </c>
    </row>
    <row r="22" spans="1:26" x14ac:dyDescent="0.25">
      <c r="A22" s="129">
        <f t="shared" si="13"/>
        <v>164.85</v>
      </c>
      <c r="B22" s="81">
        <f t="shared" si="14"/>
        <v>45</v>
      </c>
      <c r="C22" s="21">
        <f t="shared" ref="C22:C27" si="15">+A22-$C$3</f>
        <v>46</v>
      </c>
      <c r="D22" s="23">
        <f>+$C$4+$E$7*C22</f>
        <v>-62.082099999999997</v>
      </c>
      <c r="E22" s="23">
        <f>+C22^2*$E$10/($C$10/2)^2</f>
        <v>2.6440081250000005</v>
      </c>
      <c r="F22" s="23">
        <f t="shared" ref="F22:F27" si="16">+D22-E22</f>
        <v>-64.726108124999996</v>
      </c>
      <c r="G22" s="99">
        <f t="shared" si="4"/>
        <v>-64.82610812499999</v>
      </c>
      <c r="H22" s="120"/>
      <c r="J22" s="98">
        <f t="shared" si="5"/>
        <v>169.99048961445891</v>
      </c>
      <c r="K22" s="23">
        <f t="shared" si="6"/>
        <v>51.140489614458915</v>
      </c>
      <c r="L22" s="21">
        <v>0.02</v>
      </c>
      <c r="M22" s="21">
        <f t="shared" si="7"/>
        <v>0.09</v>
      </c>
      <c r="N22" s="23">
        <f>+'מפלסים בציר כביש'!$C$5+'מפלסים בציר כביש'!$E$8*K22</f>
        <v>-61.569850209919167</v>
      </c>
      <c r="O22" s="23">
        <f>+K22^2*'מפלסים בציר כביש'!$E$11/('מפלסים בציר כביש'!$C$11/2)^2</f>
        <v>3.2679611523466598</v>
      </c>
      <c r="P22" s="23">
        <f t="shared" si="8"/>
        <v>-64.927811362265828</v>
      </c>
      <c r="Q22" s="99">
        <f>+P22-'מפלסים בציר כביש'!$C$10</f>
        <v>-65.027811362265822</v>
      </c>
      <c r="S22" s="98">
        <f t="shared" si="9"/>
        <v>159.70951038554108</v>
      </c>
      <c r="T22" s="23">
        <f t="shared" si="10"/>
        <v>40.859510385541085</v>
      </c>
      <c r="U22" s="21">
        <v>0.02</v>
      </c>
      <c r="V22" s="21">
        <f t="shared" si="11"/>
        <v>-0.09</v>
      </c>
      <c r="W22" s="23">
        <f>+'מפלסים בציר כביש'!$C$5+'מפלסים בציר כביש'!$E$8*T22</f>
        <v>-62.594349790080827</v>
      </c>
      <c r="X22" s="23">
        <f>+T22^2*'מפלסים בציר כביש'!$E$11/('מפלסים בציר כביש'!$C$11/2)^2</f>
        <v>2.0860919082503564</v>
      </c>
      <c r="Y22" s="23">
        <f t="shared" si="12"/>
        <v>-64.590441698331176</v>
      </c>
      <c r="Z22" s="99">
        <f>+Y22-'מפלסים בציר כביש'!$C$10</f>
        <v>-64.690441698331171</v>
      </c>
    </row>
    <row r="23" spans="1:26" x14ac:dyDescent="0.25">
      <c r="A23" s="129">
        <f t="shared" si="13"/>
        <v>169.85</v>
      </c>
      <c r="B23" s="81">
        <f t="shared" si="14"/>
        <v>50</v>
      </c>
      <c r="C23" s="21">
        <f t="shared" si="15"/>
        <v>51</v>
      </c>
      <c r="D23" s="23">
        <f>+$C$4+$E$7*C23</f>
        <v>-61.583849999999998</v>
      </c>
      <c r="E23" s="23">
        <f>+C23^2*$E$10/($C$10/2)^2</f>
        <v>3.2500307812500004</v>
      </c>
      <c r="F23" s="23">
        <f t="shared" si="16"/>
        <v>-64.833880781250002</v>
      </c>
      <c r="G23" s="99">
        <f t="shared" si="4"/>
        <v>-64.933880781249997</v>
      </c>
      <c r="H23" s="124" t="s">
        <v>19</v>
      </c>
      <c r="J23" s="98">
        <f t="shared" si="5"/>
        <v>174.99048961445891</v>
      </c>
      <c r="K23" s="23">
        <f t="shared" si="6"/>
        <v>56.140489614458915</v>
      </c>
      <c r="L23" s="21">
        <v>0.02</v>
      </c>
      <c r="M23" s="21">
        <f t="shared" si="7"/>
        <v>0.09</v>
      </c>
      <c r="N23" s="23">
        <f>+'מפלסים בציר כביש'!$C$5+'מפלסים בציר כביש'!$E$8*K23</f>
        <v>-61.071600209919168</v>
      </c>
      <c r="O23" s="23">
        <f>+K23^2*'מפלסים בציר כביש'!$E$11/('מפלסים בציר כביש'!$C$11/2)^2</f>
        <v>3.9382158327323289</v>
      </c>
      <c r="P23" s="23">
        <f t="shared" si="8"/>
        <v>-65.099816042651497</v>
      </c>
      <c r="Q23" s="99">
        <f>+P23-'מפלסים בציר כביש'!$C$10</f>
        <v>-65.199816042651491</v>
      </c>
      <c r="S23" s="98">
        <f t="shared" si="9"/>
        <v>164.70951038554108</v>
      </c>
      <c r="T23" s="23">
        <f t="shared" si="10"/>
        <v>45.859510385541085</v>
      </c>
      <c r="U23" s="21">
        <v>0.02</v>
      </c>
      <c r="V23" s="21">
        <f t="shared" si="11"/>
        <v>-0.09</v>
      </c>
      <c r="W23" s="23">
        <f>+'מפלסים בציר כביש'!$C$5+'מפלסים בציר כביש'!$E$8*T23</f>
        <v>-62.096099790080828</v>
      </c>
      <c r="X23" s="23">
        <f>+T23^2*'מפלסים בציר כביש'!$E$11/('מפלסים בציר כביש'!$C$11/2)^2</f>
        <v>2.6278825403646873</v>
      </c>
      <c r="Y23" s="23">
        <f t="shared" si="12"/>
        <v>-64.633982330445505</v>
      </c>
      <c r="Z23" s="99">
        <f>+Y23-'מפלסים בציר כביש'!$C$10</f>
        <v>-64.7339823304455</v>
      </c>
    </row>
    <row r="24" spans="1:26" x14ac:dyDescent="0.25">
      <c r="A24" s="129">
        <f t="shared" si="13"/>
        <v>174.85</v>
      </c>
      <c r="B24" s="81">
        <f t="shared" si="14"/>
        <v>55</v>
      </c>
      <c r="C24" s="21">
        <f t="shared" si="15"/>
        <v>56</v>
      </c>
      <c r="D24" s="23">
        <f>+$C$4+$E$7*C24</f>
        <v>-61.085599999999999</v>
      </c>
      <c r="E24" s="23">
        <f>+C24^2*$E$10/($C$10/2)^2</f>
        <v>3.9185300000000005</v>
      </c>
      <c r="F24" s="23">
        <f t="shared" si="16"/>
        <v>-65.004130000000004</v>
      </c>
      <c r="G24" s="99">
        <f t="shared" si="4"/>
        <v>-65.104129999999998</v>
      </c>
      <c r="H24" s="122"/>
      <c r="J24" s="98">
        <f t="shared" si="5"/>
        <v>179.99048961445891</v>
      </c>
      <c r="K24" s="23">
        <f t="shared" si="6"/>
        <v>61.140489614458915</v>
      </c>
      <c r="L24" s="21">
        <v>0.02</v>
      </c>
      <c r="M24" s="21">
        <f t="shared" si="7"/>
        <v>0.09</v>
      </c>
      <c r="N24" s="23">
        <f>+'מפלסים בציר כביש'!$C$5+'מפלסים בציר כביש'!$E$8*K24</f>
        <v>-60.57335020991917</v>
      </c>
      <c r="O24" s="23">
        <f>+K24^2*'מפלסים בציר כביש'!$E$11/('מפלסים בציר כביש'!$C$11/2)^2</f>
        <v>4.6709470756179972</v>
      </c>
      <c r="P24" s="23">
        <f t="shared" si="8"/>
        <v>-65.334297285537176</v>
      </c>
      <c r="Q24" s="99">
        <f>+P24-'מפלסים בציר כביש'!$C$10</f>
        <v>-65.43429728553717</v>
      </c>
      <c r="S24" s="98">
        <f t="shared" si="9"/>
        <v>169.70951038554108</v>
      </c>
      <c r="T24" s="23">
        <f t="shared" si="10"/>
        <v>50.859510385541085</v>
      </c>
      <c r="U24" s="21">
        <v>0.02</v>
      </c>
      <c r="V24" s="21">
        <f t="shared" si="11"/>
        <v>-0.09</v>
      </c>
      <c r="W24" s="23">
        <f>+'מפלסים בציר כביש'!$C$5+'מפלסים בציר כביש'!$E$8*T24</f>
        <v>-61.597849790080829</v>
      </c>
      <c r="X24" s="23">
        <f>+T24^2*'מפלסים בציר כביש'!$E$11/('מפלסים בציר כביש'!$C$11/2)^2</f>
        <v>3.2321497349790191</v>
      </c>
      <c r="Y24" s="23">
        <f t="shared" si="12"/>
        <v>-64.739999525059844</v>
      </c>
      <c r="Z24" s="99">
        <f>+Y24-'מפלסים בציר כביש'!$C$10</f>
        <v>-64.839999525059838</v>
      </c>
    </row>
    <row r="25" spans="1:26" x14ac:dyDescent="0.25">
      <c r="A25" s="129">
        <f t="shared" si="13"/>
        <v>179.85</v>
      </c>
      <c r="B25" s="81">
        <f t="shared" si="14"/>
        <v>60</v>
      </c>
      <c r="C25" s="21">
        <f t="shared" si="15"/>
        <v>61</v>
      </c>
      <c r="D25" s="59">
        <f>+$C$8+$G$7*($C$10-C25)</f>
        <v>-64.785775000000001</v>
      </c>
      <c r="E25" s="59">
        <f>+($C$10-C25)^2*$E$10/($C$10/2)^2</f>
        <v>0.45108078125000006</v>
      </c>
      <c r="F25" s="23">
        <f t="shared" si="16"/>
        <v>-65.23685578125</v>
      </c>
      <c r="G25" s="99">
        <f t="shared" si="4"/>
        <v>-65.336855781249994</v>
      </c>
      <c r="H25" s="121"/>
      <c r="J25" s="98">
        <f t="shared" si="5"/>
        <v>184.99048961445891</v>
      </c>
      <c r="K25" s="23">
        <f t="shared" si="6"/>
        <v>66.140489614458915</v>
      </c>
      <c r="L25" s="21">
        <v>0.02</v>
      </c>
      <c r="M25" s="21">
        <f t="shared" si="7"/>
        <v>0.09</v>
      </c>
      <c r="N25" s="23">
        <f>+'מפלסים בציר כביש'!$C$5+'מפלסים בציר כביש'!$E$8*K25</f>
        <v>-60.075100209919171</v>
      </c>
      <c r="O25" s="23">
        <f>+K25^2*'מפלסים בציר כביש'!$E$11/('מפלסים בציר כביש'!$C$11/2)^2</f>
        <v>5.466154881003666</v>
      </c>
      <c r="P25" s="23">
        <f t="shared" si="8"/>
        <v>-65.631255090922835</v>
      </c>
      <c r="Q25" s="99">
        <f>+P25-'מפלסים בציר כביש'!$C$10</f>
        <v>-65.731255090922829</v>
      </c>
      <c r="S25" s="98">
        <f t="shared" si="9"/>
        <v>174.70951038554108</v>
      </c>
      <c r="T25" s="23">
        <f t="shared" si="10"/>
        <v>55.859510385541085</v>
      </c>
      <c r="U25" s="21">
        <v>0.02</v>
      </c>
      <c r="V25" s="21">
        <f t="shared" si="11"/>
        <v>-0.09</v>
      </c>
      <c r="W25" s="23">
        <f>+'מפלסים בציר כביש'!$C$5+'מפלסים בציר כביש'!$E$8*T25</f>
        <v>-61.099599790080831</v>
      </c>
      <c r="X25" s="23">
        <f>+T25^2*'מפלסים בציר כביש'!$E$11/('מפלסים בציר כביש'!$C$11/2)^2</f>
        <v>3.8988934920933507</v>
      </c>
      <c r="Y25" s="23">
        <f t="shared" si="12"/>
        <v>-64.908493282174177</v>
      </c>
      <c r="Z25" s="99">
        <f>+Y25-'מפלסים בציר כביש'!$C$10</f>
        <v>-65.008493282174172</v>
      </c>
    </row>
    <row r="26" spans="1:26" x14ac:dyDescent="0.25">
      <c r="A26" s="129">
        <f t="shared" si="13"/>
        <v>184.85</v>
      </c>
      <c r="B26" s="81">
        <f t="shared" si="14"/>
        <v>65</v>
      </c>
      <c r="C26" s="21">
        <f t="shared" si="15"/>
        <v>66</v>
      </c>
      <c r="D26" s="59">
        <f>+$C$8+$G$7*($C$10-C26)</f>
        <v>-65.287149999999997</v>
      </c>
      <c r="E26" s="59">
        <f>+($C$10-C26)^2*$E$10/($C$10/2)^2</f>
        <v>0.24490812500000003</v>
      </c>
      <c r="F26" s="23">
        <f t="shared" si="16"/>
        <v>-65.532058124999992</v>
      </c>
      <c r="G26" s="99">
        <f t="shared" si="4"/>
        <v>-65.632058124999986</v>
      </c>
      <c r="H26" s="121"/>
      <c r="J26" s="98">
        <f t="shared" si="5"/>
        <v>189.99048961445891</v>
      </c>
      <c r="K26" s="23">
        <f t="shared" si="6"/>
        <v>71.140489614458915</v>
      </c>
      <c r="L26" s="21">
        <v>0.02</v>
      </c>
      <c r="M26" s="21">
        <f t="shared" si="7"/>
        <v>0.09</v>
      </c>
      <c r="N26" s="23">
        <f>+'מפלסים בציר כביש'!$C$5+'מפלסים בציר כביש'!$E$8*K26</f>
        <v>-59.576850209919172</v>
      </c>
      <c r="O26" s="23">
        <f>+K26^2*'מפלסים בציר כביש'!$E$11/('מפלסים בציר כביש'!$C$11/2)^2</f>
        <v>6.3238392488893354</v>
      </c>
      <c r="P26" s="23">
        <f t="shared" si="8"/>
        <v>-65.990689458808504</v>
      </c>
      <c r="Q26" s="99">
        <f>+P26-'מפלסים בציר כביש'!$C$10</f>
        <v>-66.090689458808498</v>
      </c>
      <c r="S26" s="98">
        <f t="shared" si="9"/>
        <v>179.70951038554108</v>
      </c>
      <c r="T26" s="23">
        <f t="shared" si="10"/>
        <v>60.859510385541085</v>
      </c>
      <c r="U26" s="21">
        <v>0.02</v>
      </c>
      <c r="V26" s="21">
        <f t="shared" si="11"/>
        <v>-0.09</v>
      </c>
      <c r="W26" s="23">
        <f>+'מפלסים בציר כביש'!$C$5+'מפלסים בציר כביש'!$E$8*T26</f>
        <v>-60.601349790080832</v>
      </c>
      <c r="X26" s="23">
        <f>+T26^2*'מפלסים בציר כביש'!$E$11/('מפלסים בציר כביש'!$C$11/2)^2</f>
        <v>4.6281138117076823</v>
      </c>
      <c r="Y26" s="23">
        <f t="shared" si="12"/>
        <v>-65.139463601788506</v>
      </c>
      <c r="Z26" s="99">
        <f>+Y26-'מפלסים בציר כביש'!$C$10</f>
        <v>-65.239463601788501</v>
      </c>
    </row>
    <row r="27" spans="1:26" ht="16.5" thickBot="1" x14ac:dyDescent="0.3">
      <c r="A27" s="130">
        <f t="shared" si="13"/>
        <v>189.85</v>
      </c>
      <c r="B27" s="102">
        <f t="shared" si="14"/>
        <v>70</v>
      </c>
      <c r="C27" s="102">
        <f t="shared" si="15"/>
        <v>71</v>
      </c>
      <c r="D27" s="125">
        <f>+$C$8+$G$7*($C$10-C27)</f>
        <v>-65.788525000000007</v>
      </c>
      <c r="E27" s="125">
        <f>+($C$10-C27)^2*$E$10/($C$10/2)^2</f>
        <v>0.10121203125000001</v>
      </c>
      <c r="F27" s="101">
        <f t="shared" si="16"/>
        <v>-65.889737031250007</v>
      </c>
      <c r="G27" s="103">
        <f t="shared" si="4"/>
        <v>-65.989737031250002</v>
      </c>
      <c r="H27" s="126" t="s">
        <v>42</v>
      </c>
      <c r="J27" s="100">
        <f t="shared" si="5"/>
        <v>194.99048961445891</v>
      </c>
      <c r="K27" s="101">
        <f t="shared" si="6"/>
        <v>76.140489614458915</v>
      </c>
      <c r="L27" s="102">
        <v>0.02</v>
      </c>
      <c r="M27" s="102">
        <f t="shared" si="7"/>
        <v>0.09</v>
      </c>
      <c r="N27" s="101">
        <f>+'מפלסים בציר כביש'!$C$5+'מפלסים בציר כביש'!$E$8*K27</f>
        <v>-59.078600209919173</v>
      </c>
      <c r="O27" s="101">
        <f>+K27^2*'מפלסים בציר כביש'!$E$11/('מפלסים בציר כביש'!$C$11/2)^2</f>
        <v>7.2440001792750035</v>
      </c>
      <c r="P27" s="101">
        <f t="shared" si="8"/>
        <v>-66.412600389194182</v>
      </c>
      <c r="Q27" s="103">
        <f>+P27-'מפלסים בציר כביש'!$C$10</f>
        <v>-66.512600389194176</v>
      </c>
      <c r="S27" s="100">
        <f t="shared" si="9"/>
        <v>184.70951038554108</v>
      </c>
      <c r="T27" s="101">
        <f t="shared" si="10"/>
        <v>65.859510385541085</v>
      </c>
      <c r="U27" s="102">
        <v>0.02</v>
      </c>
      <c r="V27" s="102">
        <f t="shared" si="11"/>
        <v>-0.09</v>
      </c>
      <c r="W27" s="101">
        <f>+'מפלסים בציר כביש'!$C$5+'מפלסים בציר כביש'!$E$8*T27</f>
        <v>-60.103099790080833</v>
      </c>
      <c r="X27" s="101">
        <f>+T27^2*'מפלסים בציר כביש'!$E$11/('מפלסים בציר כביש'!$C$11/2)^2</f>
        <v>5.4198106938220132</v>
      </c>
      <c r="Y27" s="101">
        <f t="shared" si="12"/>
        <v>-65.432910483902845</v>
      </c>
      <c r="Z27" s="103">
        <f>+Y27-'מפלסים בציר כביש'!$C$10</f>
        <v>-65.532910483902839</v>
      </c>
    </row>
    <row r="28" spans="1:26" x14ac:dyDescent="0.25">
      <c r="A28" s="34"/>
      <c r="B28" s="34"/>
      <c r="C28" s="34"/>
      <c r="D28" s="34"/>
      <c r="E28" s="37"/>
      <c r="F28" s="37"/>
      <c r="G28" s="38"/>
      <c r="H28" s="37"/>
      <c r="I28" s="37"/>
      <c r="J28" s="37"/>
      <c r="K28" s="34"/>
    </row>
    <row r="29" spans="1:26" x14ac:dyDescent="0.25">
      <c r="A29" s="34"/>
      <c r="B29" s="35"/>
      <c r="C29" s="34"/>
      <c r="D29" s="34"/>
      <c r="E29" s="34"/>
      <c r="F29" s="40"/>
      <c r="G29" s="37"/>
      <c r="H29" s="37"/>
      <c r="I29" s="39"/>
      <c r="J29" s="37"/>
      <c r="K29" s="37"/>
      <c r="L29" s="37"/>
      <c r="M29" s="34"/>
    </row>
    <row r="30" spans="1:26" x14ac:dyDescent="0.25">
      <c r="A30" s="34"/>
      <c r="B30" s="35"/>
      <c r="C30" s="34"/>
      <c r="D30" s="34"/>
      <c r="E30" s="34"/>
      <c r="F30" s="40"/>
      <c r="G30" s="37"/>
      <c r="H30" s="37"/>
      <c r="I30" s="39"/>
      <c r="J30" s="37"/>
      <c r="K30" s="37"/>
      <c r="L30" s="37"/>
      <c r="M30" s="34"/>
    </row>
    <row r="31" spans="1:26" x14ac:dyDescent="0.25">
      <c r="A31" s="34"/>
      <c r="B31" s="35"/>
      <c r="C31" s="34"/>
      <c r="D31" s="34"/>
      <c r="E31" s="34"/>
      <c r="F31" s="40"/>
      <c r="G31" s="37"/>
      <c r="H31" s="37"/>
      <c r="I31" s="39"/>
      <c r="J31" s="37"/>
      <c r="K31" s="37"/>
      <c r="L31" s="37"/>
      <c r="M31" s="34"/>
    </row>
    <row r="32" spans="1:26" x14ac:dyDescent="0.25">
      <c r="A32" s="34"/>
      <c r="B32" s="35"/>
      <c r="C32" s="34"/>
      <c r="D32" s="34"/>
      <c r="E32" s="34"/>
      <c r="F32" s="40"/>
      <c r="G32" s="37"/>
      <c r="H32" s="37"/>
      <c r="I32" s="39"/>
      <c r="J32" s="37"/>
      <c r="K32" s="37"/>
      <c r="L32" s="37"/>
      <c r="M32" s="34"/>
    </row>
    <row r="33" spans="1:13" x14ac:dyDescent="0.25">
      <c r="A33" s="34"/>
      <c r="B33" s="41"/>
      <c r="C33" s="34"/>
      <c r="D33" s="34"/>
      <c r="E33" s="34"/>
      <c r="F33" s="40"/>
      <c r="G33" s="37"/>
      <c r="H33" s="37"/>
      <c r="I33" s="39"/>
      <c r="J33" s="37"/>
      <c r="K33" s="37"/>
      <c r="L33" s="37"/>
      <c r="M33" s="34"/>
    </row>
    <row r="34" spans="1:13" x14ac:dyDescent="0.25">
      <c r="A34" s="34"/>
      <c r="B34" s="41"/>
      <c r="C34" s="34"/>
      <c r="D34" s="34"/>
      <c r="E34" s="34"/>
      <c r="F34" s="40"/>
      <c r="G34" s="37"/>
      <c r="H34" s="37"/>
      <c r="I34" s="39"/>
      <c r="J34" s="37"/>
      <c r="K34" s="37"/>
      <c r="L34" s="37"/>
      <c r="M34" s="34"/>
    </row>
    <row r="35" spans="1:13" x14ac:dyDescent="0.25">
      <c r="A35" s="34"/>
      <c r="B35" s="41"/>
      <c r="C35" s="34"/>
      <c r="D35" s="34"/>
      <c r="E35" s="34"/>
      <c r="F35" s="40"/>
      <c r="G35" s="37"/>
      <c r="H35" s="37"/>
      <c r="I35" s="39"/>
      <c r="J35" s="37"/>
      <c r="K35" s="37"/>
      <c r="L35" s="37"/>
      <c r="M35" s="34"/>
    </row>
    <row r="36" spans="1:13" x14ac:dyDescent="0.25">
      <c r="A36" s="34"/>
      <c r="B36" s="41"/>
      <c r="C36" s="34"/>
      <c r="D36" s="34"/>
      <c r="E36" s="34"/>
      <c r="F36" s="40"/>
      <c r="G36" s="37"/>
      <c r="H36" s="37"/>
      <c r="I36" s="39"/>
      <c r="J36" s="37"/>
      <c r="K36" s="37"/>
      <c r="L36" s="37"/>
      <c r="M36" s="34"/>
    </row>
    <row r="37" spans="1:13" x14ac:dyDescent="0.25">
      <c r="A37" s="34"/>
      <c r="B37" s="41"/>
      <c r="C37" s="34"/>
      <c r="D37" s="34"/>
      <c r="E37" s="34"/>
      <c r="F37" s="40"/>
      <c r="G37" s="37"/>
      <c r="H37" s="37"/>
      <c r="I37" s="39"/>
      <c r="J37" s="37"/>
      <c r="K37" s="37"/>
      <c r="L37" s="37"/>
      <c r="M37" s="34"/>
    </row>
    <row r="38" spans="1:13" x14ac:dyDescent="0.25">
      <c r="A38" s="34"/>
      <c r="B38" s="41"/>
      <c r="C38" s="34"/>
      <c r="D38" s="34"/>
      <c r="E38" s="34"/>
      <c r="F38" s="40"/>
      <c r="G38" s="37"/>
      <c r="H38" s="37"/>
      <c r="I38" s="39"/>
      <c r="J38" s="37"/>
      <c r="K38" s="37"/>
      <c r="L38" s="37"/>
      <c r="M38" s="34"/>
    </row>
    <row r="39" spans="1:13" x14ac:dyDescent="0.25">
      <c r="A39" s="34"/>
      <c r="B39" s="41"/>
      <c r="C39" s="34"/>
      <c r="D39" s="34"/>
      <c r="E39" s="34"/>
      <c r="F39" s="40"/>
      <c r="G39" s="37"/>
      <c r="H39" s="37"/>
      <c r="I39" s="39"/>
      <c r="J39" s="37"/>
      <c r="K39" s="37"/>
      <c r="L39" s="37"/>
      <c r="M39" s="34"/>
    </row>
    <row r="40" spans="1:13" x14ac:dyDescent="0.25">
      <c r="A40" s="34"/>
      <c r="B40" s="41"/>
      <c r="C40" s="34"/>
      <c r="D40" s="34"/>
      <c r="E40" s="34"/>
      <c r="F40" s="40"/>
      <c r="G40" s="37"/>
      <c r="H40" s="37"/>
      <c r="I40" s="39"/>
      <c r="J40" s="37"/>
      <c r="K40" s="37"/>
      <c r="L40" s="37"/>
      <c r="M40" s="34"/>
    </row>
    <row r="41" spans="1:13" x14ac:dyDescent="0.25">
      <c r="A41" s="34"/>
      <c r="B41" s="41"/>
      <c r="C41" s="34"/>
      <c r="D41" s="34"/>
      <c r="E41" s="34"/>
      <c r="F41" s="112" t="s">
        <v>4</v>
      </c>
      <c r="G41" s="37"/>
      <c r="H41" s="37"/>
      <c r="I41" s="39"/>
      <c r="J41" s="37"/>
      <c r="K41" s="37"/>
      <c r="L41" s="37"/>
      <c r="M41" s="34"/>
    </row>
    <row r="42" spans="1:13" x14ac:dyDescent="0.25">
      <c r="A42" s="34"/>
      <c r="B42" s="41"/>
      <c r="C42" s="34"/>
      <c r="D42" s="34"/>
      <c r="E42" s="34"/>
      <c r="F42" s="40"/>
      <c r="G42" s="37"/>
      <c r="H42" s="37"/>
      <c r="I42" s="39"/>
      <c r="J42" s="37"/>
      <c r="K42" s="37"/>
      <c r="L42" s="37"/>
      <c r="M42" s="34"/>
    </row>
    <row r="43" spans="1:13" x14ac:dyDescent="0.25">
      <c r="A43" s="34"/>
      <c r="B43" s="41"/>
      <c r="C43" s="34"/>
      <c r="D43" s="34"/>
      <c r="E43" s="34"/>
      <c r="F43" s="40"/>
      <c r="G43" s="37"/>
      <c r="H43" s="37"/>
      <c r="I43" s="39"/>
      <c r="J43" s="37"/>
      <c r="K43" s="37"/>
      <c r="L43" s="37"/>
      <c r="M43" s="34"/>
    </row>
    <row r="44" spans="1:13" x14ac:dyDescent="0.25">
      <c r="A44" s="34"/>
      <c r="B44" s="41"/>
      <c r="C44" s="34"/>
      <c r="D44" s="34"/>
      <c r="E44" s="34"/>
      <c r="F44" s="40"/>
      <c r="G44" s="37"/>
      <c r="H44" s="37"/>
      <c r="I44" s="39"/>
      <c r="J44" s="37"/>
      <c r="K44" s="37"/>
      <c r="L44" s="37"/>
      <c r="M44" s="34"/>
    </row>
    <row r="45" spans="1:13" x14ac:dyDescent="0.25">
      <c r="A45" s="34"/>
      <c r="B45" s="41"/>
      <c r="C45" s="34"/>
      <c r="D45" s="34"/>
      <c r="E45" s="34"/>
      <c r="F45" s="40"/>
      <c r="G45" s="37"/>
      <c r="H45" s="37"/>
      <c r="I45" s="39"/>
      <c r="J45" s="37"/>
      <c r="K45" s="37"/>
      <c r="L45" s="37"/>
      <c r="M45" s="34"/>
    </row>
    <row r="46" spans="1:13" x14ac:dyDescent="0.25">
      <c r="A46" s="34"/>
      <c r="B46" s="41"/>
      <c r="C46" s="34"/>
      <c r="D46" s="34"/>
      <c r="E46" s="34"/>
      <c r="F46" s="40"/>
      <c r="G46" s="37"/>
      <c r="H46" s="37"/>
      <c r="I46" s="39"/>
      <c r="J46" s="37"/>
      <c r="K46" s="37"/>
      <c r="L46" s="37"/>
      <c r="M46" s="34"/>
    </row>
    <row r="47" spans="1:13" x14ac:dyDescent="0.25">
      <c r="A47" s="34"/>
      <c r="B47" s="41"/>
      <c r="C47" s="34"/>
      <c r="D47" s="34"/>
      <c r="E47" s="34"/>
      <c r="F47" s="40"/>
      <c r="G47" s="37"/>
      <c r="H47" s="37"/>
      <c r="I47" s="39"/>
      <c r="J47" s="37"/>
      <c r="K47" s="37"/>
      <c r="L47" s="37"/>
      <c r="M47" s="34"/>
    </row>
    <row r="48" spans="1:13" x14ac:dyDescent="0.25">
      <c r="A48" s="34"/>
      <c r="B48" s="41"/>
      <c r="C48" s="34"/>
      <c r="D48" s="34"/>
      <c r="E48" s="34"/>
      <c r="F48" s="40"/>
      <c r="G48" s="37"/>
      <c r="H48" s="37"/>
      <c r="I48" s="39"/>
      <c r="J48" s="37"/>
      <c r="K48" s="37"/>
      <c r="L48" s="37"/>
      <c r="M48" s="34"/>
    </row>
    <row r="49" spans="1:13" x14ac:dyDescent="0.25">
      <c r="A49" s="34"/>
      <c r="B49" s="41"/>
      <c r="C49" s="34"/>
      <c r="D49" s="34"/>
      <c r="E49" s="34"/>
      <c r="F49" s="40"/>
      <c r="G49" s="37"/>
      <c r="H49" s="37"/>
      <c r="I49" s="37"/>
      <c r="J49" s="37"/>
      <c r="K49" s="37"/>
      <c r="L49" s="37"/>
      <c r="M49" s="34"/>
    </row>
    <row r="50" spans="1:13" x14ac:dyDescent="0.25">
      <c r="A50" s="34"/>
      <c r="B50" s="41"/>
      <c r="C50" s="34"/>
      <c r="D50" s="34"/>
      <c r="E50" s="34"/>
      <c r="F50" s="40"/>
      <c r="G50" s="37"/>
      <c r="H50" s="37"/>
      <c r="I50" s="39"/>
      <c r="J50" s="37"/>
      <c r="K50" s="37"/>
      <c r="L50" s="37"/>
      <c r="M50" s="34"/>
    </row>
    <row r="51" spans="1:13" x14ac:dyDescent="0.25">
      <c r="A51" s="34"/>
      <c r="B51" s="41"/>
      <c r="C51" s="34"/>
      <c r="D51" s="34"/>
      <c r="E51" s="34"/>
      <c r="F51" s="40"/>
      <c r="G51" s="37"/>
      <c r="H51" s="37"/>
      <c r="I51" s="39"/>
      <c r="J51" s="37"/>
      <c r="K51" s="37"/>
      <c r="L51" s="37"/>
      <c r="M51" s="34"/>
    </row>
    <row r="52" spans="1:13" x14ac:dyDescent="0.25">
      <c r="A52" s="34"/>
      <c r="B52" s="41"/>
      <c r="C52" s="34"/>
      <c r="D52" s="34"/>
      <c r="E52" s="34"/>
      <c r="F52" s="40"/>
      <c r="G52" s="37"/>
      <c r="H52" s="37"/>
      <c r="I52" s="39"/>
      <c r="J52" s="37"/>
      <c r="K52" s="37"/>
      <c r="L52" s="37"/>
      <c r="M52" s="34"/>
    </row>
    <row r="53" spans="1:13" x14ac:dyDescent="0.25">
      <c r="A53" s="34"/>
      <c r="B53" s="41"/>
      <c r="C53" s="34"/>
      <c r="D53" s="34"/>
      <c r="E53" s="34"/>
      <c r="F53" s="40"/>
      <c r="G53" s="37"/>
      <c r="H53" s="37"/>
      <c r="I53" s="39"/>
      <c r="J53" s="37"/>
      <c r="K53" s="37"/>
      <c r="L53" s="37"/>
      <c r="M53" s="34"/>
    </row>
    <row r="54" spans="1:13" x14ac:dyDescent="0.25">
      <c r="A54" s="34"/>
      <c r="B54" s="41"/>
      <c r="C54" s="34"/>
      <c r="D54" s="34"/>
      <c r="E54" s="34"/>
      <c r="F54" s="40"/>
      <c r="G54" s="37"/>
      <c r="H54" s="37"/>
      <c r="I54" s="39"/>
      <c r="J54" s="37"/>
      <c r="K54" s="37"/>
      <c r="L54" s="37"/>
      <c r="M54" s="34"/>
    </row>
    <row r="55" spans="1:13" x14ac:dyDescent="0.25">
      <c r="A55" s="34"/>
      <c r="B55" s="41"/>
      <c r="C55" s="34"/>
      <c r="D55" s="34"/>
      <c r="E55" s="34"/>
      <c r="F55" s="40"/>
      <c r="G55" s="37"/>
      <c r="H55" s="37"/>
      <c r="I55" s="39"/>
      <c r="J55" s="37"/>
      <c r="K55" s="37"/>
      <c r="L55" s="37"/>
      <c r="M55" s="34"/>
    </row>
    <row r="56" spans="1:13" x14ac:dyDescent="0.25">
      <c r="A56" s="34"/>
      <c r="B56" s="41"/>
      <c r="C56" s="34"/>
      <c r="D56" s="34"/>
      <c r="E56" s="34"/>
      <c r="F56" s="40"/>
      <c r="G56" s="37"/>
      <c r="H56" s="37"/>
      <c r="I56" s="39"/>
      <c r="J56" s="37"/>
      <c r="K56" s="37"/>
      <c r="L56" s="37"/>
      <c r="M56" s="34"/>
    </row>
    <row r="57" spans="1:13" x14ac:dyDescent="0.25">
      <c r="A57" s="34"/>
      <c r="B57" s="41"/>
      <c r="C57" s="34"/>
      <c r="D57" s="34"/>
      <c r="E57" s="34"/>
      <c r="F57" s="40"/>
      <c r="G57" s="37"/>
      <c r="H57" s="37"/>
      <c r="I57" s="39"/>
      <c r="J57" s="37"/>
      <c r="K57" s="37"/>
      <c r="L57" s="37"/>
      <c r="M57" s="34"/>
    </row>
    <row r="58" spans="1:13" x14ac:dyDescent="0.25">
      <c r="A58" s="34"/>
      <c r="B58" s="41"/>
      <c r="C58" s="34"/>
      <c r="D58" s="34"/>
      <c r="E58" s="34"/>
      <c r="F58" s="40"/>
      <c r="G58" s="37"/>
      <c r="H58" s="37"/>
      <c r="I58" s="39"/>
      <c r="J58" s="37"/>
      <c r="K58" s="37"/>
      <c r="L58" s="37"/>
      <c r="M58" s="34"/>
    </row>
    <row r="59" spans="1:13" x14ac:dyDescent="0.25">
      <c r="A59" s="34"/>
      <c r="B59" s="41"/>
      <c r="C59" s="34"/>
      <c r="D59" s="34"/>
      <c r="E59" s="34"/>
      <c r="F59" s="40"/>
      <c r="G59" s="37"/>
      <c r="H59" s="37"/>
      <c r="I59" s="39"/>
      <c r="J59" s="37"/>
      <c r="K59" s="37"/>
      <c r="L59" s="37"/>
      <c r="M59" s="34"/>
    </row>
    <row r="60" spans="1:13" x14ac:dyDescent="0.25">
      <c r="A60" s="34"/>
      <c r="B60" s="41"/>
      <c r="C60" s="34"/>
      <c r="D60" s="34"/>
      <c r="E60" s="34"/>
      <c r="F60" s="40"/>
      <c r="G60" s="37"/>
      <c r="H60" s="37"/>
      <c r="I60" s="39"/>
      <c r="J60" s="37"/>
      <c r="K60" s="37"/>
      <c r="L60" s="37"/>
      <c r="M60" s="34"/>
    </row>
    <row r="61" spans="1:13" x14ac:dyDescent="0.25">
      <c r="A61" s="34"/>
      <c r="B61" s="41"/>
      <c r="C61" s="34"/>
      <c r="D61" s="34"/>
      <c r="E61" s="34"/>
      <c r="F61" s="40"/>
      <c r="G61" s="37"/>
      <c r="H61" s="37"/>
      <c r="I61" s="39"/>
      <c r="J61" s="37"/>
      <c r="K61" s="37"/>
      <c r="L61" s="37"/>
      <c r="M61" s="34"/>
    </row>
    <row r="62" spans="1:13" x14ac:dyDescent="0.25">
      <c r="A62" s="34"/>
      <c r="B62" s="41"/>
      <c r="C62" s="34"/>
      <c r="D62" s="34"/>
      <c r="E62" s="34"/>
      <c r="F62" s="40"/>
      <c r="G62" s="37"/>
      <c r="H62" s="37"/>
      <c r="I62" s="39"/>
      <c r="J62" s="37"/>
      <c r="K62" s="37"/>
      <c r="L62" s="37"/>
      <c r="M62" s="34"/>
    </row>
    <row r="63" spans="1:13" x14ac:dyDescent="0.25">
      <c r="A63" s="34"/>
      <c r="B63" s="41"/>
      <c r="C63" s="34"/>
      <c r="D63" s="34"/>
      <c r="E63" s="34"/>
      <c r="F63" s="40"/>
      <c r="G63" s="37"/>
      <c r="H63" s="37"/>
      <c r="I63" s="39"/>
      <c r="J63" s="37"/>
      <c r="K63" s="37"/>
      <c r="L63" s="37"/>
      <c r="M63" s="34"/>
    </row>
    <row r="64" spans="1:13" x14ac:dyDescent="0.25">
      <c r="A64" s="34"/>
      <c r="B64" s="41"/>
      <c r="C64" s="34"/>
      <c r="D64" s="34"/>
      <c r="E64" s="34"/>
      <c r="F64" s="40"/>
      <c r="G64" s="37"/>
      <c r="H64" s="37"/>
      <c r="I64" s="39"/>
      <c r="J64" s="37"/>
      <c r="K64" s="37"/>
      <c r="L64" s="37"/>
      <c r="M64" s="34"/>
    </row>
    <row r="65" spans="1:13" x14ac:dyDescent="0.25">
      <c r="A65" s="34"/>
      <c r="B65" s="41"/>
      <c r="C65" s="34"/>
      <c r="D65" s="34"/>
      <c r="E65" s="34"/>
      <c r="F65" s="40"/>
      <c r="G65" s="37"/>
      <c r="H65" s="37"/>
      <c r="I65" s="39"/>
      <c r="J65" s="37"/>
      <c r="K65" s="37"/>
      <c r="L65" s="37"/>
      <c r="M65" s="34"/>
    </row>
    <row r="66" spans="1:13" x14ac:dyDescent="0.25">
      <c r="A66" s="34"/>
      <c r="B66" s="41"/>
      <c r="C66" s="34"/>
      <c r="D66" s="34"/>
      <c r="E66" s="34"/>
      <c r="F66" s="40"/>
      <c r="G66" s="37"/>
      <c r="H66" s="37"/>
      <c r="I66" s="39"/>
      <c r="J66" s="37"/>
      <c r="K66" s="37"/>
      <c r="L66" s="37"/>
      <c r="M66" s="34"/>
    </row>
    <row r="67" spans="1:13" x14ac:dyDescent="0.25">
      <c r="A67" s="34"/>
      <c r="B67" s="41"/>
      <c r="C67" s="34"/>
      <c r="D67" s="34"/>
      <c r="E67" s="34"/>
      <c r="F67" s="40"/>
      <c r="G67" s="37"/>
      <c r="H67" s="37"/>
      <c r="I67" s="39"/>
      <c r="J67" s="37"/>
      <c r="K67" s="37"/>
      <c r="L67" s="37"/>
      <c r="M67" s="34"/>
    </row>
    <row r="68" spans="1:13" x14ac:dyDescent="0.25">
      <c r="A68" s="34"/>
      <c r="B68" s="41"/>
      <c r="C68" s="34"/>
      <c r="D68" s="34"/>
      <c r="E68" s="34"/>
      <c r="F68" s="40"/>
      <c r="G68" s="37"/>
      <c r="H68" s="37"/>
      <c r="I68" s="39"/>
      <c r="J68" s="37"/>
      <c r="K68" s="37"/>
      <c r="L68" s="37"/>
      <c r="M68" s="45"/>
    </row>
    <row r="69" spans="1:13" x14ac:dyDescent="0.25">
      <c r="A69" s="34"/>
      <c r="B69" s="41"/>
      <c r="C69" s="34"/>
      <c r="D69" s="34"/>
      <c r="E69" s="34"/>
      <c r="F69" s="40"/>
      <c r="G69" s="37"/>
      <c r="H69" s="37"/>
      <c r="I69" s="39"/>
      <c r="J69" s="37"/>
      <c r="K69" s="37"/>
      <c r="L69" s="37"/>
      <c r="M69" s="34"/>
    </row>
    <row r="70" spans="1:13" x14ac:dyDescent="0.25">
      <c r="A70" s="34"/>
      <c r="B70" s="41"/>
      <c r="C70" s="34"/>
      <c r="D70" s="34"/>
      <c r="E70" s="34"/>
      <c r="F70" s="40"/>
      <c r="G70" s="37"/>
      <c r="H70" s="37"/>
      <c r="I70" s="39"/>
      <c r="J70" s="37"/>
      <c r="K70" s="37"/>
      <c r="L70" s="37"/>
      <c r="M70" s="34"/>
    </row>
    <row r="71" spans="1:13" x14ac:dyDescent="0.25">
      <c r="A71" s="34"/>
      <c r="B71" s="41"/>
      <c r="C71" s="34"/>
      <c r="D71" s="34"/>
      <c r="E71" s="34"/>
      <c r="F71" s="40"/>
      <c r="G71" s="37"/>
      <c r="H71" s="37"/>
      <c r="I71" s="39"/>
      <c r="J71" s="37"/>
      <c r="K71" s="37"/>
      <c r="L71" s="37"/>
      <c r="M71" s="46"/>
    </row>
    <row r="72" spans="1:13" x14ac:dyDescent="0.25">
      <c r="A72" s="34"/>
      <c r="B72" s="41"/>
      <c r="C72" s="34"/>
      <c r="D72" s="34"/>
      <c r="E72" s="34"/>
      <c r="F72" s="40"/>
      <c r="G72" s="37"/>
      <c r="H72" s="37"/>
      <c r="I72" s="39"/>
      <c r="J72" s="37"/>
      <c r="K72" s="37"/>
      <c r="L72" s="37"/>
      <c r="M72" s="46"/>
    </row>
    <row r="73" spans="1:13" x14ac:dyDescent="0.25">
      <c r="A73" s="34"/>
      <c r="B73" s="41"/>
      <c r="C73" s="34"/>
      <c r="D73" s="34"/>
      <c r="E73" s="34"/>
      <c r="F73" s="40"/>
      <c r="G73" s="37"/>
      <c r="H73" s="37"/>
      <c r="I73" s="39"/>
      <c r="J73" s="37"/>
      <c r="K73" s="37"/>
      <c r="L73" s="37"/>
      <c r="M73" s="46"/>
    </row>
    <row r="74" spans="1:13" x14ac:dyDescent="0.25">
      <c r="A74" s="34"/>
      <c r="B74" s="41"/>
      <c r="C74" s="34"/>
      <c r="D74" s="34"/>
      <c r="E74" s="34"/>
      <c r="F74" s="40"/>
      <c r="G74" s="37"/>
      <c r="H74" s="37"/>
      <c r="I74" s="39"/>
      <c r="J74" s="37"/>
      <c r="K74" s="37"/>
      <c r="L74" s="37"/>
      <c r="M74" s="46"/>
    </row>
    <row r="75" spans="1:13" x14ac:dyDescent="0.25">
      <c r="A75" s="34"/>
      <c r="B75" s="41"/>
      <c r="C75" s="34"/>
      <c r="D75" s="34"/>
      <c r="E75" s="34"/>
      <c r="F75" s="40"/>
      <c r="G75" s="37"/>
      <c r="H75" s="37"/>
      <c r="I75" s="39"/>
      <c r="J75" s="37"/>
      <c r="K75" s="37"/>
      <c r="L75" s="37"/>
      <c r="M75" s="46"/>
    </row>
    <row r="76" spans="1:13" x14ac:dyDescent="0.25">
      <c r="A76" s="34"/>
      <c r="B76" s="41"/>
      <c r="C76" s="34"/>
      <c r="D76" s="34"/>
      <c r="E76" s="34"/>
      <c r="F76" s="40"/>
      <c r="G76" s="37"/>
      <c r="H76" s="37"/>
      <c r="I76" s="39"/>
      <c r="J76" s="37"/>
      <c r="K76" s="37"/>
      <c r="L76" s="37"/>
      <c r="M76" s="46"/>
    </row>
    <row r="77" spans="1:13" x14ac:dyDescent="0.25">
      <c r="A77" s="34"/>
      <c r="B77" s="41"/>
      <c r="C77" s="34"/>
      <c r="D77" s="34"/>
      <c r="E77" s="34"/>
      <c r="F77" s="40"/>
      <c r="G77" s="37"/>
      <c r="H77" s="37"/>
      <c r="I77" s="39"/>
      <c r="J77" s="37"/>
      <c r="K77" s="37"/>
      <c r="L77" s="37"/>
      <c r="M77" s="46"/>
    </row>
    <row r="78" spans="1:13" x14ac:dyDescent="0.25">
      <c r="A78" s="34"/>
      <c r="B78" s="41"/>
      <c r="C78" s="34"/>
      <c r="D78" s="34"/>
      <c r="E78" s="34"/>
      <c r="F78" s="40"/>
      <c r="G78" s="37"/>
      <c r="H78" s="37"/>
      <c r="I78" s="39"/>
      <c r="J78" s="37"/>
      <c r="K78" s="37"/>
      <c r="L78" s="37"/>
      <c r="M78" s="46"/>
    </row>
    <row r="79" spans="1:13" x14ac:dyDescent="0.25">
      <c r="A79" s="34"/>
      <c r="B79" s="41"/>
      <c r="C79" s="34"/>
      <c r="D79" s="34"/>
      <c r="E79" s="34"/>
      <c r="F79" s="40"/>
      <c r="G79" s="37"/>
      <c r="H79" s="37"/>
      <c r="I79" s="39"/>
      <c r="J79" s="37"/>
      <c r="K79" s="37"/>
      <c r="L79" s="37"/>
      <c r="M79" s="46"/>
    </row>
    <row r="80" spans="1:13" x14ac:dyDescent="0.25">
      <c r="A80" s="34"/>
      <c r="B80" s="41"/>
      <c r="C80" s="34"/>
      <c r="D80" s="34"/>
      <c r="E80" s="34"/>
      <c r="F80" s="40"/>
      <c r="G80" s="37"/>
      <c r="H80" s="37"/>
      <c r="I80" s="39"/>
      <c r="J80" s="37"/>
      <c r="K80" s="37"/>
      <c r="L80" s="37"/>
      <c r="M80" s="46"/>
    </row>
    <row r="81" spans="1:13" x14ac:dyDescent="0.25">
      <c r="A81" s="34"/>
      <c r="B81" s="41"/>
      <c r="C81" s="34"/>
      <c r="D81" s="34"/>
      <c r="E81" s="34"/>
      <c r="F81" s="40"/>
      <c r="G81" s="37"/>
      <c r="H81" s="37"/>
      <c r="I81" s="39"/>
      <c r="J81" s="37"/>
      <c r="K81" s="37"/>
      <c r="L81" s="37"/>
      <c r="M81" s="46"/>
    </row>
    <row r="82" spans="1:13" x14ac:dyDescent="0.25">
      <c r="A82" s="34"/>
      <c r="B82" s="41"/>
      <c r="C82" s="34"/>
      <c r="D82" s="34"/>
      <c r="E82" s="34"/>
      <c r="F82" s="40"/>
      <c r="G82" s="37"/>
      <c r="H82" s="37"/>
      <c r="I82" s="39"/>
      <c r="J82" s="37"/>
      <c r="K82" s="37"/>
      <c r="L82" s="37"/>
      <c r="M82" s="46"/>
    </row>
    <row r="83" spans="1:13" x14ac:dyDescent="0.25">
      <c r="A83" s="34"/>
      <c r="B83" s="41"/>
      <c r="C83" s="34"/>
      <c r="D83" s="34"/>
      <c r="E83" s="34"/>
      <c r="F83" s="40"/>
      <c r="G83" s="37"/>
      <c r="H83" s="37"/>
      <c r="I83" s="39"/>
      <c r="J83" s="37"/>
      <c r="K83" s="37"/>
      <c r="L83" s="37"/>
      <c r="M83" s="46"/>
    </row>
    <row r="84" spans="1:13" x14ac:dyDescent="0.25">
      <c r="A84" s="34"/>
      <c r="B84" s="41"/>
      <c r="C84" s="34"/>
      <c r="D84" s="34"/>
      <c r="E84" s="34"/>
      <c r="F84" s="40"/>
      <c r="G84" s="37"/>
      <c r="H84" s="37"/>
      <c r="I84" s="39"/>
      <c r="J84" s="37"/>
      <c r="K84" s="37"/>
      <c r="L84" s="37"/>
      <c r="M84" s="46"/>
    </row>
    <row r="85" spans="1:13" x14ac:dyDescent="0.25">
      <c r="A85" s="34"/>
      <c r="B85" s="41"/>
      <c r="C85" s="34"/>
      <c r="D85" s="34"/>
      <c r="E85" s="34"/>
      <c r="F85" s="40"/>
      <c r="G85" s="37"/>
      <c r="H85" s="37"/>
      <c r="I85" s="39"/>
      <c r="J85" s="37"/>
      <c r="K85" s="37"/>
      <c r="L85" s="37"/>
      <c r="M85" s="46"/>
    </row>
    <row r="86" spans="1:13" x14ac:dyDescent="0.25">
      <c r="A86" s="34"/>
      <c r="B86" s="41"/>
      <c r="C86" s="34"/>
      <c r="D86" s="34"/>
      <c r="E86" s="34"/>
      <c r="F86" s="40"/>
      <c r="G86" s="37"/>
      <c r="H86" s="37"/>
      <c r="I86" s="39"/>
      <c r="J86" s="37"/>
      <c r="K86" s="37"/>
      <c r="L86" s="37"/>
      <c r="M86" s="46"/>
    </row>
    <row r="87" spans="1:13" x14ac:dyDescent="0.25">
      <c r="A87" s="34"/>
      <c r="B87" s="41"/>
      <c r="C87" s="34"/>
      <c r="D87" s="34"/>
      <c r="E87" s="34"/>
      <c r="F87" s="40"/>
      <c r="G87" s="37"/>
      <c r="H87" s="37"/>
      <c r="I87" s="39"/>
      <c r="J87" s="37"/>
      <c r="K87" s="37"/>
      <c r="L87" s="37"/>
      <c r="M87" s="46"/>
    </row>
    <row r="88" spans="1:13" x14ac:dyDescent="0.25">
      <c r="A88" s="34"/>
      <c r="B88" s="41"/>
      <c r="C88" s="34"/>
      <c r="D88" s="34"/>
      <c r="E88" s="34"/>
      <c r="F88" s="40"/>
      <c r="G88" s="37"/>
      <c r="H88" s="37"/>
      <c r="I88" s="39"/>
      <c r="J88" s="37"/>
      <c r="K88" s="37"/>
      <c r="L88" s="37"/>
      <c r="M88" s="46"/>
    </row>
    <row r="89" spans="1:13" x14ac:dyDescent="0.25">
      <c r="A89" s="34"/>
      <c r="B89" s="41"/>
      <c r="C89" s="34"/>
      <c r="D89" s="34"/>
      <c r="E89" s="34"/>
      <c r="F89" s="40"/>
      <c r="G89" s="37"/>
      <c r="H89" s="37"/>
      <c r="I89" s="39"/>
      <c r="J89" s="37"/>
      <c r="K89" s="37"/>
      <c r="L89" s="37"/>
      <c r="M89" s="46"/>
    </row>
    <row r="90" spans="1:13" x14ac:dyDescent="0.25">
      <c r="A90" s="34"/>
      <c r="B90" s="41"/>
      <c r="C90" s="34"/>
      <c r="D90" s="34"/>
      <c r="E90" s="34"/>
      <c r="F90" s="40"/>
      <c r="G90" s="37"/>
      <c r="H90" s="37"/>
      <c r="I90" s="34"/>
      <c r="J90" s="37"/>
      <c r="K90" s="37"/>
      <c r="L90" s="37"/>
      <c r="M90" s="46"/>
    </row>
    <row r="91" spans="1:13" x14ac:dyDescent="0.25">
      <c r="A91" s="34"/>
      <c r="B91" s="41"/>
      <c r="C91" s="34"/>
      <c r="D91" s="34"/>
      <c r="E91" s="34"/>
      <c r="F91" s="40"/>
      <c r="G91" s="37"/>
      <c r="H91" s="37"/>
      <c r="I91" s="34"/>
      <c r="J91" s="37"/>
      <c r="K91" s="37"/>
      <c r="L91" s="37"/>
      <c r="M91" s="46"/>
    </row>
    <row r="92" spans="1:13" x14ac:dyDescent="0.25">
      <c r="A92" s="34"/>
      <c r="B92" s="41"/>
      <c r="C92" s="34"/>
      <c r="D92" s="34"/>
      <c r="E92" s="34"/>
      <c r="F92" s="40"/>
      <c r="G92" s="37"/>
      <c r="H92" s="37"/>
      <c r="I92" s="34"/>
      <c r="J92" s="37"/>
      <c r="K92" s="37"/>
      <c r="L92" s="37"/>
      <c r="M92" s="46"/>
    </row>
    <row r="93" spans="1:13" x14ac:dyDescent="0.25">
      <c r="A93" s="34"/>
      <c r="B93" s="41"/>
      <c r="C93" s="34"/>
      <c r="D93" s="34"/>
      <c r="E93" s="34"/>
      <c r="F93" s="40"/>
      <c r="G93" s="37"/>
      <c r="H93" s="37"/>
      <c r="I93" s="34"/>
      <c r="J93" s="37"/>
      <c r="K93" s="37"/>
      <c r="L93" s="37"/>
      <c r="M93" s="46"/>
    </row>
    <row r="94" spans="1:13" x14ac:dyDescent="0.25">
      <c r="A94" s="34"/>
      <c r="B94" s="41"/>
      <c r="C94" s="34"/>
      <c r="D94" s="34"/>
      <c r="E94" s="34"/>
      <c r="F94" s="40"/>
      <c r="G94" s="37"/>
      <c r="H94" s="37"/>
      <c r="I94" s="34"/>
      <c r="J94" s="37"/>
      <c r="K94" s="37"/>
      <c r="L94" s="37"/>
      <c r="M94" s="46"/>
    </row>
    <row r="95" spans="1:13" x14ac:dyDescent="0.25">
      <c r="A95" s="34"/>
      <c r="B95" s="41"/>
      <c r="C95" s="34"/>
      <c r="D95" s="34"/>
      <c r="E95" s="34"/>
      <c r="F95" s="40"/>
      <c r="G95" s="37"/>
      <c r="H95" s="37"/>
      <c r="I95" s="34"/>
      <c r="J95" s="37"/>
      <c r="K95" s="37"/>
      <c r="L95" s="37"/>
      <c r="M95" s="46"/>
    </row>
    <row r="96" spans="1:13" x14ac:dyDescent="0.25">
      <c r="A96" s="34"/>
      <c r="B96" s="41"/>
      <c r="C96" s="34"/>
      <c r="D96" s="34"/>
      <c r="E96" s="34"/>
      <c r="F96" s="40"/>
      <c r="G96" s="37"/>
      <c r="H96" s="37"/>
      <c r="I96" s="34"/>
      <c r="J96" s="37"/>
      <c r="K96" s="37"/>
      <c r="L96" s="37"/>
      <c r="M96" s="46"/>
    </row>
    <row r="97" spans="1:14" x14ac:dyDescent="0.25">
      <c r="A97" s="34"/>
      <c r="B97" s="41"/>
      <c r="C97" s="34"/>
      <c r="D97" s="34"/>
      <c r="E97" s="34"/>
      <c r="F97" s="40"/>
      <c r="G97" s="37"/>
      <c r="H97" s="37"/>
      <c r="I97" s="34"/>
      <c r="J97" s="37"/>
      <c r="K97" s="37"/>
      <c r="L97" s="37"/>
      <c r="M97" s="46"/>
    </row>
    <row r="98" spans="1:14" x14ac:dyDescent="0.25">
      <c r="A98" s="34"/>
      <c r="B98" s="41"/>
      <c r="C98" s="34"/>
      <c r="D98" s="34"/>
      <c r="E98" s="34"/>
      <c r="F98" s="40"/>
      <c r="G98" s="37"/>
      <c r="H98" s="37"/>
      <c r="I98" s="34"/>
      <c r="J98" s="37"/>
      <c r="K98" s="37"/>
      <c r="L98" s="37"/>
      <c r="M98" s="46"/>
    </row>
    <row r="99" spans="1:14" x14ac:dyDescent="0.25">
      <c r="A99" s="34"/>
      <c r="B99" s="41"/>
      <c r="C99" s="34"/>
      <c r="D99" s="34"/>
      <c r="E99" s="34"/>
      <c r="F99" s="40"/>
      <c r="G99" s="37"/>
      <c r="H99" s="37"/>
      <c r="I99" s="34"/>
      <c r="J99" s="37"/>
      <c r="K99" s="37"/>
      <c r="L99" s="37"/>
      <c r="M99" s="46"/>
    </row>
    <row r="100" spans="1:14" x14ac:dyDescent="0.25">
      <c r="A100" s="34"/>
      <c r="B100" s="41"/>
      <c r="C100" s="34"/>
      <c r="D100" s="34"/>
      <c r="E100" s="34"/>
      <c r="F100" s="40"/>
      <c r="G100" s="37"/>
      <c r="H100" s="37"/>
      <c r="I100" s="34"/>
      <c r="J100" s="37"/>
      <c r="K100" s="37"/>
      <c r="L100" s="37"/>
      <c r="M100" s="46"/>
    </row>
    <row r="101" spans="1:14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16"/>
    </row>
    <row r="102" spans="1:14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16"/>
    </row>
    <row r="103" spans="1:14" x14ac:dyDescent="0.25">
      <c r="N103" s="16"/>
    </row>
    <row r="104" spans="1:14" x14ac:dyDescent="0.25">
      <c r="N104" s="16"/>
    </row>
    <row r="105" spans="1:14" x14ac:dyDescent="0.25">
      <c r="N105" s="16"/>
    </row>
    <row r="106" spans="1:14" x14ac:dyDescent="0.25">
      <c r="N106" s="16"/>
    </row>
    <row r="107" spans="1:14" x14ac:dyDescent="0.25">
      <c r="N107" s="16"/>
    </row>
    <row r="108" spans="1:14" x14ac:dyDescent="0.25">
      <c r="N108" s="16"/>
    </row>
    <row r="109" spans="1:14" x14ac:dyDescent="0.25">
      <c r="N109" s="16"/>
    </row>
    <row r="110" spans="1:14" x14ac:dyDescent="0.25">
      <c r="N110" s="16"/>
    </row>
    <row r="111" spans="1:14" x14ac:dyDescent="0.25">
      <c r="N111" s="16"/>
    </row>
    <row r="112" spans="1:14" x14ac:dyDescent="0.25">
      <c r="N112" s="16"/>
    </row>
    <row r="113" spans="14:14" x14ac:dyDescent="0.25">
      <c r="N113" s="16"/>
    </row>
    <row r="114" spans="14:14" x14ac:dyDescent="0.25">
      <c r="N114" s="16"/>
    </row>
    <row r="115" spans="14:14" x14ac:dyDescent="0.25">
      <c r="N115" s="16"/>
    </row>
    <row r="116" spans="14:14" x14ac:dyDescent="0.25">
      <c r="N116" s="16"/>
    </row>
    <row r="117" spans="14:14" x14ac:dyDescent="0.25">
      <c r="N117" s="16"/>
    </row>
    <row r="118" spans="14:14" x14ac:dyDescent="0.25">
      <c r="N118" s="16"/>
    </row>
    <row r="119" spans="14:14" x14ac:dyDescent="0.25">
      <c r="N119" s="16"/>
    </row>
    <row r="120" spans="14:14" x14ac:dyDescent="0.25">
      <c r="N120" s="16"/>
    </row>
    <row r="121" spans="14:14" x14ac:dyDescent="0.25">
      <c r="N121" s="16"/>
    </row>
    <row r="122" spans="14:14" x14ac:dyDescent="0.25">
      <c r="N122" s="16"/>
    </row>
    <row r="123" spans="14:14" x14ac:dyDescent="0.25">
      <c r="N123" s="16"/>
    </row>
    <row r="124" spans="14:14" x14ac:dyDescent="0.25">
      <c r="N124" s="16"/>
    </row>
    <row r="125" spans="14:14" x14ac:dyDescent="0.25">
      <c r="N125" s="16"/>
    </row>
    <row r="126" spans="14:14" x14ac:dyDescent="0.25">
      <c r="N126" s="16"/>
    </row>
    <row r="127" spans="14:14" x14ac:dyDescent="0.25">
      <c r="N127" s="16"/>
    </row>
    <row r="128" spans="14:14" x14ac:dyDescent="0.25">
      <c r="N128" s="16"/>
    </row>
    <row r="129" spans="14:14" x14ac:dyDescent="0.25">
      <c r="N129" s="16"/>
    </row>
    <row r="130" spans="14:14" x14ac:dyDescent="0.25">
      <c r="N130" s="16"/>
    </row>
    <row r="131" spans="14:14" x14ac:dyDescent="0.25">
      <c r="N131" s="16"/>
    </row>
    <row r="132" spans="14:14" x14ac:dyDescent="0.25">
      <c r="N132" s="16"/>
    </row>
    <row r="133" spans="14:14" x14ac:dyDescent="0.25">
      <c r="N133" s="16"/>
    </row>
    <row r="134" spans="14:14" x14ac:dyDescent="0.25">
      <c r="N134" s="16"/>
    </row>
    <row r="135" spans="14:14" x14ac:dyDescent="0.25">
      <c r="N135" s="16"/>
    </row>
    <row r="136" spans="14:14" x14ac:dyDescent="0.25">
      <c r="N136" s="16"/>
    </row>
    <row r="137" spans="14:14" x14ac:dyDescent="0.25">
      <c r="N137" s="16"/>
    </row>
    <row r="138" spans="14:14" x14ac:dyDescent="0.25">
      <c r="N138" s="16"/>
    </row>
    <row r="139" spans="14:14" x14ac:dyDescent="0.25">
      <c r="N139" s="16"/>
    </row>
    <row r="140" spans="14:14" x14ac:dyDescent="0.25">
      <c r="N140" s="16"/>
    </row>
    <row r="141" spans="14:14" x14ac:dyDescent="0.25">
      <c r="N141" s="16"/>
    </row>
    <row r="142" spans="14:14" x14ac:dyDescent="0.25">
      <c r="N142" s="16"/>
    </row>
    <row r="143" spans="14:14" x14ac:dyDescent="0.25">
      <c r="N143" s="16"/>
    </row>
    <row r="144" spans="14:14" x14ac:dyDescent="0.25">
      <c r="N144" s="16"/>
    </row>
    <row r="145" spans="14:14" x14ac:dyDescent="0.25">
      <c r="N145" s="16"/>
    </row>
    <row r="146" spans="14:14" x14ac:dyDescent="0.25">
      <c r="N146" s="16"/>
    </row>
    <row r="147" spans="14:14" x14ac:dyDescent="0.25">
      <c r="N147" s="16"/>
    </row>
    <row r="148" spans="14:14" x14ac:dyDescent="0.25">
      <c r="N148" s="16"/>
    </row>
    <row r="149" spans="14:14" x14ac:dyDescent="0.25">
      <c r="N149" s="16"/>
    </row>
    <row r="150" spans="14:14" x14ac:dyDescent="0.25">
      <c r="N150" s="16"/>
    </row>
    <row r="151" spans="14:14" x14ac:dyDescent="0.25">
      <c r="N151" s="16"/>
    </row>
    <row r="152" spans="14:14" x14ac:dyDescent="0.25">
      <c r="N152" s="16"/>
    </row>
    <row r="153" spans="14:14" x14ac:dyDescent="0.25">
      <c r="N153" s="16"/>
    </row>
    <row r="154" spans="14:14" x14ac:dyDescent="0.25">
      <c r="N154" s="16"/>
    </row>
    <row r="155" spans="14:14" x14ac:dyDescent="0.25">
      <c r="N155" s="16"/>
    </row>
    <row r="156" spans="14:14" x14ac:dyDescent="0.25">
      <c r="N156" s="16"/>
    </row>
    <row r="157" spans="14:14" x14ac:dyDescent="0.25">
      <c r="N157" s="16"/>
    </row>
    <row r="158" spans="14:14" x14ac:dyDescent="0.25">
      <c r="N158" s="16"/>
    </row>
    <row r="159" spans="14:14" x14ac:dyDescent="0.25">
      <c r="N159" s="16"/>
    </row>
    <row r="160" spans="14:14" x14ac:dyDescent="0.25">
      <c r="N160" s="16"/>
    </row>
    <row r="161" spans="14:14" x14ac:dyDescent="0.25">
      <c r="N161" s="16"/>
    </row>
    <row r="162" spans="14:14" x14ac:dyDescent="0.25">
      <c r="N162" s="16"/>
    </row>
    <row r="163" spans="14:14" x14ac:dyDescent="0.25">
      <c r="N163" s="16"/>
    </row>
    <row r="164" spans="14:14" x14ac:dyDescent="0.25">
      <c r="N164" s="16"/>
    </row>
    <row r="165" spans="14:14" x14ac:dyDescent="0.25">
      <c r="N165" s="16"/>
    </row>
    <row r="166" spans="14:14" x14ac:dyDescent="0.25">
      <c r="N166" s="16"/>
    </row>
    <row r="167" spans="14:14" x14ac:dyDescent="0.25">
      <c r="N167" s="16"/>
    </row>
    <row r="168" spans="14:14" x14ac:dyDescent="0.25">
      <c r="N168" s="16"/>
    </row>
    <row r="169" spans="14:14" x14ac:dyDescent="0.25">
      <c r="N169" s="16"/>
    </row>
    <row r="170" spans="14:14" x14ac:dyDescent="0.25">
      <c r="N170" s="16"/>
    </row>
    <row r="171" spans="14:14" x14ac:dyDescent="0.25">
      <c r="N171" s="16"/>
    </row>
    <row r="172" spans="14:14" x14ac:dyDescent="0.25">
      <c r="N172" s="16"/>
    </row>
    <row r="173" spans="14:14" x14ac:dyDescent="0.25">
      <c r="N173" s="16"/>
    </row>
    <row r="174" spans="14:14" x14ac:dyDescent="0.25">
      <c r="N174" s="16"/>
    </row>
    <row r="175" spans="14:14" x14ac:dyDescent="0.25">
      <c r="N175" s="16"/>
    </row>
    <row r="176" spans="14:14" x14ac:dyDescent="0.25">
      <c r="N176" s="16"/>
    </row>
    <row r="177" spans="14:14" x14ac:dyDescent="0.25">
      <c r="N177" s="16"/>
    </row>
    <row r="178" spans="14:14" x14ac:dyDescent="0.25">
      <c r="N178" s="16"/>
    </row>
    <row r="179" spans="14:14" x14ac:dyDescent="0.25">
      <c r="N179" s="16"/>
    </row>
    <row r="180" spans="14:14" x14ac:dyDescent="0.25">
      <c r="N180" s="16"/>
    </row>
    <row r="181" spans="14:14" x14ac:dyDescent="0.25">
      <c r="N181" s="16"/>
    </row>
    <row r="182" spans="14:14" x14ac:dyDescent="0.25">
      <c r="N182" s="16"/>
    </row>
    <row r="183" spans="14:14" x14ac:dyDescent="0.25">
      <c r="N183" s="16"/>
    </row>
    <row r="184" spans="14:14" x14ac:dyDescent="0.25">
      <c r="N184" s="16"/>
    </row>
    <row r="185" spans="14:14" x14ac:dyDescent="0.25">
      <c r="N185" s="16"/>
    </row>
    <row r="186" spans="14:14" x14ac:dyDescent="0.25">
      <c r="N186" s="16"/>
    </row>
    <row r="187" spans="14:14" x14ac:dyDescent="0.25">
      <c r="N187" s="16"/>
    </row>
    <row r="188" spans="14:14" x14ac:dyDescent="0.25">
      <c r="N188" s="16"/>
    </row>
    <row r="189" spans="14:14" x14ac:dyDescent="0.25">
      <c r="N189" s="16"/>
    </row>
    <row r="190" spans="14:14" x14ac:dyDescent="0.25">
      <c r="N190" s="16"/>
    </row>
    <row r="191" spans="14:14" x14ac:dyDescent="0.25">
      <c r="N191" s="16"/>
    </row>
    <row r="192" spans="14:14" x14ac:dyDescent="0.25">
      <c r="N192" s="16"/>
    </row>
    <row r="193" spans="14:14" x14ac:dyDescent="0.25">
      <c r="N193" s="16"/>
    </row>
    <row r="194" spans="14:14" x14ac:dyDescent="0.25">
      <c r="N194" s="16"/>
    </row>
    <row r="195" spans="14:14" x14ac:dyDescent="0.25">
      <c r="N195" s="16"/>
    </row>
    <row r="196" spans="14:14" x14ac:dyDescent="0.25">
      <c r="N196" s="16"/>
    </row>
    <row r="197" spans="14:14" x14ac:dyDescent="0.25">
      <c r="N197" s="16"/>
    </row>
    <row r="198" spans="14:14" x14ac:dyDescent="0.25">
      <c r="N198" s="16"/>
    </row>
    <row r="199" spans="14:14" x14ac:dyDescent="0.25">
      <c r="N199" s="16"/>
    </row>
    <row r="200" spans="14:14" x14ac:dyDescent="0.25">
      <c r="N200" s="16"/>
    </row>
    <row r="201" spans="14:14" x14ac:dyDescent="0.25">
      <c r="N201" s="16"/>
    </row>
    <row r="202" spans="14:14" x14ac:dyDescent="0.25">
      <c r="N202" s="16"/>
    </row>
    <row r="203" spans="14:14" x14ac:dyDescent="0.25">
      <c r="N203" s="16"/>
    </row>
    <row r="204" spans="14:14" x14ac:dyDescent="0.25">
      <c r="N204" s="16"/>
    </row>
    <row r="205" spans="14:14" x14ac:dyDescent="0.25">
      <c r="N205" s="16"/>
    </row>
    <row r="206" spans="14:14" x14ac:dyDescent="0.25">
      <c r="N206" s="16"/>
    </row>
    <row r="207" spans="14:14" x14ac:dyDescent="0.25">
      <c r="N207" s="16"/>
    </row>
    <row r="208" spans="14:14" x14ac:dyDescent="0.25">
      <c r="N208" s="16"/>
    </row>
    <row r="209" spans="14:14" x14ac:dyDescent="0.25">
      <c r="N209" s="16"/>
    </row>
    <row r="210" spans="14:14" x14ac:dyDescent="0.25">
      <c r="N210" s="16"/>
    </row>
    <row r="211" spans="14:14" x14ac:dyDescent="0.25">
      <c r="N211" s="16"/>
    </row>
    <row r="212" spans="14:14" x14ac:dyDescent="0.25">
      <c r="N212" s="16"/>
    </row>
    <row r="213" spans="14:14" x14ac:dyDescent="0.25">
      <c r="N213" s="16"/>
    </row>
    <row r="214" spans="14:14" x14ac:dyDescent="0.25">
      <c r="N214" s="16"/>
    </row>
    <row r="215" spans="14:14" x14ac:dyDescent="0.25">
      <c r="N215" s="16"/>
    </row>
    <row r="216" spans="14:14" x14ac:dyDescent="0.25">
      <c r="N216" s="16"/>
    </row>
    <row r="217" spans="14:14" x14ac:dyDescent="0.25">
      <c r="N217" s="16"/>
    </row>
    <row r="218" spans="14:14" x14ac:dyDescent="0.25">
      <c r="N218" s="16"/>
    </row>
    <row r="219" spans="14:14" x14ac:dyDescent="0.25">
      <c r="N219" s="16"/>
    </row>
    <row r="220" spans="14:14" x14ac:dyDescent="0.25">
      <c r="N220" s="16"/>
    </row>
    <row r="221" spans="14:14" x14ac:dyDescent="0.25">
      <c r="N221" s="16"/>
    </row>
    <row r="222" spans="14:14" x14ac:dyDescent="0.25">
      <c r="N222" s="16"/>
    </row>
    <row r="223" spans="14:14" x14ac:dyDescent="0.25">
      <c r="N223" s="16"/>
    </row>
    <row r="224" spans="14:14" x14ac:dyDescent="0.25">
      <c r="N224" s="16"/>
    </row>
    <row r="225" spans="14:14" x14ac:dyDescent="0.25">
      <c r="N225" s="16"/>
    </row>
    <row r="226" spans="14:14" x14ac:dyDescent="0.25">
      <c r="N226" s="16"/>
    </row>
    <row r="227" spans="14:14" x14ac:dyDescent="0.25">
      <c r="N227" s="16"/>
    </row>
    <row r="228" spans="14:14" x14ac:dyDescent="0.25">
      <c r="N228" s="16"/>
    </row>
    <row r="229" spans="14:14" x14ac:dyDescent="0.25">
      <c r="N229" s="16"/>
    </row>
    <row r="230" spans="14:14" x14ac:dyDescent="0.25">
      <c r="N230" s="16"/>
    </row>
    <row r="231" spans="14:14" x14ac:dyDescent="0.25">
      <c r="N231" s="16"/>
    </row>
    <row r="232" spans="14:14" x14ac:dyDescent="0.25">
      <c r="N232" s="16"/>
    </row>
    <row r="233" spans="14:14" x14ac:dyDescent="0.25">
      <c r="N233" s="16"/>
    </row>
    <row r="234" spans="14:14" x14ac:dyDescent="0.25">
      <c r="N234" s="16"/>
    </row>
    <row r="235" spans="14:14" x14ac:dyDescent="0.25">
      <c r="N235" s="16"/>
    </row>
    <row r="236" spans="14:14" x14ac:dyDescent="0.25">
      <c r="N236" s="16"/>
    </row>
    <row r="237" spans="14:14" x14ac:dyDescent="0.25">
      <c r="N237" s="16"/>
    </row>
    <row r="238" spans="14:14" x14ac:dyDescent="0.25">
      <c r="N238" s="16"/>
    </row>
    <row r="239" spans="14:14" x14ac:dyDescent="0.25">
      <c r="N239" s="16"/>
    </row>
    <row r="240" spans="14:14" x14ac:dyDescent="0.25">
      <c r="N240" s="16"/>
    </row>
    <row r="241" spans="14:14" x14ac:dyDescent="0.25">
      <c r="N241" s="16"/>
    </row>
    <row r="242" spans="14:14" x14ac:dyDescent="0.25">
      <c r="N242" s="16"/>
    </row>
    <row r="243" spans="14:14" x14ac:dyDescent="0.25">
      <c r="N243" s="16"/>
    </row>
    <row r="244" spans="14:14" x14ac:dyDescent="0.25">
      <c r="N244" s="16"/>
    </row>
    <row r="245" spans="14:14" x14ac:dyDescent="0.25">
      <c r="N245" s="16"/>
    </row>
    <row r="246" spans="14:14" x14ac:dyDescent="0.25">
      <c r="N246" s="16"/>
    </row>
    <row r="247" spans="14:14" x14ac:dyDescent="0.25">
      <c r="N247" s="16"/>
    </row>
    <row r="248" spans="14:14" x14ac:dyDescent="0.25">
      <c r="N248" s="16"/>
    </row>
    <row r="249" spans="14:14" x14ac:dyDescent="0.25">
      <c r="N249" s="16"/>
    </row>
    <row r="250" spans="14:14" x14ac:dyDescent="0.25">
      <c r="N250" s="16"/>
    </row>
    <row r="251" spans="14:14" x14ac:dyDescent="0.25">
      <c r="N251" s="16"/>
    </row>
    <row r="252" spans="14:14" x14ac:dyDescent="0.25">
      <c r="N252" s="16"/>
    </row>
    <row r="253" spans="14:14" x14ac:dyDescent="0.25">
      <c r="N253" s="16"/>
    </row>
    <row r="254" spans="14:14" x14ac:dyDescent="0.25">
      <c r="N254" s="16"/>
    </row>
    <row r="255" spans="14:14" x14ac:dyDescent="0.25">
      <c r="N255" s="16"/>
    </row>
    <row r="256" spans="14:14" x14ac:dyDescent="0.25">
      <c r="N256" s="16"/>
    </row>
    <row r="257" spans="14:14" x14ac:dyDescent="0.25">
      <c r="N257" s="16"/>
    </row>
    <row r="258" spans="14:14" x14ac:dyDescent="0.25">
      <c r="N258" s="16"/>
    </row>
    <row r="259" spans="14:14" x14ac:dyDescent="0.25">
      <c r="N259" s="16"/>
    </row>
    <row r="260" spans="14:14" x14ac:dyDescent="0.25">
      <c r="N260" s="16"/>
    </row>
    <row r="261" spans="14:14" x14ac:dyDescent="0.25">
      <c r="N261" s="16"/>
    </row>
    <row r="262" spans="14:14" x14ac:dyDescent="0.25">
      <c r="N262" s="16"/>
    </row>
    <row r="263" spans="14:14" x14ac:dyDescent="0.25">
      <c r="N263" s="16"/>
    </row>
    <row r="264" spans="14:14" x14ac:dyDescent="0.25">
      <c r="N264" s="16"/>
    </row>
    <row r="265" spans="14:14" x14ac:dyDescent="0.25">
      <c r="N265" s="16"/>
    </row>
    <row r="266" spans="14:14" x14ac:dyDescent="0.25">
      <c r="N266" s="16"/>
    </row>
    <row r="267" spans="14:14" x14ac:dyDescent="0.25">
      <c r="N267" s="16"/>
    </row>
    <row r="268" spans="14:14" x14ac:dyDescent="0.25">
      <c r="N268" s="16"/>
    </row>
    <row r="269" spans="14:14" x14ac:dyDescent="0.25">
      <c r="N269" s="16"/>
    </row>
    <row r="270" spans="14:14" x14ac:dyDescent="0.25">
      <c r="N270" s="16"/>
    </row>
    <row r="271" spans="14:14" x14ac:dyDescent="0.25">
      <c r="N271" s="16"/>
    </row>
    <row r="272" spans="14:14" x14ac:dyDescent="0.25">
      <c r="N272" s="16"/>
    </row>
    <row r="273" spans="14:14" x14ac:dyDescent="0.25">
      <c r="N273" s="16"/>
    </row>
    <row r="274" spans="14:14" x14ac:dyDescent="0.25">
      <c r="N274" s="16"/>
    </row>
    <row r="275" spans="14:14" x14ac:dyDescent="0.25">
      <c r="N275" s="16"/>
    </row>
    <row r="276" spans="14:14" x14ac:dyDescent="0.25">
      <c r="N276" s="16"/>
    </row>
    <row r="277" spans="14:14" x14ac:dyDescent="0.25">
      <c r="N277" s="16"/>
    </row>
    <row r="278" spans="14:14" x14ac:dyDescent="0.25">
      <c r="N278" s="16"/>
    </row>
    <row r="279" spans="14:14" x14ac:dyDescent="0.25">
      <c r="N279" s="16"/>
    </row>
    <row r="280" spans="14:14" x14ac:dyDescent="0.25">
      <c r="N280" s="16"/>
    </row>
    <row r="281" spans="14:14" x14ac:dyDescent="0.25">
      <c r="N281" s="16"/>
    </row>
    <row r="282" spans="14:14" x14ac:dyDescent="0.25">
      <c r="N282" s="16"/>
    </row>
    <row r="283" spans="14:14" x14ac:dyDescent="0.25">
      <c r="N283" s="16"/>
    </row>
    <row r="284" spans="14:14" x14ac:dyDescent="0.25">
      <c r="N284" s="16"/>
    </row>
    <row r="285" spans="14:14" x14ac:dyDescent="0.25">
      <c r="N285" s="16"/>
    </row>
    <row r="286" spans="14:14" x14ac:dyDescent="0.25">
      <c r="N286" s="16"/>
    </row>
  </sheetData>
  <pageMargins left="0.55118110236220474" right="0.55118110236220474" top="0.39370078740157483" bottom="0.39370078740157483" header="0.31496062992125984" footer="0.31496062992125984"/>
  <pageSetup paperSize="66" scale="110" orientation="landscape" r:id="rId1"/>
  <headerFooter alignWithMargins="0">
    <oddHeader>&amp;Z&amp;F</oddHeader>
    <oddFooter>&amp;C&amp;A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K2" sqref="K2"/>
    </sheetView>
  </sheetViews>
  <sheetFormatPr defaultRowHeight="15.75" x14ac:dyDescent="0.25"/>
  <cols>
    <col min="3" max="3" width="10.28515625" customWidth="1"/>
    <col min="4" max="4" width="10.7109375" customWidth="1"/>
    <col min="5" max="5" width="8.7109375" customWidth="1"/>
    <col min="6" max="6" width="7.28515625" customWidth="1"/>
    <col min="7" max="7" width="7" customWidth="1"/>
    <col min="8" max="10" width="8.7109375" customWidth="1"/>
    <col min="11" max="11" width="12" customWidth="1"/>
    <col min="15" max="15" width="5.42578125" customWidth="1"/>
  </cols>
  <sheetData>
    <row r="1" spans="1:12" ht="18.75" x14ac:dyDescent="0.3">
      <c r="K1" s="127" t="s">
        <v>62</v>
      </c>
    </row>
    <row r="2" spans="1:12" ht="18.75" x14ac:dyDescent="0.3">
      <c r="B2" s="67" t="s">
        <v>37</v>
      </c>
      <c r="C2" s="68">
        <f>'מפלסים בציר כביש'!A14</f>
        <v>119.85</v>
      </c>
      <c r="F2" s="80" t="s">
        <v>31</v>
      </c>
      <c r="K2" s="127" t="s">
        <v>63</v>
      </c>
    </row>
    <row r="3" spans="1:12" ht="19.5" thickBot="1" x14ac:dyDescent="0.35">
      <c r="B3" s="69" t="s">
        <v>4</v>
      </c>
      <c r="C3" s="70" t="s">
        <v>4</v>
      </c>
      <c r="E3" s="39"/>
      <c r="F3" s="39"/>
      <c r="G3" s="39"/>
      <c r="H3" s="39"/>
      <c r="I3" s="39"/>
      <c r="J3" s="39"/>
      <c r="K3" s="127" t="s">
        <v>67</v>
      </c>
    </row>
    <row r="4" spans="1:12" ht="16.5" thickBot="1" x14ac:dyDescent="0.3">
      <c r="A4" s="139" t="s">
        <v>35</v>
      </c>
      <c r="B4" s="133" t="s">
        <v>33</v>
      </c>
      <c r="C4" s="133" t="s">
        <v>34</v>
      </c>
      <c r="D4" s="135" t="s">
        <v>17</v>
      </c>
      <c r="E4" s="141" t="s">
        <v>3</v>
      </c>
      <c r="G4" s="34"/>
      <c r="H4" s="34"/>
      <c r="I4" s="34"/>
      <c r="J4" s="34"/>
      <c r="K4" s="34"/>
    </row>
    <row r="5" spans="1:12" ht="30" customHeight="1" thickBot="1" x14ac:dyDescent="0.3">
      <c r="A5" s="140"/>
      <c r="B5" s="134"/>
      <c r="C5" s="134"/>
      <c r="D5" s="136"/>
      <c r="E5" s="142"/>
      <c r="F5" s="71" t="s">
        <v>30</v>
      </c>
      <c r="G5" s="20" t="s">
        <v>32</v>
      </c>
      <c r="H5" s="20" t="s">
        <v>5</v>
      </c>
      <c r="I5" s="75" t="s">
        <v>6</v>
      </c>
      <c r="J5" s="77" t="s">
        <v>39</v>
      </c>
      <c r="K5" s="77" t="s">
        <v>40</v>
      </c>
      <c r="L5" s="72" t="s">
        <v>38</v>
      </c>
    </row>
    <row r="6" spans="1:12" ht="20.100000000000001" customHeight="1" x14ac:dyDescent="0.25">
      <c r="A6" s="91" t="s">
        <v>43</v>
      </c>
      <c r="B6" s="93">
        <v>2.5</v>
      </c>
      <c r="C6" s="59">
        <f>+B6/TAN('מפלסים בציר כביש'!$G$11*PI()/180)</f>
        <v>2.8558275635882855</v>
      </c>
      <c r="D6" s="73">
        <f>+$C$2+C6</f>
        <v>122.70582756358829</v>
      </c>
      <c r="E6" s="73">
        <f>+D6-'מפלסים בציר כביש'!$C$4</f>
        <v>3.8558275635882922</v>
      </c>
      <c r="F6" s="57">
        <v>0.02</v>
      </c>
      <c r="G6" s="59">
        <f>F6*B6</f>
        <v>0.05</v>
      </c>
      <c r="H6" s="59">
        <f>+'מפלסים בציר כביש'!$C$5+'מפלסים בציר כביש'!$E$8*E6</f>
        <v>-66.281766783288418</v>
      </c>
      <c r="I6" s="59">
        <f>+E6^2*'מפלסים בציר כביש'!$E$11/('מפלסים בציר כביש'!$C$11/2)^2</f>
        <v>1.8577288653502725E-2</v>
      </c>
      <c r="J6" s="59">
        <f>+H6-I6-G6</f>
        <v>-66.350344071941919</v>
      </c>
      <c r="K6" s="88">
        <f>+J6-'מפלסים בציר כביש'!$C$10</f>
        <v>-66.450344071941913</v>
      </c>
      <c r="L6" s="137">
        <f>+(K8-K6)/((ABS(B8-B6))/SIN('מפלסים בציר כביש'!$G$11*PI()/180))</f>
        <v>-5.9925404095352901E-2</v>
      </c>
    </row>
    <row r="7" spans="1:12" ht="20.100000000000001" customHeight="1" x14ac:dyDescent="0.25">
      <c r="A7" s="91" t="s">
        <v>44</v>
      </c>
      <c r="B7" s="51">
        <v>0</v>
      </c>
      <c r="C7" s="23">
        <f>+B7/TAN('מפלסים בציר כביש'!$G$11*PI()/180)</f>
        <v>0</v>
      </c>
      <c r="D7" s="74">
        <f>+$C$2+C7</f>
        <v>119.85</v>
      </c>
      <c r="E7" s="74">
        <f>+D7-'מפלסים בציר כביש'!$C$4</f>
        <v>1</v>
      </c>
      <c r="F7" s="52">
        <v>0.02</v>
      </c>
      <c r="G7" s="59">
        <f>F7*B7</f>
        <v>0</v>
      </c>
      <c r="H7" s="23">
        <f>+'מפלסים בציר כביש'!$C$5+'מפלסים בציר כביש'!$E$8*E7</f>
        <v>-66.56635</v>
      </c>
      <c r="I7" s="23">
        <f>+E7^2*'מפלסים בציר כביש'!$E$11/('מפלסים בציר כביש'!$C$11/2)^2</f>
        <v>1.2495312500000002E-3</v>
      </c>
      <c r="J7" s="59">
        <f>+H7-I7-G7</f>
        <v>-66.567599531249996</v>
      </c>
      <c r="K7" s="89">
        <f>+J7-'מפלסים בציר כביש'!$C$10</f>
        <v>-66.667599531249991</v>
      </c>
      <c r="L7" s="138"/>
    </row>
    <row r="8" spans="1:12" ht="20.100000000000001" customHeight="1" x14ac:dyDescent="0.25">
      <c r="A8" s="91" t="s">
        <v>45</v>
      </c>
      <c r="B8" s="92">
        <v>-2.5</v>
      </c>
      <c r="C8" s="23">
        <f>+B8/TAN('מפלסים בציר כביש'!$G$11*PI()/180)</f>
        <v>-2.8558275635882855</v>
      </c>
      <c r="D8" s="74">
        <f>+$C$2+C8</f>
        <v>116.9941724364117</v>
      </c>
      <c r="E8" s="74">
        <f>+D8-'מפלסים בציר כביש'!$C$4</f>
        <v>-1.8558275635882922</v>
      </c>
      <c r="F8" s="52">
        <v>0.02</v>
      </c>
      <c r="G8" s="59">
        <f>F8*B8</f>
        <v>-0.05</v>
      </c>
      <c r="H8" s="23">
        <f>+'מפלסים בציר כביש'!$C$5+'מפלסים בציר כביש'!$E$8*E8</f>
        <v>-66.850933216711567</v>
      </c>
      <c r="I8" s="23">
        <f>+E8^2*'מפלסים בציר כביש'!$E$11/('מפלסים בציר כביש'!$C$11/2)^2</f>
        <v>4.3035055122429902E-3</v>
      </c>
      <c r="J8" s="59">
        <f>+H8-I8-G8</f>
        <v>-66.80523672222381</v>
      </c>
      <c r="K8" s="89">
        <f>+J8-'מפלסים בציר כביש'!$C$10</f>
        <v>-66.905236722223805</v>
      </c>
      <c r="L8" s="138"/>
    </row>
  </sheetData>
  <mergeCells count="6">
    <mergeCell ref="B4:B5"/>
    <mergeCell ref="C4:C5"/>
    <mergeCell ref="D4:D5"/>
    <mergeCell ref="L6:L8"/>
    <mergeCell ref="A4:A5"/>
    <mergeCell ref="E4:E5"/>
  </mergeCells>
  <phoneticPr fontId="2" type="noConversion"/>
  <pageMargins left="0.55118110236220474" right="0.55118110236220474" top="1.1811023622047245" bottom="0.78740157480314965" header="0.51181102362204722" footer="0.51181102362204722"/>
  <pageSetup paperSize="9" orientation="landscape" r:id="rId1"/>
  <headerFooter alignWithMargins="0">
    <oddHeader>&amp;Z&amp;F</oddHeader>
    <oddFooter>&amp;C&amp;A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sqref="A1:A65536"/>
    </sheetView>
  </sheetViews>
  <sheetFormatPr defaultRowHeight="15.75" x14ac:dyDescent="0.25"/>
  <cols>
    <col min="3" max="3" width="10.28515625" customWidth="1"/>
    <col min="4" max="4" width="10.7109375" customWidth="1"/>
    <col min="5" max="5" width="8.7109375" customWidth="1"/>
    <col min="6" max="6" width="7.28515625" customWidth="1"/>
    <col min="7" max="7" width="7" customWidth="1"/>
    <col min="8" max="10" width="8.7109375" customWidth="1"/>
    <col min="11" max="11" width="12" customWidth="1"/>
    <col min="15" max="15" width="5.42578125" customWidth="1"/>
  </cols>
  <sheetData>
    <row r="1" spans="1:12" ht="18.75" x14ac:dyDescent="0.3">
      <c r="L1" s="127" t="s">
        <v>62</v>
      </c>
    </row>
    <row r="2" spans="1:12" ht="18.75" x14ac:dyDescent="0.3">
      <c r="B2" s="67" t="s">
        <v>37</v>
      </c>
      <c r="C2" s="68">
        <f>'מפלסים בציר כביש'!A15</f>
        <v>139.85</v>
      </c>
      <c r="F2" s="96" t="s">
        <v>46</v>
      </c>
      <c r="L2" s="127" t="s">
        <v>63</v>
      </c>
    </row>
    <row r="3" spans="1:12" ht="19.5" thickBot="1" x14ac:dyDescent="0.35">
      <c r="B3" s="69" t="s">
        <v>4</v>
      </c>
      <c r="C3" s="70" t="s">
        <v>4</v>
      </c>
      <c r="E3" s="39"/>
      <c r="F3" s="39"/>
      <c r="G3" s="39"/>
      <c r="H3" s="39"/>
      <c r="I3" s="39"/>
      <c r="J3" s="39"/>
      <c r="K3" s="39"/>
      <c r="L3" s="127" t="s">
        <v>68</v>
      </c>
    </row>
    <row r="4" spans="1:12" ht="16.5" thickBot="1" x14ac:dyDescent="0.3">
      <c r="A4" s="139" t="s">
        <v>35</v>
      </c>
      <c r="B4" s="133" t="s">
        <v>33</v>
      </c>
      <c r="C4" s="133" t="s">
        <v>34</v>
      </c>
      <c r="D4" s="135" t="s">
        <v>17</v>
      </c>
      <c r="E4" s="141" t="s">
        <v>3</v>
      </c>
      <c r="G4" s="34"/>
      <c r="H4" s="34"/>
      <c r="I4" s="34"/>
      <c r="J4" s="34"/>
      <c r="K4" s="34"/>
    </row>
    <row r="5" spans="1:12" ht="30" customHeight="1" thickBot="1" x14ac:dyDescent="0.3">
      <c r="A5" s="140"/>
      <c r="B5" s="134"/>
      <c r="C5" s="134"/>
      <c r="D5" s="136"/>
      <c r="E5" s="142"/>
      <c r="F5" s="71" t="s">
        <v>30</v>
      </c>
      <c r="G5" s="20" t="s">
        <v>32</v>
      </c>
      <c r="H5" s="20" t="s">
        <v>5</v>
      </c>
      <c r="I5" s="75" t="s">
        <v>6</v>
      </c>
      <c r="J5" s="77" t="s">
        <v>39</v>
      </c>
      <c r="K5" s="77" t="s">
        <v>40</v>
      </c>
      <c r="L5" s="72" t="s">
        <v>38</v>
      </c>
    </row>
    <row r="6" spans="1:12" ht="20.100000000000001" customHeight="1" x14ac:dyDescent="0.25">
      <c r="A6" s="91" t="s">
        <v>48</v>
      </c>
      <c r="B6" s="93">
        <v>2.5</v>
      </c>
      <c r="C6" s="59">
        <f>+B6/TAN('מפלסים בציר כביש'!$G$11*PI()/180)</f>
        <v>2.8558275635882855</v>
      </c>
      <c r="D6" s="73">
        <f>+$C$2+C6</f>
        <v>142.70582756358829</v>
      </c>
      <c r="E6" s="73">
        <f>+D6-'מפלסים בציר כביש'!$C$4</f>
        <v>23.855827563588292</v>
      </c>
      <c r="F6" s="57">
        <v>0.02</v>
      </c>
      <c r="G6" s="59">
        <f>F6*B6</f>
        <v>0.05</v>
      </c>
      <c r="H6" s="59">
        <f>+'מפלסים בציר כביש'!$C$5+'מפלסים בציר כביש'!$E$8*E6</f>
        <v>-64.288766783288423</v>
      </c>
      <c r="I6" s="59">
        <f>+E6^2*'מפלסים בציר כביש'!$E$11/('מפלסים בציר כביש'!$C$11/2)^2</f>
        <v>0.71110887006610013</v>
      </c>
      <c r="J6" s="59">
        <f>+H6-I6-G6</f>
        <v>-65.049875653354519</v>
      </c>
      <c r="K6" s="88">
        <f>+J6-'מפלסים בציר כביש'!$C$10</f>
        <v>-65.149875653354513</v>
      </c>
      <c r="L6" s="137">
        <f>+(K8-K6)/((ABS(B8-B6))/SIN('מפלסים בציר כביש'!$G$11*PI()/180))</f>
        <v>-2.2318191836400839E-2</v>
      </c>
    </row>
    <row r="7" spans="1:12" ht="20.100000000000001" customHeight="1" x14ac:dyDescent="0.25">
      <c r="A7" s="91" t="s">
        <v>49</v>
      </c>
      <c r="B7" s="51">
        <v>0</v>
      </c>
      <c r="C7" s="23">
        <f>+B7/TAN('מפלסים בציר כביש'!$G$11*PI()/180)</f>
        <v>0</v>
      </c>
      <c r="D7" s="74">
        <f>+$C$2+C7</f>
        <v>139.85</v>
      </c>
      <c r="E7" s="74">
        <f>+D7-'מפלסים בציר כביש'!$C$4</f>
        <v>21</v>
      </c>
      <c r="F7" s="52">
        <v>0.02</v>
      </c>
      <c r="G7" s="59">
        <f>F7*B7</f>
        <v>0</v>
      </c>
      <c r="H7" s="23">
        <f>+'מפלסים בציר כביש'!$C$5+'מפלסים בציר כביש'!$E$8*E7</f>
        <v>-64.573350000000005</v>
      </c>
      <c r="I7" s="23">
        <f>+E7^2*'מפלסים בציר כביש'!$E$11/('מפלסים בציר כביש'!$C$11/2)^2</f>
        <v>0.55104328125000002</v>
      </c>
      <c r="J7" s="59">
        <f>+H7-I7-G7</f>
        <v>-65.124393281250008</v>
      </c>
      <c r="K7" s="89">
        <f>+J7-'מפלסים בציר כביש'!$C$10</f>
        <v>-65.224393281250002</v>
      </c>
      <c r="L7" s="138"/>
    </row>
    <row r="8" spans="1:12" ht="20.100000000000001" customHeight="1" x14ac:dyDescent="0.25">
      <c r="A8" s="91" t="s">
        <v>50</v>
      </c>
      <c r="B8" s="92">
        <v>-2.5</v>
      </c>
      <c r="C8" s="23">
        <f>+B8/TAN('מפלסים בציר כביש'!$G$11*PI()/180)</f>
        <v>-2.8558275635882855</v>
      </c>
      <c r="D8" s="74">
        <f>+$C$2+C8</f>
        <v>136.9941724364117</v>
      </c>
      <c r="E8" s="74">
        <f>+D8-'מפלסים בציר כביש'!$C$4</f>
        <v>18.144172436411708</v>
      </c>
      <c r="F8" s="52">
        <v>0.02</v>
      </c>
      <c r="G8" s="59">
        <f>F8*B8</f>
        <v>-0.05</v>
      </c>
      <c r="H8" s="23">
        <f>+'מפלסים בציר כביש'!$C$5+'מפלסים בציר כביש'!$E$8*E8</f>
        <v>-64.857933216711572</v>
      </c>
      <c r="I8" s="23">
        <f>+E8^2*'מפלסים בציר כביש'!$E$11/('מפלסים בציר כביש'!$C$11/2)^2</f>
        <v>0.41135942409964571</v>
      </c>
      <c r="J8" s="59">
        <f>+H8-I8-G8</f>
        <v>-65.219292640811219</v>
      </c>
      <c r="K8" s="89">
        <f>+J8-'מפלסים בציר כביש'!$C$10</f>
        <v>-65.319292640811213</v>
      </c>
      <c r="L8" s="138"/>
    </row>
  </sheetData>
  <mergeCells count="6">
    <mergeCell ref="L6:L8"/>
    <mergeCell ref="A4:A5"/>
    <mergeCell ref="B4:B5"/>
    <mergeCell ref="C4:C5"/>
    <mergeCell ref="D4:D5"/>
    <mergeCell ref="E4:E5"/>
  </mergeCells>
  <pageMargins left="0.55118110236220474" right="0.55118110236220474" top="1.1811023622047245" bottom="0.78740157480314965" header="0.51181102362204722" footer="0.51181102362204722"/>
  <pageSetup paperSize="9" orientation="landscape" r:id="rId1"/>
  <headerFooter alignWithMargins="0">
    <oddHeader>&amp;Z&amp;F</oddHeader>
    <oddFooter>&amp;C&amp;A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30" sqref="D30"/>
    </sheetView>
  </sheetViews>
  <sheetFormatPr defaultRowHeight="15.75" x14ac:dyDescent="0.25"/>
  <cols>
    <col min="3" max="3" width="10.28515625" customWidth="1"/>
    <col min="4" max="4" width="10.7109375" customWidth="1"/>
    <col min="5" max="5" width="8.7109375" customWidth="1"/>
    <col min="6" max="6" width="7.28515625" customWidth="1"/>
    <col min="7" max="7" width="7" customWidth="1"/>
    <col min="8" max="10" width="8.7109375" customWidth="1"/>
    <col min="11" max="11" width="12" customWidth="1"/>
    <col min="15" max="15" width="5.42578125" customWidth="1"/>
  </cols>
  <sheetData>
    <row r="1" spans="1:12" ht="18.75" x14ac:dyDescent="0.3">
      <c r="L1" s="127" t="s">
        <v>62</v>
      </c>
    </row>
    <row r="2" spans="1:12" ht="18.75" x14ac:dyDescent="0.3">
      <c r="B2" s="67" t="s">
        <v>37</v>
      </c>
      <c r="C2" s="68">
        <f>'מפלסים בציר כביש'!A16</f>
        <v>169.85</v>
      </c>
      <c r="F2" s="96" t="s">
        <v>47</v>
      </c>
      <c r="L2" s="127" t="s">
        <v>63</v>
      </c>
    </row>
    <row r="3" spans="1:12" ht="19.5" thickBot="1" x14ac:dyDescent="0.35">
      <c r="B3" s="69" t="s">
        <v>4</v>
      </c>
      <c r="C3" s="70" t="s">
        <v>4</v>
      </c>
      <c r="E3" s="39"/>
      <c r="F3" s="39"/>
      <c r="G3" s="39"/>
      <c r="H3" s="39"/>
      <c r="I3" s="39"/>
      <c r="J3" s="39"/>
      <c r="K3" s="39"/>
      <c r="L3" s="127" t="s">
        <v>69</v>
      </c>
    </row>
    <row r="4" spans="1:12" ht="16.5" thickBot="1" x14ac:dyDescent="0.3">
      <c r="A4" s="139" t="s">
        <v>35</v>
      </c>
      <c r="B4" s="133" t="s">
        <v>33</v>
      </c>
      <c r="C4" s="133" t="s">
        <v>34</v>
      </c>
      <c r="D4" s="135" t="s">
        <v>17</v>
      </c>
      <c r="E4" s="141" t="s">
        <v>3</v>
      </c>
      <c r="G4" s="34"/>
      <c r="H4" s="34"/>
      <c r="I4" s="34"/>
      <c r="J4" s="34"/>
      <c r="K4" s="34"/>
    </row>
    <row r="5" spans="1:12" ht="30" customHeight="1" thickBot="1" x14ac:dyDescent="0.3">
      <c r="A5" s="140"/>
      <c r="B5" s="134"/>
      <c r="C5" s="134"/>
      <c r="D5" s="136"/>
      <c r="E5" s="142"/>
      <c r="F5" s="71" t="s">
        <v>30</v>
      </c>
      <c r="G5" s="20" t="s">
        <v>32</v>
      </c>
      <c r="H5" s="20" t="s">
        <v>5</v>
      </c>
      <c r="I5" s="75" t="s">
        <v>6</v>
      </c>
      <c r="J5" s="77" t="s">
        <v>39</v>
      </c>
      <c r="K5" s="77" t="s">
        <v>40</v>
      </c>
      <c r="L5" s="72" t="s">
        <v>38</v>
      </c>
    </row>
    <row r="6" spans="1:12" ht="20.100000000000001" customHeight="1" x14ac:dyDescent="0.25">
      <c r="A6" s="91" t="s">
        <v>51</v>
      </c>
      <c r="B6" s="93">
        <v>2.5</v>
      </c>
      <c r="C6" s="59">
        <f>+B6/TAN('מפלסים בציר כביש'!$G$11*PI()/180)</f>
        <v>2.8558275635882855</v>
      </c>
      <c r="D6" s="73">
        <f>+$C$2+C6</f>
        <v>172.70582756358829</v>
      </c>
      <c r="E6" s="73">
        <f>+D6-'מפלסים בציר כביש'!$C$4</f>
        <v>53.855827563588292</v>
      </c>
      <c r="F6" s="57">
        <v>0.02</v>
      </c>
      <c r="G6" s="59">
        <f>F6*B6</f>
        <v>0.05</v>
      </c>
      <c r="H6" s="59">
        <f>+'מפלסים בציר כביש'!$C$5+'מפלסים בציר כביש'!$E$8*E6</f>
        <v>-61.299266783288431</v>
      </c>
      <c r="I6" s="59">
        <f>+E6^2*'מפלסים בציר כביש'!$E$11/('מפלסים בציר כביש'!$C$11/2)^2</f>
        <v>3.6242031171849964</v>
      </c>
      <c r="J6" s="59">
        <f>+H6-I6-G6</f>
        <v>-64.973469900473418</v>
      </c>
      <c r="K6" s="88">
        <f>+J6-'מפלסים בציר כביש'!$C$10</f>
        <v>-65.073469900473413</v>
      </c>
      <c r="L6" s="137">
        <f>+(K8-K6)/((ABS(B8-B6))/SIN('מפלסים בציר כביש'!$G$11*PI()/180))</f>
        <v>3.4092626552028188E-2</v>
      </c>
    </row>
    <row r="7" spans="1:12" ht="20.100000000000001" customHeight="1" x14ac:dyDescent="0.25">
      <c r="A7" s="91" t="s">
        <v>52</v>
      </c>
      <c r="B7" s="51">
        <v>0</v>
      </c>
      <c r="C7" s="23">
        <f>+B7/TAN('מפלסים בציר כביש'!$G$11*PI()/180)</f>
        <v>0</v>
      </c>
      <c r="D7" s="74">
        <f>+$C$2+C7</f>
        <v>169.85</v>
      </c>
      <c r="E7" s="74">
        <f>+D7-'מפלסים בציר כביש'!$C$4</f>
        <v>51</v>
      </c>
      <c r="F7" s="52">
        <v>0.02</v>
      </c>
      <c r="G7" s="59">
        <f>F7*B7</f>
        <v>0</v>
      </c>
      <c r="H7" s="23">
        <f>+'מפלסים בציר כביש'!$C$5+'מפלסים בציר כביש'!$E$8*E7</f>
        <v>-61.583849999999998</v>
      </c>
      <c r="I7" s="23">
        <f>+E7^2*'מפלסים בציר כביש'!$E$11/('מפלסים בציר כביש'!$C$11/2)^2</f>
        <v>3.2500307812500004</v>
      </c>
      <c r="J7" s="59">
        <f>+H7-I7-G7</f>
        <v>-64.833880781250002</v>
      </c>
      <c r="K7" s="89">
        <f>+J7-'מפלסים בציר כביש'!$C$10</f>
        <v>-64.933880781249997</v>
      </c>
      <c r="L7" s="138"/>
    </row>
    <row r="8" spans="1:12" ht="20.100000000000001" customHeight="1" x14ac:dyDescent="0.25">
      <c r="A8" s="91" t="s">
        <v>53</v>
      </c>
      <c r="B8" s="92">
        <v>-2.5</v>
      </c>
      <c r="C8" s="23">
        <f>+B8/TAN('מפלסים בציר כביש'!$G$11*PI()/180)</f>
        <v>-2.8558275635882855</v>
      </c>
      <c r="D8" s="74">
        <f>+$C$2+C8</f>
        <v>166.9941724364117</v>
      </c>
      <c r="E8" s="74">
        <f>+D8-'מפלסים בציר כביש'!$C$4</f>
        <v>48.144172436411708</v>
      </c>
      <c r="F8" s="52">
        <v>0.02</v>
      </c>
      <c r="G8" s="59">
        <f>F8*B8</f>
        <v>-0.05</v>
      </c>
      <c r="H8" s="23">
        <f>+'מפלסים בציר כביש'!$C$5+'מפלסים בציר כביש'!$E$8*E8</f>
        <v>-61.868433216711573</v>
      </c>
      <c r="I8" s="23">
        <f>+E8^2*'מפלסים בציר כביש'!$E$11/('מפלסים בציר כביש'!$C$11/2)^2</f>
        <v>2.8962401769807498</v>
      </c>
      <c r="J8" s="59">
        <f>+H8-I8-G8</f>
        <v>-64.714673393692323</v>
      </c>
      <c r="K8" s="89">
        <f>+J8-'מפלסים בציר כביש'!$C$10</f>
        <v>-64.814673393692317</v>
      </c>
      <c r="L8" s="138"/>
    </row>
  </sheetData>
  <mergeCells count="6">
    <mergeCell ref="L6:L8"/>
    <mergeCell ref="A4:A5"/>
    <mergeCell ref="B4:B5"/>
    <mergeCell ref="C4:C5"/>
    <mergeCell ref="D4:D5"/>
    <mergeCell ref="E4:E5"/>
  </mergeCells>
  <pageMargins left="0.55118110236220474" right="0.55118110236220474" top="1.1811023622047245" bottom="0.78740157480314965" header="0.51181102362204722" footer="0.51181102362204722"/>
  <pageSetup paperSize="9" orientation="landscape" r:id="rId1"/>
  <headerFooter alignWithMargins="0">
    <oddHeader>&amp;Z&amp;F</oddHeader>
    <oddFooter>&amp;C&amp;A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F3" sqref="F3"/>
    </sheetView>
  </sheetViews>
  <sheetFormatPr defaultRowHeight="15.75" x14ac:dyDescent="0.25"/>
  <cols>
    <col min="3" max="3" width="10.28515625" customWidth="1"/>
    <col min="4" max="4" width="10.7109375" customWidth="1"/>
    <col min="5" max="5" width="8.7109375" customWidth="1"/>
    <col min="6" max="6" width="7.28515625" customWidth="1"/>
    <col min="7" max="7" width="7" customWidth="1"/>
    <col min="8" max="10" width="8.7109375" customWidth="1"/>
    <col min="11" max="11" width="12" customWidth="1"/>
    <col min="15" max="15" width="5.42578125" customWidth="1"/>
  </cols>
  <sheetData>
    <row r="1" spans="1:12" ht="18.75" x14ac:dyDescent="0.3">
      <c r="L1" s="127" t="s">
        <v>62</v>
      </c>
    </row>
    <row r="2" spans="1:12" ht="18.75" x14ac:dyDescent="0.3">
      <c r="B2" s="67" t="s">
        <v>37</v>
      </c>
      <c r="C2" s="68">
        <f>'מפלסים בציר כביש'!A17</f>
        <v>189.85</v>
      </c>
      <c r="F2" s="96" t="s">
        <v>71</v>
      </c>
      <c r="L2" s="127" t="s">
        <v>63</v>
      </c>
    </row>
    <row r="3" spans="1:12" ht="19.5" thickBot="1" x14ac:dyDescent="0.35">
      <c r="B3" s="69" t="s">
        <v>4</v>
      </c>
      <c r="C3" s="70" t="s">
        <v>4</v>
      </c>
      <c r="E3" s="39"/>
      <c r="F3" s="39"/>
      <c r="G3" s="39"/>
      <c r="H3" s="39"/>
      <c r="I3" s="39"/>
      <c r="J3" s="39"/>
      <c r="K3" s="39"/>
      <c r="L3" s="127" t="s">
        <v>70</v>
      </c>
    </row>
    <row r="4" spans="1:12" ht="16.5" thickBot="1" x14ac:dyDescent="0.3">
      <c r="A4" s="139" t="s">
        <v>35</v>
      </c>
      <c r="B4" s="133" t="s">
        <v>33</v>
      </c>
      <c r="C4" s="133" t="s">
        <v>34</v>
      </c>
      <c r="D4" s="135" t="s">
        <v>17</v>
      </c>
      <c r="E4" s="141" t="s">
        <v>3</v>
      </c>
      <c r="G4" s="34"/>
      <c r="H4" s="34"/>
      <c r="I4" s="34"/>
      <c r="J4" s="34"/>
      <c r="K4" s="34"/>
    </row>
    <row r="5" spans="1:12" ht="30" customHeight="1" thickBot="1" x14ac:dyDescent="0.3">
      <c r="A5" s="140"/>
      <c r="B5" s="134"/>
      <c r="C5" s="134"/>
      <c r="D5" s="136"/>
      <c r="E5" s="142"/>
      <c r="F5" s="71" t="s">
        <v>30</v>
      </c>
      <c r="G5" s="20" t="s">
        <v>32</v>
      </c>
      <c r="H5" s="20" t="s">
        <v>5</v>
      </c>
      <c r="I5" s="75" t="s">
        <v>6</v>
      </c>
      <c r="J5" s="77" t="s">
        <v>39</v>
      </c>
      <c r="K5" s="77" t="s">
        <v>40</v>
      </c>
      <c r="L5" s="72" t="s">
        <v>38</v>
      </c>
    </row>
    <row r="6" spans="1:12" ht="20.100000000000001" customHeight="1" x14ac:dyDescent="0.25">
      <c r="A6" s="91" t="s">
        <v>54</v>
      </c>
      <c r="B6" s="93">
        <v>2.5</v>
      </c>
      <c r="C6" s="59">
        <f>+B6/TAN('מפלסים בציר כביש'!$G$11*PI()/180)</f>
        <v>2.8558275635882855</v>
      </c>
      <c r="D6" s="73">
        <f>+$C$2+C6</f>
        <v>192.70582756358829</v>
      </c>
      <c r="E6" s="73">
        <f>+D6-'מפלסים בציר כביש'!$C$4</f>
        <v>73.855827563588292</v>
      </c>
      <c r="F6" s="57">
        <v>0.02</v>
      </c>
      <c r="G6" s="59">
        <f>F6*B6</f>
        <v>0.05</v>
      </c>
      <c r="H6" s="59">
        <f>+'מפלסים בציר כביש'!$C$5+'מפלסים בציר כביש'!$E$8*E6</f>
        <v>-59.306266783288429</v>
      </c>
      <c r="I6" s="59">
        <f>+E6^2*'מפלסים בציר כביש'!$E$11/('מפלסים בציר כביש'!$C$11/2)^2</f>
        <v>6.8157971985975943</v>
      </c>
      <c r="J6" s="59">
        <f>+H6-I6-G6</f>
        <v>-66.172063981886026</v>
      </c>
      <c r="K6" s="88">
        <f>+J6-'מפלסים בציר כביש'!$C$10</f>
        <v>-66.272063981886021</v>
      </c>
      <c r="L6" s="137">
        <f>+(K8-K6)/((ABS(B8-B6))/SIN('מפלסים בציר כביש'!$G$11*PI()/180))</f>
        <v>7.1699838810980243E-2</v>
      </c>
    </row>
    <row r="7" spans="1:12" ht="20.100000000000001" customHeight="1" x14ac:dyDescent="0.25">
      <c r="A7" s="91" t="s">
        <v>55</v>
      </c>
      <c r="B7" s="51">
        <v>0</v>
      </c>
      <c r="C7" s="23">
        <f>+B7/TAN('מפלסים בציר כביש'!$G$11*PI()/180)</f>
        <v>0</v>
      </c>
      <c r="D7" s="74">
        <f>+$C$2+C7</f>
        <v>189.85</v>
      </c>
      <c r="E7" s="74">
        <f>+D7-'מפלסים בציר כביש'!$C$4</f>
        <v>71</v>
      </c>
      <c r="F7" s="52">
        <v>0.02</v>
      </c>
      <c r="G7" s="59">
        <f>F7*B7</f>
        <v>0</v>
      </c>
      <c r="H7" s="23">
        <f>+'מפלסים בציר כביש'!$C$5+'מפלסים בציר כביש'!$E$8*E7</f>
        <v>-59.590850000000003</v>
      </c>
      <c r="I7" s="23">
        <f>+E7^2*'מפלסים בציר כביש'!$E$11/('מפלסים בציר כביש'!$C$11/2)^2</f>
        <v>6.2988870312500005</v>
      </c>
      <c r="J7" s="59">
        <f>+H7-I7-G7</f>
        <v>-65.889737031250007</v>
      </c>
      <c r="K7" s="89">
        <f>+J7-'מפלסים בציר כביש'!$C$10</f>
        <v>-65.989737031250002</v>
      </c>
      <c r="L7" s="138"/>
    </row>
    <row r="8" spans="1:12" ht="20.100000000000001" customHeight="1" x14ac:dyDescent="0.25">
      <c r="A8" s="91" t="s">
        <v>56</v>
      </c>
      <c r="B8" s="92">
        <v>-2.5</v>
      </c>
      <c r="C8" s="23">
        <f>+B8/TAN('מפלסים בציר כביש'!$G$11*PI()/180)</f>
        <v>-2.8558275635882855</v>
      </c>
      <c r="D8" s="74">
        <f>+$C$2+C8</f>
        <v>186.9941724364117</v>
      </c>
      <c r="E8" s="74">
        <f>+D8-'מפלסים בציר כביש'!$C$4</f>
        <v>68.144172436411708</v>
      </c>
      <c r="F8" s="52">
        <v>0.02</v>
      </c>
      <c r="G8" s="59">
        <f>F8*B8</f>
        <v>-0.05</v>
      </c>
      <c r="H8" s="23">
        <f>+'מפלסים בציר כביש'!$C$5+'מפלסים בציר כביש'!$E$8*E8</f>
        <v>-59.875433216711578</v>
      </c>
      <c r="I8" s="23">
        <f>+E8^2*'מפלסים בציר כביש'!$E$11/('מפלסים בציר כביש'!$C$11/2)^2</f>
        <v>5.8023585955681529</v>
      </c>
      <c r="J8" s="59">
        <f>+H8-I8-G8</f>
        <v>-65.627791812279739</v>
      </c>
      <c r="K8" s="89">
        <f>+J8-'מפלסים בציר כביש'!$C$10</f>
        <v>-65.727791812279733</v>
      </c>
      <c r="L8" s="138"/>
    </row>
  </sheetData>
  <mergeCells count="6">
    <mergeCell ref="L6:L8"/>
    <mergeCell ref="A4:A5"/>
    <mergeCell ref="B4:B5"/>
    <mergeCell ref="C4:C5"/>
    <mergeCell ref="D4:D5"/>
    <mergeCell ref="E4:E5"/>
  </mergeCells>
  <pageMargins left="0.55118110236220474" right="0.55118110236220474" top="1.1811023622047245" bottom="0.78740157480314965" header="0.51181102362204722" footer="0.51181102362204722"/>
  <pageSetup paperSize="9" orientation="landscape" r:id="rId1"/>
  <headerFooter alignWithMargins="0">
    <oddHeader>&amp;Z&amp;F</oddHeader>
    <oddFooter>&amp;C&amp;A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מפלסים בציר כביש</vt:lpstr>
      <vt:lpstr>מפלסי אספלט ובטון</vt:lpstr>
      <vt:lpstr>מפלסי מיסעת בטון </vt:lpstr>
      <vt:lpstr>מפלסי קורות -ציר 1</vt:lpstr>
      <vt:lpstr>מפלסי קורות -ציר 2 </vt:lpstr>
      <vt:lpstr>מפלסי קורות -ציר 3</vt:lpstr>
      <vt:lpstr>מפלסי קורות -ציר 4 </vt:lpstr>
      <vt:lpstr>PRINT</vt:lpstr>
      <vt:lpstr>'מפלסי אספלט ובטון'!Print_Area</vt:lpstr>
      <vt:lpstr>'מפלסי מיסעת בטון '!Print_Area</vt:lpstr>
      <vt:lpstr>'מפלסים בציר כביש'!Print_Area</vt:lpstr>
    </vt:vector>
  </TitlesOfParts>
  <Company>אמי מתום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</dc:creator>
  <cp:lastModifiedBy>Anya Grinberg</cp:lastModifiedBy>
  <cp:lastPrinted>2015-01-06T13:25:17Z</cp:lastPrinted>
  <dcterms:created xsi:type="dcterms:W3CDTF">2002-08-14T08:35:09Z</dcterms:created>
  <dcterms:modified xsi:type="dcterms:W3CDTF">2015-01-11T14:18:20Z</dcterms:modified>
</cp:coreProperties>
</file>