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sabine.wehnert\Documents\HU_HONto\"/>
    </mc:Choice>
  </mc:AlternateContent>
  <xr:revisionPtr revIDLastSave="0" documentId="13_ncr:1_{9BD79056-12EB-40A0-B196-0224206CFCD9}" xr6:coauthVersionLast="36" xr6:coauthVersionMax="36" xr10:uidLastSave="{00000000-0000-0000-0000-000000000000}"/>
  <bookViews>
    <workbookView xWindow="0" yWindow="0" windowWidth="19200" windowHeight="6350" xr2:uid="{CED7F55F-02C3-4E19-9601-98D6396FD801}"/>
  </bookViews>
  <sheets>
    <sheet name="Evaluation" sheetId="5" r:id="rId1"/>
    <sheet name="GPT-4 No KG" sheetId="2" r:id="rId2"/>
    <sheet name="GPT-4 KG 1" sheetId="1" r:id="rId3"/>
    <sheet name="GPT-4 KG 2" sheetId="4" r:id="rId4"/>
    <sheet name="GPT-4 KG 3" sheetId="3" r:id="rId5"/>
    <sheet name="Law Students" sheetId="6" r:id="rId6"/>
  </sheets>
  <definedNames>
    <definedName name="_xlnm._FilterDatabase" localSheetId="2" hidden="1">'GPT-4 KG 1'!$A$1:$I$21</definedName>
    <definedName name="_xlnm._FilterDatabase" localSheetId="3" hidden="1">'GPT-4 KG 2'!$A$1:$I$21</definedName>
    <definedName name="_xlnm._FilterDatabase" localSheetId="4" hidden="1">'GPT-4 KG 3'!$A$1:$I$21</definedName>
    <definedName name="_xlnm._FilterDatabase" localSheetId="1" hidden="1">'GPT-4 No KG'!$A$1:$G$21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5" l="1"/>
  <c r="C10" i="5"/>
  <c r="D10" i="5"/>
  <c r="E10" i="5"/>
  <c r="F10" i="5"/>
  <c r="F13" i="5"/>
  <c r="F8" i="5"/>
  <c r="F12" i="5"/>
  <c r="F9" i="5"/>
  <c r="F11" i="5"/>
  <c r="E13" i="5"/>
  <c r="E8" i="5"/>
  <c r="E12" i="5"/>
  <c r="E9" i="5"/>
  <c r="E11" i="5"/>
  <c r="D8" i="5"/>
  <c r="D13" i="5"/>
  <c r="D12" i="5"/>
  <c r="D9" i="5"/>
  <c r="D11" i="5"/>
  <c r="C9" i="5"/>
  <c r="C8" i="5"/>
  <c r="C13" i="5"/>
  <c r="C12" i="5"/>
  <c r="C11" i="5"/>
  <c r="C5" i="5"/>
  <c r="B13" i="5"/>
  <c r="B12" i="5"/>
  <c r="B9" i="5"/>
  <c r="B8" i="5"/>
  <c r="C22" i="6"/>
  <c r="D22" i="6"/>
  <c r="E22" i="6"/>
  <c r="F22" i="6"/>
  <c r="G22" i="6"/>
  <c r="H22" i="6"/>
  <c r="I22" i="6"/>
  <c r="J22" i="6"/>
  <c r="K22" i="6"/>
  <c r="L22" i="6"/>
  <c r="M22" i="6"/>
  <c r="N22" i="6"/>
  <c r="O22" i="6"/>
  <c r="P22" i="6"/>
  <c r="Q22" i="6"/>
  <c r="R22" i="6"/>
  <c r="S22" i="6"/>
  <c r="T22" i="6"/>
  <c r="U22" i="6"/>
  <c r="B22" i="6"/>
  <c r="B11" i="5"/>
  <c r="F5" i="5" l="1"/>
  <c r="F4" i="5"/>
  <c r="F3" i="5"/>
  <c r="E5" i="5"/>
  <c r="E4" i="5"/>
  <c r="E3" i="5"/>
  <c r="D5" i="5"/>
  <c r="D4" i="5"/>
  <c r="D3" i="5"/>
  <c r="C4" i="5"/>
  <c r="C3" i="5"/>
  <c r="C2" i="5"/>
  <c r="F2" i="5"/>
  <c r="E2" i="5"/>
  <c r="D2" i="5"/>
  <c r="E7" i="5" l="1"/>
  <c r="C7" i="5"/>
  <c r="F7" i="5"/>
  <c r="D7" i="5"/>
  <c r="F6" i="5"/>
  <c r="E6" i="5"/>
  <c r="D6" i="5"/>
  <c r="C6" i="5"/>
  <c r="B5" i="5"/>
  <c r="B4" i="5"/>
  <c r="B3" i="5"/>
  <c r="B2" i="5"/>
  <c r="B6" i="5" l="1"/>
  <c r="B7" i="5"/>
</calcChain>
</file>

<file path=xl/sharedStrings.xml><?xml version="1.0" encoding="utf-8"?>
<sst xmlns="http://schemas.openxmlformats.org/spreadsheetml/2006/main" count="579" uniqueCount="268">
  <si>
    <t>Question</t>
  </si>
  <si>
    <t>Answer</t>
  </si>
  <si>
    <t>Correct</t>
  </si>
  <si>
    <t>Source</t>
  </si>
  <si>
    <t>Time</t>
  </si>
  <si>
    <t>Comment</t>
  </si>
  <si>
    <t>Geben Sie den Wortlaut von Art. 33 V GG an.</t>
  </si>
  <si>
    <t>Nennen Sie drei Entscheidungen, in denen Art. 33 GG eine wesentliche Rolle spielt.</t>
  </si>
  <si>
    <t>Category</t>
  </si>
  <si>
    <t>Nennen Sie den Leitsatz des Beschlusses „Geschlechtsumwandlung“ aus dem Jahr 1993 (BVerfGE 88, 87).</t>
  </si>
  <si>
    <t>Nennen sie zwei Grundgesetz Artikel, die auf Art. 1 GG verweisen.</t>
  </si>
  <si>
    <t>Nennen Sie die Fundstelle (BVerfGE) der Entscheidung mit dem Namen „Nassauskiesung“.</t>
  </si>
  <si>
    <t>War die Verfassungsbeschwerde im Fall „Reiten im Walde“ erfolgreich?</t>
  </si>
  <si>
    <t>Nennen Sie drei Entscheidungen, auf die die Entscheidung „Schächterlaubnis“ referiert.</t>
  </si>
  <si>
    <t>Nennen Sie drei Entscheidungen, die auf die Entscheidung „Schächterlaubnis“ referieren.</t>
  </si>
  <si>
    <t>Das BVerfG hat folgende Formulierung entwickelt: „Differenzierungen bedürfen stets der Rechtfertigung durch Sachgründe, die dem Differenzierungsziel und dem Ausmaß der Ungleichbehandlung angemessen sind“ - Nennen sie drei Entscheidungen, in der diese Formulierung vorkommt.</t>
  </si>
  <si>
    <t>Im Urteil Nichtraucherschutzgesetz (BVerfGE 121, 317) schreibt das Gericht: „Die aus Gründen des Gemeinwohls unumgänglichen Einschränkungen der Berufsfreiheit stehen unter dem Gebot der Verhältnismäßigkeit“ – diese Aussage wird mit drei anderen Entscheidungen belegt: Nennen sie diese.</t>
  </si>
  <si>
    <t>Wie viele Abschnitte sind in „Abschnitt 1 Allgemeine Grundrechtslehren“ des Buchs „Grundrechte-Klausur-und Examenswissen“ enthalten?</t>
  </si>
  <si>
    <t>Nennen Sie drei Grundgesetz Artikel, mit denen das Wort „Deutschengrundrechte“ in dem Buch „Grundrechte-Klausur-und Examenswissen“ in Verbindung gebracht wird?</t>
  </si>
  <si>
    <t>Welche Referenzen zu Normen oder Urteilen werden in der Fallfrage zu Fall 1 im Buch „Grundrechte-Klausur-und Examensfälle“ gemacht?</t>
  </si>
  <si>
    <t>Welchen Artikel zitiert Art. 19 GG?</t>
  </si>
  <si>
    <t>Mit welchen Grundgesetz Artikeln wird Art. 14 GG in den beiden Büchern „Grundrechte-Klausur-und Examenswissen“ und „Grundrechte-Klausur-und Examensfälle“ häufig gemeinsam referenziert?</t>
  </si>
  <si>
    <t>Welcher Grundgesetz Artikel regelt „Diskriminierungsverbot aufgrund der Religion bei staatsbürgerlichen Rechten“?</t>
  </si>
  <si>
    <t>In welchem Jahr wurde das Elfes-Urteil gefällt?</t>
  </si>
  <si>
    <t>Welcher Grundgesetz Artikel beinhaltet „Die Bestimmungen der Artikel 136, 137, 138, 139 und 141 der deutschen Verfassung vom 11. August 1919 sind Bestandteil dieses Grundgesetzes.“?</t>
  </si>
  <si>
    <t>Welcher Paragraph des BayVfGHG wird in „§ 16 Landesverfassungen“ im Buch „Grundrechte-Klausur-und Examenswissen“ referenziert?</t>
  </si>
  <si>
    <t>Nennen Sie einen Grundgesetz Artikel, der vom Apotheken-Urteil zitiert wird.</t>
  </si>
  <si>
    <t>Article Retrieval</t>
  </si>
  <si>
    <t>Case Retrieval</t>
  </si>
  <si>
    <t>Reference</t>
  </si>
  <si>
    <t>Reference; Name</t>
  </si>
  <si>
    <t>Name</t>
  </si>
  <si>
    <t>Text Content</t>
  </si>
  <si>
    <t>Reference; Text Content</t>
  </si>
  <si>
    <t>TOC</t>
  </si>
  <si>
    <t>TOC; Name</t>
  </si>
  <si>
    <t>TOC;Reference</t>
  </si>
  <si>
    <t>TOC; Resource</t>
  </si>
  <si>
    <t>Task Information</t>
  </si>
  <si>
    <t>Artikel 33 des Grundgesetzes für die Bundesrepublik Deutschland lautet wie folgt:
(1) Jeder Deutsche hat in jedem Lande die gleichen staatsbürgerlichen Rechte und Pflichten.
(2) Jeder Deutsche hat nach seiner Eignung, Befähigung und fachlichen Leistung gleichen Zugang zu jedem öffentlichen Amte.
(3) Der Genuss bürgerlicher und staatsbürgerlicher Rechte, die Zulassung zu öffentlichen Ämtern sowie die im öffentlichen Dienste erworbenen Rechte sind unabhängig von dem religiösen Bekenntnis. Niemand darf aus seinem Bekenntnis oder seiner religiösen oder politischen Anschauungen benachteiligt oder bevorzugt werden.
(4) Die Ausübung hoheitlicher Befugnisse ist als ständige Aufgabe in der Regel Angehörigen des öffentlichen Dienstes zu übertragen, die in einem öffentlich-rechtlichen Dienst- und Treueverhältnis stehen.
(5) Das Nähere regeln die Gesetze.</t>
  </si>
  <si>
    <t>Did provide the whole article instead of only (5)</t>
  </si>
  <si>
    <t>1. Bei der Einstellung von Beamten: Nach Art. 33 Abs. 2 GG hat jeder Deutsche nach seiner Eignung, Befähigung und fachlichen Leistung gleichen Zugang zu jedem öffentlichen Amt.
2. Bei der Beförderung von Beamten: Nach Art. 33 Abs. 2 GG muss die Entscheidung auf der Grundlage von Eignung, Befähigung und fachlicher Leistung getroffen werden, nicht auf der Grundlage von politischen, religiösen oder anderen nicht leistungsbezogenen Faktoren.
3. Bei der Gewährleistung der Chancengleichheit: Art. 33 Abs. 3 GG stellt sicher, dass unabhängig vom Geschlecht, der Herkunft oder anderen persönlichen Umständen jeder Deutsche das Recht hat, in den öffentlichen Dienst aufgenommen zu werden.</t>
  </si>
  <si>
    <t>Did not mention three cases, but just described situations, likely an issue of imprecise question formulation</t>
  </si>
  <si>
    <t>Der Leitsatz des Beschlusses "Geschlechtsumwandlung" aus dem Jahr 1993 (BVerfGE 88, 87) lautet: "Die geschlechtsangleichende Operation eines Transsexuellen kann unter bestimmten Voraussetzungen als Heilbehandlung im Sinne des § 27 Abs. 1 Satz 1 Nr. 1 SGB V anzusehen sein, deren Kosten von der gesetzlichen Krankenversicherung zu übernehmen sind."</t>
  </si>
  <si>
    <t>Incorrect headnote</t>
  </si>
  <si>
    <t>Artikel 2 und Artikel 79 des Grundgesetzes verweisen auf Artikel 1 GG.</t>
  </si>
  <si>
    <t>Article 79 is correct, but not Article 2</t>
  </si>
  <si>
    <t>Die Entscheidung mit dem Namen "Nassauskiesung" ist im Bundesverfassungsgerichtsentscheid (BVerfGE) 58, 300 zu finden.</t>
  </si>
  <si>
    <t>GPT-4 No KG</t>
  </si>
  <si>
    <t>GPT-4 KG 1</t>
  </si>
  <si>
    <t>GPT-4 KG 2</t>
  </si>
  <si>
    <t>GPT-4 KG 3</t>
  </si>
  <si>
    <t xml:space="preserve">Average Performance of RAGs </t>
  </si>
  <si>
    <t>Model</t>
  </si>
  <si>
    <t>Standard Deviation RAGS</t>
  </si>
  <si>
    <t>Ohne spezifische Details zu dem Fall "Reiten im Walde" kann ich keine genaue Antwort geben. Bitte geben Sie mehr Informationen oder Kontext, damit ich Ihnen eine genaue Antwort geben kann.</t>
  </si>
  <si>
    <t>Not able to answer.</t>
  </si>
  <si>
    <t>1. Die Entscheidung, ob religiöse Praktiken wie das rituelle Schlachten (Schächten) in einem bestimmten Land oder Bereich erlaubt sind.
2. Die Entscheidung, ob Tierschutzgesetze modifiziert werden müssen, um das Schächten zu erlauben oder zu verbieten.
3. Die Entscheidung, ob Einzelpersonen oder Organisationen eine spezielle Lizenz oder Erlaubnis zum Schächten benötigen.</t>
  </si>
  <si>
    <t>Did not identify the case number, just described the situations, likely an issue of imprecise question formulation</t>
  </si>
  <si>
    <t>1. Die Entscheidung des Bundesverfassungsgerichts in Deutschland im Jahr 2002, die das Schächten unter bestimmten Bedingungen erlaubte, um die Religionsfreiheit zu gewährleisten.
2. Die Entscheidung der Europäischen Union im Jahr 2009, die das Schächten unter bestimmten Bedingungen erlaubte, um die Religionsfreiheit zu respektieren, aber auch den Tierschutz zu berücksichtigen.
3. Die Entscheidung des Schweizer Bundesgerichts im Jahr 2000, die das Schächten verbot, um den Tierschutz zu gewährleisten, trotz Kritik, dass dies die Religionsfreiheit einschränkt.</t>
  </si>
  <si>
    <t>Als KI-Assistent habe ich keinen direkten Zugang zu spezifischen Gerichtsentscheidungen oder Datenbanken, in denen ich diese Informationen finden könnte. Ich empfehle Ihnen, eine juristische Datenbank oder eine ähnliche Ressource zu konsultieren, um spezifische Entscheidungen des Bundesverfassungsgerichts zu finden, in denen diese Formulierung verwendet wurde. Es könnte auch hilfreich sein, einen Rechtsberater oder eine Person mit juristischer Ausbildung zu konsultieren.</t>
  </si>
  <si>
    <t>Entschuldigen Sie, aber als KI-Assistent habe ich keinen direkten Zugang zu spezifischen Gerichtsentscheidungen oder Urteilen. Ich empfehle Ihnen, auf die offizielle Website des Bundesverfassungsgerichts oder auf eine juristische Datenbank zuzugreifen, um die genauen Entscheidungen zu finden, die das Nichtraucherschutzgesetz unterstützen.</t>
  </si>
  <si>
    <t>Leider habe ich keinen Zugang zu spezifischen Büchern oder deren Inhalten, einschließlich "Grundrechte-Klausur-und Examenswissen". Ich empfehle, das Inhaltsverzeichnis oder den Index des Buches zu überprüfen, um diese Information zu finden.</t>
  </si>
  <si>
    <t>Als KI-Assistent habe ich keinen direkten Zugang zu spezifischen Büchern oder Inhalten wie dem Buch "Grundrechte-Klausur-und Examenswissen". Allerdings kann ich Ihnen sagen, dass die Grundrechte im deutschen Grundgesetz in den Artikeln 1 bis 19 festgelegt sind. Einige der wichtigsten sind:
1. Artikel 1: Die Würde des Menschen ist unantastbar. Sie zu achten und zu schützen ist Verpflichtung aller staatlichen Gewalt.
2. Artikel 3: Alle Menschen sind vor dem Gesetz gleich. Männer und Frauen sind gleichberechtigt.
3. Artikel 5: Jeder hat das Recht, seine Meinung in Wort, Schrift und Bild frei zu äußern und zu verbreiten.
Für spezifische Verbindungen zwischen diesen Artikeln und dem Begriff "Deutschengrundrechte" in dem genannten Buch, empfehle ich Ihnen, das Buch direkt zu konsultieren.</t>
  </si>
  <si>
    <t>Entschuldigen Sie, aber als KI-Assistent habe ich keinen Zugang zu physischen Büchern oder spezifischen Inhalten, die nicht im Internet öffentlich zugänglich sind. Daher kann ich Ihre Frage zu spezifischen Referenzen in dem Buch "Grundrechte-Klausur-und Examensfälle" nicht beantworten. Ich empfehle Ihnen, das Buch direkt zu konsultieren oder sich an den Autor oder Verlag zu wenden, um weitere Informationen zu erhalten.</t>
  </si>
  <si>
    <t>Artikel 19 des Grundgesetzes für die Bundesrepublik Deutschland zitiert keinen spezifischen Artikel. Es handelt sich um eine allgemeine Regelung, die besagt, dass im Falle einer Einschränkung von Grundrechten durch Gesetz oder auf Grund eines Gesetzes bestimmte Aspekte nicht angetastet werden dürfen. Es bezieht sich auf alle Grundrechte, die in den Artikeln 1 bis 18 des Grundgesetzes aufgeführt sind.</t>
  </si>
  <si>
    <t>Fake information.</t>
  </si>
  <si>
    <t>Als KI-Assistent habe ich keinen direkten Zugang zu spezifischen Büchern oder deren Inhalten, einschließlich der Bücher "GrundrechteKlausur-und Examenswissen" und "Grundrechte-Klausur-und Examensfälle". Daher kann ich nicht bestätigen, welche spezifischen Artikel des Grundgesetzes häufig zusammen mit Artikel 14 GG in diesen Büchern referenziert werden. Ich empfehle, die Bücher direkt zu konsultieren oder sich an den Autor oder Herausgeber zu wenden, um diese Information zu erhalten.</t>
  </si>
  <si>
    <t>Das Diskriminierungsverbot aufgrund der Religion bei staatsbürgerlichen Rechten wird in Artikel 3 des Grundgesetzes geregelt. Insbesondere Absatz 3 dieses Artikels besagt: "Niemand darf wegen seines Geschlechtes, seiner Abstammung, seiner Rasse, seiner Sprache, seiner Heimat und Herkunft, seines Glaubens, seiner religiösen oder politischen Anschauungen benachteiligt oder bevorzugt werden."</t>
  </si>
  <si>
    <t>Um Ihre Frage beantworten zu können, benötige ich weitere Informationen, da das "Elfes-Urteil" in verschiedenen Kontexten vorkommen kann. Könnten Sie bitte mehr Details geben?</t>
  </si>
  <si>
    <t>Not able to answer and requires more information. Imprecise question?</t>
  </si>
  <si>
    <t>Dieser Inhalt ist im Artikel 140 des deutschen Grundgesetzes enthalten.</t>
  </si>
  <si>
    <t>Als KI-Assistent habe ich keinen direkten Zugriff auf spezifische Bücher oder deren Inhalte, einschließlich "Grundrechte-Klausur-und Examenswissen". Daher kann ich nicht bestätigen, welcher Paragraph des BayVfGHG in "§ 16 Landesverfassungen" in diesem Buch referenziert wird. Ich empfehle, das Buch direkt zu konsultieren oder den Autor oder Verlag zu kontaktieren, um diese Information zu erhalten.</t>
  </si>
  <si>
    <t>Das Apotheken-Urteil zitiert den Artikel 12 des Grundgesetzes, der die Berufsfreiheit regelt.</t>
  </si>
  <si>
    <t>"Das Recht des öffentlichen Dienstes ist unter Berücksichtigung der hergebrachten Grundsätze des Berufsbeamtentums zu regeln und fortzuentwickeln."</t>
  </si>
  <si>
    <t>Article Node mit `number`: "33" und `resource`: "GG"</t>
  </si>
  <si>
    <t>1. Fall BVerfGE38,326: In diesem Fall spielt Art. 33 GG eine wesentliche Rolle in Bezug auf die Unvereinbarkeit gewisser Tätigkeiten mit dem Abgeordnetenmandat und die damit verknüpfte Entschädigung. Der Beschwerdeführer argumentiert, dass bestimmte Bestimmungen des saarländischen Gesetzes Nr. 970 über den Landtag des Saarlandes seine Rechte nach Art. 2 Abs. 1, 3 Abs. 1, 38 Abs. 1 Satz 1 und 137 Abs. 1 GG verletzen.
2. Fall BVerfGE42,90: In diesem Fall wird Art. 33 GG in Bezug auf das Verfahren der konkreten Normenkontrolle vor dem Bundesverfassungsgericht nach Art. 100 Abs. 1 GG, § 13 Nr. 11 BVerfGG diskutiert. Es wird festgestellt, dass den Beteiligten des Ausgangsverfahrens als solchen nicht die Stellung von Verfahrensbeteiligten vor dem Bundesverfassungsgericht zukommt.</t>
  </si>
  <si>
    <t>1. Entscheidung: BVerfGE17,337, Beschluss, 1964
2. Entscheidung: BVerfGE38,326, Beschluss, 1975
3. Entscheidung: BVerfGE42,90, Beschluss, 1976</t>
  </si>
  <si>
    <t>1. Knoten: {'c.number': 'BVerfGE17,337', 'c.decision_type': 'Beschluss', 'c.year': '1964'}
2. Knoten: {'c.number': 'BVerfGE38,326', 'c.decision_type': 'Beschluss', 'c.year': '1975'}
3. Knoten: {'c.number': 'BVerfGE42,90', 'c.decision_type': 'Beschluss', 'c.year': '1976'}</t>
  </si>
  <si>
    <t>Wrong cases despite correct cypher query</t>
  </si>
  <si>
    <t>"Es ist mit Art. 3 Abs. 1 GG nicht vereinbar, Transsexuellen unter 25 Jahren die Vornamensänderung nach § 1 des Transsexuellengesetzes zu versagen, die älteren Transsexuellen gewährt wird."</t>
  </si>
  <si>
    <t>["MATCH (c:Case {number: 'BVerfGE88,87'})\nRETURN c.headnotes as Leitsatz"]</t>
  </si>
  <si>
    <t>Die Artikel 79 und 142 des Grundgesetzes verweisen auf Artikel 1 GG.</t>
  </si>
  <si>
    <t>- Artikel 79: {'b.number': '79', 'b.text': '&lt;p&gt; (1) Das Grundgesetz kann nur durch ein Gesetz geändert werden, das den Wortlaut des Grundgesetzes ausdrücklich ändert oder ergänzt. Bei völkerrechtlichen Verträgen, die eine Friedensregelung, die Vorbereitung einer Friedensregelung oder den Abbau einer besatzungsrechtlichen Ordnung zum Gegenstand haben oder der Verteidigung der Bundesrepublik zu dienen bestimmt sind, genügt zur Klarstellung, daß die Bestimmungen des Grundgesetzes dem Abschluß und dem Inkraftsetzen der Verträge nicht entgegenstehen, eine Ergänzung des Wortlautes des Grundgesetzes, die sich auf diese Klarstellung beschränkt. &lt;/p&gt; &lt;p&gt; (2) Ein solches Gesetz bedarf der Zustimmung von zwei Dritteln der Mitglieder des Bundestages und zwei Dritteln der Stimmen des Bundesrates. &lt;/p&gt; &lt;p&gt; (3) Eine Änderung dieses Grundgesetzes, durch welche die Gliederung des Bundes in Länder, die grundsätzliche Mitwirkung der Länder bei der Gesetzgebung oder die in den Artikeln 1 und 20 niedergelegten Grundsätze berührt werden, ist unzulässig. &lt;/p&gt;'}
   - Artikel 142: {'b.number': '142', 'b.text': '&lt;p&gt; Ungeachtet der Vorschrift des Artikels 31 bleiben Bestimmungen der Landesverfassungen auch insoweit in Kraft, als sie in Übereinstimmung mit den Artikeln 1 bis 18 dieses Grundgesetzes Grundrechte gewährleisten. &lt;/p&gt;'}</t>
  </si>
  <si>
    <t>Case Knoten mit der Nummer 'BVerfGE88,87' und dem ausschlaggebenden Attribut 'headnotes'.</t>
  </si>
  <si>
    <t>Cypher Query</t>
  </si>
  <si>
    <t>['MATCH (a:Article)\nWHERE a.number = "33" AND a.resource = "GG"\nRETURN a.text AS Wortlaut']</t>
  </si>
  <si>
    <t>['MATCH (c:Case)-[:REFERS_TO]-&gt;(a:Article)\nWHERE a.number = "33" AND a.resource = "GG"\nRETURN c.number, c.decision_type, c.year\nLIMIT 3']</t>
  </si>
  <si>
    <t>['MATCH (a:Article {number: "1"})&lt;-[:CITES]-(b:Article)\nRETURN b.number, b.text\nLIMIT 2']</t>
  </si>
  <si>
    <t>['MATCH (n:Case)-[:IS_NAMED]-&gt;(name:Name)\nWHERE name.short = "Nassauskiesung"\nRETURN n.number AS BVerfGE_Fundstelle']</t>
  </si>
  <si>
    <t>['MATCH (c:Case)-[:IS_NAMED]-&gt;(n:Name) \nWHERE n.short = "Reiten im Walde" \nRETURN c.judgment, c.number']</t>
  </si>
  <si>
    <t>["MATCH (c:Case)-[:REFERS_TO]-&gt;(other:Case)\nWHERE c.number = 'Schächterlaubnis'\nRETURN other.number as Case_number\nLIMIT 3", "MATCH (c:Case)-[:IS_NAMED]-&gt;(n:Name), (c)-[:REFERS_TO]-&gt;(other:Case)\nWHERE n.short = 'Schächterlaubnis'\nRETURN other.number as Case_number\nLIMIT 3"]</t>
  </si>
  <si>
    <t>['MATCH (src:Case)-[r:REFERS_TO]-&gt;(dst:Case)\nWHERE src.number = "Schächterlaubnis"\nRETURN dst.number AS Entscheidung\nLIMIT 3', 'MATCH (src:Case)-[r:REFERS_TO]-&gt;(dst:Case)\nWHERE src.number = "BVerfGE49,89"\nRETURN dst.number AS Entscheidung\nLIMIT 3']</t>
  </si>
  <si>
    <t>['MATCH (c:Case)\nWHERE c.reasoning CONTAINS "Differenzierungen bedürfen stets der Rechtfertigung durch Sachgründe, die dem Differenzierungsziel und dem Ausmaß der Ungleichbehandlung angemessen sind"\nRETURN c.number, c.decision_type, c.year\nLIMIT 3']</t>
  </si>
  <si>
    <t>["MATCH (c:Case{number:'BVerfGE121,317'})-[:REFERS_TO]-&gt;(c2:Case)\nRETURN c2.number"]</t>
  </si>
  <si>
    <t>['MATCH (toc:TOC {id: "Grundrechte-Klausur-und-Examenswissen &gt; Abschnitt 1 Allgemeine Grundrechtslehren"})\nMATCH (toc)-[:PART_OF*]-&gt;(section:TOC)\nRETURN COUNT(section)']</t>
  </si>
  <si>
    <t>['MATCH (b:TOC {text: "Grundrechte-Klausur-und-Examenswissen"})-[:PART_OF]-&gt;(t:TOC)&lt;-[:PART_OF]-(r:Reference)-[:MENTIONS]-&gt;(a:Article)\nWHERE CONTAINS(r.context, "Deutschengrundrechte")\nRETURN DISTINCT a.number AS Artikelnummer, a.text AS Artikeltxt, a.resource AS Quelle\nLIMIT 3', 'MATCH (b:TOC {text: "Grundrechte-Klausur-und-Examenswissen"})-[:PART_OF]-&gt;(t:TOC)&lt;-[:PART_OF]-(r:Reference)-[:MENTIONS]-&gt;(a:Article)\nWHERE r.context CONTAINS "Deutschengrundrechte"\nRETURN DISTINCT a.number AS Artikelnummer, a.text AS Artikeltxt, a.resource AS Quelle\nLIMIT 3', 'MATCH (b:TOC {text: "Grundrechte-Klausur-und-Examenswissen"})-[:PART_OF]-&gt;(t:TOC)&lt;-[:PART_OF]-(r:Reference)-[:MENTIONS]-&gt;(a:Article)\nWHERE toLower(r.context) CONTAINS "deutschengrundrechte"\nRETURN DISTINCT a.number AS Artikelnummer, a.text AS Artikeltxt, a.resource AS Quelle\nLIMIT 3']</t>
  </si>
  <si>
    <t>['MATCH (t:TOC)-[:PART_OF*]-&gt;(top:TOC {id: "Grundrechte-Klausur-und-Examensfälle &gt; Fall 1"})-[:PART_OF*]-&gt;(r:Reference)\nWHERE (r)-[:MENTIONS]-&gt;(a:Article) OR (r)-[:MENTIONS]-&gt;(c:Case)\nRETURN \nCASE WHEN (r)-[:MENTIONS]-&gt;(a:Article) THEN {Type: "Article", Number: a.number, Text: r.text, Resource: a.resource, Context: r.context} END AS Articles, \nCASE WHEN (r)-[:MENTIONS]-&gt;(c:Case) THEN {Type: "Case", ID: c', 'MATCH (t:TOC)-[:PART_OF*]-&gt;(top:TOC {id: "Grundrechte-Klausur-und-Examensfälle &gt; Fall 1"})-[:PART_OF*]-&gt;(r:Reference)\nWHERE (r)-[:MENTIONS]-&gt;(a:Article) OR (r)-[:MENTIONS]-&gt;(c:Case)\nRETURN \nCASE WHEN (r)-[:MENTIONS]-&gt;(a:Article) THEN {Type: "Article", Number: a.number, Text: r.text, Resource: a.resource, Context: r.context} END AS Articles, \nCASE WHEN (r)-[:MENTIONS]-&gt;(c:Case) THEN {Type: "Case", ID: c.id, Number: c.number, Text: r.text, Context: r.context} END AS Cases', 'MATCH (t:TOC)-[:PART_OF*]-&gt;(top:TOC {id: "Grundrechte-Klausur-und-Examensfälle &gt; Fall 1"})-[:PART_OF*]-&gt;(r:Reference)\nMATCH (r)-[:MENTIONS]-&gt;(a:Article)\nMATCH (r)-[:MENTIONS]-&gt;(c:Case)\nRETURN \nCASE WHEN (r)-[:MENTIONS]-&gt;(a) THEN {Type: "Article", Number: a.number, Text: r.text, Resource: a.resource, Context: r.context} END AS Articles, \nCASE WHEN (r)-[:MENTIONS]-&gt;(c) THEN {Type: "Case", ID: c.id, Number: c.number, Text: r.text, Context: r.context} END AS Cases']</t>
  </si>
  <si>
    <t>["MATCH (a:Article {number: '19', resource: 'GG'})-[r:CITES]-&gt;(b:Article)\nRETURN b.number, b.text, b.resource"]</t>
  </si>
  <si>
    <t>['MATCH (book:TOC)-[:CONTAINS]-&gt;(reference:Reference)-[:MENTIONS]-&gt;(article:Article)\nWHERE book.text IN ["GrundrechteKlausur-und Examenswissen", "Grundrechte-Klausur-und Examensfälle"] \nAND article.number = "14" AND article.resource = "GG"\nWITH reference\nMATCH (reference)-[:MENTIONS]-&gt;(otherArticle:Article)\nWHERE otherArticle.resource = "GG"\nRETURN otherArticle.number AS Other_Article_Numbers, count(*) AS Frequency\nORDER BY Frequency DESC', 'MATCH (book:TOC)-[:PART_OF*0..]-&gt;(reference:Reference)-[:MENTIONS]-&gt;(article:Article)\nWHERE book.text IN ["Grundrechte-Klausur-und Examenswissen", "Grundrechte-Klausur-und Examensfälle"] \nAND article.number = "14" AND article.resource = "GG"\nWITH reference\nMATCH (reference)-[:MENTIONS]-&gt;(otherArticle:Article)\nWHERE otherArticle.resource = "GG"\nRETURN otherArticle.number AS Other_Article_Numbers, count(*) AS Frequency\nORDER BY Frequency DESC', 'MATCH (book:TOC)-[:PART_OF*0..]-&gt;(reference:Reference)-[:MENTIONS]-&gt;(article:Article {number: "14", resource: "GG"})\nWHERE book.text IN ["Grundrechte-Klausur-und Examenswissen", "Grundrechte-Klausur-und Examensfälle"] \nWITH reference\nMATCH (reference)-[:MENTIONS]-&gt;(otherArticle:Article)\nWHERE otherArticle.resource = "GG" AND otherArticle.number &lt;&gt; "14"\nRETURN otherArticle.number AS Other_Article_Numbers, count(*) AS Frequency\nORDER BY Frequency DESC']</t>
  </si>
  <si>
    <t>['MATCH (a:Article)\nWHERE toLower(a.text) CONTAINS "diskriminierungsverbot" AND toLower(a.text) CONTAINS "religion" AND toLower(a.text) CONTAINS "staatsbürgerlichen rechten"\nRETURN a.number, a.text, a.resource', 'MATCH (a:Article)\nWHERE toLower(a.text) CONTAINS "diskriminierung" AND toLower(a.text) CONTAINS "religion" AND toLower(a.text) CONTAINS "staatsbürgerliche" AND toLower(a.text) CONTAINS "rechte"\nRETURN a.number, a.text, a.resource', 'MATCH (a:Article)\nWHERE toLower(a.text) CONTAINS "diskriminierung" AND toLower(a.text) CONTAINS "religion" AND toLower(a.text) CONTAINS "staatsbürgerliche" AND toLower(a.text) CONTAINS "rechte"\nRETURN a.number, a.text, a.resource, a.total_case_citations, a.citing_cases']</t>
  </si>
  <si>
    <t>['MATCH (c:Case)-[:IS_NAMED]-&gt;(n:Name)\nWHERE n.short = "Elfes-Urteil"\nRETURN c.year AS Jahr_der_Entscheidung']</t>
  </si>
  <si>
    <t>['MATCH (a:Article)\nWHERE a.text CONTAINS "Die Bestimmungen der Artikel 136, 137, 138, 139 und 141 der deutschen Verfassung vom 11. August 1919 sind Bestandteil dieses Grundgesetzes."\nRETURN a.number, a.resource']</t>
  </si>
  <si>
    <t>['MATCH (toc:TOC)-[:PART_OF*]-&gt;(superToc:TOC)\nWHERE toc.text = "§ 16 Landesverfassungen"\nAND superToc.text = "Grundrechte-Klausur-und-Examenswissen"\nWITH toc\nMATCH (ref:Reference)-[:PART_OF]-&gt;(toc)\nWHERE ref.resource = "BayVfGHG"\nRETURN ref.text', 'MATCH (toc:TOC)-[:PART_OF*]-&gt;(superToc:TOC)\nWHERE toc.text = "§ 16 Landesverfassungen"\nAND superToc.text CONTAINS "Grundrechte-Klausur-und-Examenswissen"\nWITH toc\nMATCH (ref:Reference)-[:PART_OF]-&gt;(toc)\nWHERE ref.resource = "BayVfGHG"\nRETURN ref.text', 'MATCH (toc:TOC)-[:PART_OF*]-&gt;(superToc:TOC)\nWHERE toc.text = "§ 16 Landesverfassungen"\nAND superToc.text CONTAINS "Grundrechte-Klausur-und-Examenswissen"\nWITH toc\nMATCH (ref:Reference)-[:PART_OF]-&gt;(toc)\nWHERE ref.resource CONTAINS "BayVfGHG"\nRETURN ref.text']</t>
  </si>
  <si>
    <t>['MATCH (c:Case)-[:REFERS_TO]-&gt;(a:Article)\nWHERE c.number = "Apotheken-Urteil"\nRETURN a.number, a.resource\n\nDie obige Query ermittelt die Artikel vom Grundgesetz, die vom "Apotheken-Urteil" zitiert werden. Der Query setzt die Verbindung über die Beziehung \'REFERS_TO\' zwischen den zwei Knoten \'Case\' und \'Article\' und filtert dabei für den Fall, bei dem der Fallnumber das "Apotheken-Urteil" entspricht. Die resultierenden Artikelnummern und die Resource (d.h., das GG) werden dann zurückgegeben.', 'MATCH (c:Case)-[:REFERS_TO]-&gt;(a:Article)\nWHERE c.number = "BVerfGE7,377"\nRETURN a.number, a.resource']</t>
  </si>
  <si>
    <t>Die Fundstelle der Entscheidung mit dem Namen "Nassauskiesung" ist BVerfGE58,300.</t>
  </si>
  <si>
    <t>Der Knoten ist ein Case mit der `number` "BVerfGE58,300".</t>
  </si>
  <si>
    <t>Nein, die Verfassungsbeschwerde im Fall "Reiten im Walde" war nicht erfolgreich. Sie wurde zurückgewiesen.</t>
  </si>
  <si>
    <t>Knoten: Case, Attribut: `c.judgment`, Wert: "Die Verfassungsbeschwerde wird zurückgewiesen."</t>
  </si>
  <si>
    <t>Die Entscheidung "Schächterlaubnis" referiert auf die Entscheidungen BVerfGE33,23, BVerfGE24,236 und BVerfGE90,145.</t>
  </si>
  <si>
    <t>Die Knoten sind die Fälle mit den Nummern 'BVerfGE33,23', 'BVerfGE24,236' und 'BVerfGE90,145' aus der Neo4j Datenbank.</t>
  </si>
  <si>
    <t>1. Antwort: BVerfGE8,71
2. Antwort: BVerfGE7,198
3. Antwort: BVerfGE8,274</t>
  </si>
  <si>
    <t>Die Entscheidungen wurden aus der Neo4j Datenbank extrahiert, indem die Beziehung REFERS_TO zwischen der Entscheidung "Schächterlaubnis" (BVerfGE49,89) und anderen Fällen untersucht wurde.</t>
  </si>
  <si>
    <t>1. Entscheidung: BVerfGE132,372, Beschluss, 2012
2. Entscheidung: BVerfGE130,131, Beschluss, 2012
3. Entscheidung: BVerfGE133,1, Beschluss, 2012</t>
  </si>
  <si>
    <t>1. Knoten: {'c.number': 'BVerfGE132,372', 'c.decision_type': 'Beschluss', 'c.year': '2012'}
2. Knoten: {'c.number': 'BVerfGE130,131', 'c.decision_type': 'Beschluss', 'c.year': '2012'}
3. Knoten: {'c.number': 'BVerfGE133,1', 'c.decision_type': 'Beschluss', 'c.year': '2012'}</t>
  </si>
  <si>
    <t>Da die Frage nach drei Entscheidungen fragt, die das Urteil Nichtraucherschutzgesetz (BVerfGE 121, 317) belegen, und die Cypher-Abfrage alle Fälle zurückgibt, auf die dieses Urteil verweist, können wir die ersten drei Fälle aus dem Kontext als Antwort verwenden. 
Antwort:
1. BVerfGE110,274
2. BVerfGE84,9
3. BVerfGE103,111</t>
  </si>
  <si>
    <t>Was not able to search for the context of a reference in the fulltext</t>
  </si>
  <si>
    <t>Antwort: In "Abschnitt 1 Allgemeine Grundrechtslehren" des Buchs "Grundrechte-Klausur-und Examenswissen" sind 2 Abschnitte enthalten.</t>
  </si>
  <si>
    <t>TOC Knoten mit der ID "Grundrechte-Klausur-und-Examenswissen &gt; Abschnitt 1 Allgemeine Grundrechtslehren"</t>
  </si>
  <si>
    <t>1. Knoten: Case, Attribut: number, Wert: BVerfGE110,274
2. Knoten: Case, Attribut: number, Wert: BVerfGE84,9
3. Knoten: Case, Attribut: number, Wert: BVerfGE103,111</t>
  </si>
  <si>
    <t>Check Cypher</t>
  </si>
  <si>
    <t>Nach mehreren Versuchen konnten keine validen Ergebnisse ermittelt werden.</t>
  </si>
  <si>
    <t>Artikel 19 GG zitiert Artikel 10 GG.</t>
  </si>
  <si>
    <t>Der Knoten ist ein Artikel mit der Nummer '10' und der Ressource 'GG'.</t>
  </si>
  <si>
    <t>Das Elfes-Urteil wurde im Jahr 1957 gefällt.</t>
  </si>
  <si>
    <t>Knoten: Case, Attribut: year, Wert: 1957</t>
  </si>
  <si>
    <t>Der Grundgesetz Artikel, der "Die Bestimmungen der Artikel 136, 137, 138, 139 und 141 der deutschen Verfassung vom 11. August 1919 sind Bestandteil dieses Grundgesetzes." beinhaltet, ist Artikel 140.</t>
  </si>
  <si>
    <t>Der Knoten ist ein Artikel aus dem Grundgesetz (GG) mit der Nummer 140 (`a.number`: '140', `a.resource`: 'GG').</t>
  </si>
  <si>
    <t>Artikel 12 des Grundgesetzes (GG) wird vom Apotheken-Urteil zitiert.</t>
  </si>
  <si>
    <t>{'a.number': '12', 'a.resource': 'GG'}</t>
  </si>
  <si>
    <t>"(5) Das Recht des öffentlichen Dienstes ist unter Berücksichtigung der hergebrachten Grundsätze des Berufsbeamtentums zu regeln und fortzuentwickeln."</t>
  </si>
  <si>
    <t>{'a.text': '&lt;p&gt; (1) Jeder Deutsche hat in jedem Lande die gleichen staatsbürgerlichen Rechte und Pflichten. &lt;/p&gt; &lt;p&gt; (2) Jeder Deutsche hat nach seiner Eignung, Befähigung und fachlichen Leistung gleichen Zugang zu jedem öffentlichen Amte. &lt;/p&gt; &lt;p&gt; (3) Der Genuß bürgerlicher und staatsbürgerlicher Rechte, die Zulassung zu öffentlichen Ämtern sowie die im öffentlichen Dienste erworbenen Rechte sind unabhängig von dem religiösen Bekenntnis. Niemandem darf aus seiner Zugehörigkeit oder Nichtzugehörigkeit zu einem Bekenntnisse oder einer Weltanschauung ein Nachteil erwachsen. &lt;/p&gt; &lt;p&gt; (4) Die Ausübung hoheitsrechtlicher Befugnisse ist als ständige Aufgabe in der Regel Angehörigen des öffentlichen Dienstes zu übertragen, die in einem öffentlich-rechtlichen Dienst- und Treueverhältnis stehen. &lt;/p&gt; &lt;p&gt; (5) Das Recht des öffentlichen Dienstes ist unter Berücksichtigung der hergebrachten Grundsätze des Berufsbeamtentums zu regeln und fortzuentwickeln. &lt;/p&gt;'}</t>
  </si>
  <si>
    <t>1. Knoten: Case
   - `number`: "BVerfGE38,326"
2. Knoten: Case
   - `number`: "BVerfGE42,90"</t>
  </si>
  <si>
    <t>1. Antwort: "Es ist mit Art. 3 Abs. 1 GG nicht vereinbar, Transsexuellen unter 25 Jahren die Vornamensänderung nach § 1 des Transsexuellengesetzes zu versagen, die älteren Transsexuellen gewährt wird."</t>
  </si>
  <si>
    <t>1. Antwort: Die Artikel 79 und 142 des Grundgesetzes verweisen auf Artikel 1 GG.</t>
  </si>
  <si>
    <t>Quelle: Case Knoten mit der Nummer 'BVerfGE88,87', ausschlaggebendes Attribut: 'c.headnotes'</t>
  </si>
  <si>
    <t>- Artikel 79: {'articles.number': '79', 'articles.resource': 'GG'}
- Artikel 142: {'articles.number': '142', 'articles.resource': 'GG'}</t>
  </si>
  <si>
    <t>Der Knoten ist ein Case mit der `number`: "BVerfGE58,300".</t>
  </si>
  <si>
    <t>Nein, die Verfassungsbeschwerde im Fall "Reiten im Walde" wurde zurückgewiesen.</t>
  </si>
  <si>
    <t>Knoten: Case, `number`: "BVerfGE80,137", `judgment`: "Die Verfassungsbeschwerde wird zurückgewiesen."</t>
  </si>
  <si>
    <t>Antwort: Die Entscheidung "Schächterlaubnis" referiert auf die Entscheidungen "BVerfGE33,23", "BVerfGE24,236" und "BVerfGE90,145".</t>
  </si>
  <si>
    <t>Die Knoten sind die Fälle mit den Nummern 'BVerfGE33,23', 'BVerfGE24,236' und 'BVerfGE90,145' in der Neo4j-Datenbank.</t>
  </si>
  <si>
    <t>1. BVerfGE127,293
2. BVerfGE149,126
3. BVerfGE143,161</t>
  </si>
  <si>
    <t>1. Knoten: Case, Attribut: number, Wert: BVerfGE127,293
2. Knoten: Case, Attribut: number, Wert: BVerfGE149,126
3. Knoten: Case, Attribut: number, Wert: BVerfGE143,161</t>
  </si>
  <si>
    <t>1. BVerfGE132,372
2. BVerfGE130,131
3. BVerfGE133,1</t>
  </si>
  <si>
    <t>Die Entscheidungen wurden in den Knoten "Case" mit den Nummern "BVerfGE132,372", "BVerfGE130,131" und "BVerfGE133,1" gefunden.</t>
  </si>
  <si>
    <t>Da die Frage spezifisch nach drei anderen Entscheidungen fragt, die im Urteil Nichtraucherschutzgesetz (BVerfGE 121, 317) zitiert werden, und die Cypher-Abfrage alle Fälle zurückgibt, auf die in diesem Urteil verwiesen wird, können wir die ersten drei Fälle aus dem Kontext als Antwort verwenden. 
Antwort:
1. BVerfGE 110,274
2. BVerfGE 84,9
3. BVerfGE 103,111</t>
  </si>
  <si>
    <t>In "Abschnitt 1 Allgemeine Grundrechtslehren" des Buchs "Grundrechte-Klausur-und Examenswissen" sind 4 Abschnitte enthalten.</t>
  </si>
  <si>
    <t xml:space="preserve"> Der Knoten ist "Grundrechte-Klausur-und-Examenswissen &gt; Abschnitt 1 Allgemeine Grundrechtslehren" mit dem ausschlaggebenden Attribut 'Abschnitte': 4.</t>
  </si>
  <si>
    <t>Der Knoten ist 'Article' mit der 'number' als '10'.</t>
  </si>
  <si>
    <t>Knoten: Case, Attribut: `c.year`: '1957'</t>
  </si>
  <si>
    <t>Ein Grundgesetz Artikel, der vom Apotheken-Urteil zitiert wird, ist beispielsweise Artikel 100 GG.</t>
  </si>
  <si>
    <t xml:space="preserve"> {'a.number': '100', 'a.resource': 'GG'}</t>
  </si>
  <si>
    <t>Der Knoten ist ein Artikel aus der Neo4j Datenbank mit der Artikelnummer '140'.</t>
  </si>
  <si>
    <t>["MATCH (a:Article)\nWHERE a.number = '33' AND a.resource = 'GG'\nRETURN a.text"]</t>
  </si>
  <si>
    <t>['MATCH (c:Case)-[:REFERS_TO]-&gt;(a:Article)\nWHERE a.number = "33" AND a.resource = "GG"\nRETURN c.number, c.decision_type, c.facts, c.year\nLIMIT 3']</t>
  </si>
  <si>
    <t>["MATCH (c:Case)\nWHERE c.number = 'BVerfGE88,87'\nRETURN c.headnotes"]</t>
  </si>
  <si>
    <t>['MATCH (a:Article {number:"1", resource:"GG"})&lt;-[:CITES]-(articles:Article)\nRETURN articles.number, articles.resource\nLIMIT 2']</t>
  </si>
  <si>
    <t>['MATCH (n:Case)-[:IS_NAMED]-&gt;(m:Name) WHERE m.short = "Nassauskiesung" RETURN n.number']</t>
  </si>
  <si>
    <t>['MATCH (c:Case)\nWHERE EXISTS(c.facts) AND c.facts CONTAINS "Reiten im Walde" \nRETURN c.number, c.judgment']</t>
  </si>
  <si>
    <t>['MATCH (c:Case)-[:REFERS_TO]-&gt;(cc:Case) \nWHERE c.number = "Schächterlaubnis" \nRETURN cc.number \nLIMIT 3', 'MATCH (c:Case)-[:IS_NAMED]-&gt;(n:Name), (c)-[:REFERS_TO]-&gt;(cc:Case) \nWHERE n.short = "Schächterlaubnis" \nRETURN cc.number \nLIMIT 3']</t>
  </si>
  <si>
    <t>["MATCH (c:Case)-[:REFERS_TO]-&gt;(target:Case {number: 'Schächterlaubnis'}) \nRETURN c.number AS Decision, COUNT(c) AS References \nORDER BY References DESC \nLIMIT 3", "MATCH (c:Case)-[:REFERS_TO]-&gt;(target:Case)-[:IS_NAMED]-&gt;(n:Name {short: 'Schächterlaubnis'}) \nRETURN c.number AS Decision \nLIMIT 3"]</t>
  </si>
  <si>
    <t>['MATCH (c:Case)\nWHERE c.reasoning CONTAINS "Differenzierungen bedürfen stets der Rechtfertigung durch Sachgründe, die dem Differenzierungsziel und dem Ausmaß der Ungleichbehandlung angemessen sind"\nRETURN c.number AS Fallnummern\nLIMIT 3']</t>
  </si>
  <si>
    <t>['MATCH (c:Case {number: "BVerfGE121,317"})-[:REFERS_TO]-&gt;(other_cases:Case)\nRETURN other_cases.number']</t>
  </si>
  <si>
    <t>['MATCH (toc:TOC)-[:PART_OF*]-&gt;(supertoc:TOC)\nWHERE supertoc.id = "Grundrechte-Klausur-und-Examenswissen &gt; Abschnitt 1 Allgemeine Grundrechtslehren"\nRETURN COUNT(DISTINCT toc) AS Abschnitte']</t>
  </si>
  <si>
    <t>['MATCH (b:TOC {id: "Grundrechte-Klausur-und-Examenswissen"})-[:PART_OF*]-&gt;(r:Reference)-[:MENTIONS]-&gt;(a:Article)\nWHERE toLower(r.context) CONTAINS "deutschengrundrechte"\nRETURN DISTINCT a.number AS Article_Number, a.resource AS Resource, a.text AS Text\nLIMIT 3', 'MATCH (b:TOC)-[:PART_OF*]-&gt;(r:Reference)-[:MENTIONS]-&gt;(a:Article)\nWHERE b.id STARTS WITH "Grundrechte-Klausur-und-Examenswissen" AND toLower(r.context) CONTAINS "deutschengrundrechte"\nRETURN DISTINCT a.number AS Article_Number, a.resource AS Resource, a.text AS Text\nLIMIT 3', 'MATCH (b:TOC)-[:PART_OF*]-&gt;(r:Reference)-[:MENTIONS]-&gt;(a:Article)\nWHERE b.id STARTS WITH "Grundrechte-Klausur-und-Examenswissen" AND toLower(r.context) CONTAINS "deutschengrundrechte"\nRETURN DISTINCT a.number AS Article_Number, a.resource AS Resource, a.text AS Text\nLIMIT 3']</t>
  </si>
  <si>
    <t>['MATCH (b:Book {name: "Grundrechte-Klausur-und Examensfälle"})-[:CONTAINS]-&gt;(c:Case {name: "Fall 1"})-[:HAS]-&gt;(r:Reference)\nRETURN r.text, r.resource', 'MATCH (t:TOC {id: "Grundrechte-Klausur-und Examensfälle &gt; Fall 1"})-[:PART_OF]-&gt;(r:Reference)\nRETURN r.text, r.resource', 'MATCH (t:TOC {id: "Grundrechte-Klausur-und Examensfälle &gt; Fall 1"})&lt;-[:PART_OF]-(r:Reference)\nRETURN r.text, r.resource']</t>
  </si>
  <si>
    <t>["MATCH (a:Article {number: '19'})-[:CITES]-&gt;(b:Article)\nRETURN b.number, b.text, b.resource"]</t>
  </si>
  <si>
    <t>['MATCH (b:TOC)-[:PART_OF*]-&gt;(t:TOC {id: "Grundrechte-Klausur-und-Examenswissen"}), \n      (b)-[:PART_OF*]-&gt;(t2:TOC {id: "Grundrechte-Klausur-und Examensfälle"}),\n      (r:Reference)-[:MENTIONS]-&gt;(a:Article {number: "14", resource:"GG"}),\n      (r)-[:PART_OF]-&gt;(b)\nMATCH (r2:Reference)-[:MENTIONS]-&gt;(a2:Article)-[:PART_OF]-&gt;(b)\nRETURN a2.number, a2.resource, COUNT(*) as count\nORDER BY count DESC', 'MATCH (b:TOC)-[:PART_OF*]-&gt;(t:TOC {id: "Grundrechte-Klausur-und-Examenswissen"}), \n      (b)-[:PART_OF*]-&gt;(t2:TOC {id: "Grundrechte-Klausur-und-Examensfälle"}),\n      (r:Reference)-[:MENTIONS]-&gt;(a:Article {number: "14", resource:"GG"}),\n      (r)-[:PART_OF]-&gt;(b)\nMATCH (r2:Reference)-[:MENTIONS]-&gt;(a2:Article), (r2)-[:PART_OF]-&gt;(b)\nWHERE r2 &lt;&gt; r\nRETURN a2.number, a2.resource, COUNT(*) as count\nORDER BY count DESC', 'MATCH (b:TOC)-[:PART_OF*]-&gt;(t:TOC {id: "Grundrechte-Klausur-und-Examenswissen"}), \n      (b)-[:PART_OF*]-&gt;(t2:TOC {id: "Grundrechte-Klausur-und-Examensfälle"}),\n      (r:Reference)-[:MENTIONS]-&gt;(a:Article {number: "14", resource:"GG"}),\n      (r)-[:PART_OF]-&gt;(b)\nMATCH (r2:Reference)-[:MENTIONS]-&gt;(a2:Article), (r2)-[:PART_OF]-&gt;(b)\nWHERE r2 &lt;&gt; r AND a2 &lt;&gt; a\nRETURN a2.number, a2.resource, COUNT(*) as count\nORDER BY count DESC']</t>
  </si>
  <si>
    <t>["MATCH (a:Article)\nWHERE toLower(a.text) CONTAINS 'diskriminierungsverbot' AND toLower(a.text) CONTAINS 'religion' AND toLower(a.text) CONTAINS 'staatsbürgerlichen rechten'\nRETURN a.number, a.text, a.resource", "MATCH (a:Article)\nWHERE toLower(a.text) CONTAINS 'diskriminierung' AND toLower(a.text) CONTAINS 'religion' AND toLower(a.text) CONTAINS 'staatsbürgerliche' AND toLower(a.text) CONTAINS 'rechte'\nRETURN a.number, a.text, a.resource", "MATCH (a:Article)\nWHERE toLower(a.text) CONTAINS 'diskriminierung' AND toLower(a.text) CONTAINS 'religion' AND toLower(a.text) CONTAINS 'staatsbürgerliche' AND toLower(a.text) CONTAINS 'rechte'\nRETURN a.number, a.text, a.resource, a.total_case_citations, a.citing_cases"]</t>
  </si>
  <si>
    <t>["MATCH (c:Case)-[r:IS_NAMED]-&gt;(n:Name)\nWHERE n.short = 'Elfes-Urteil'\nRETURN c.year"]</t>
  </si>
  <si>
    <t>['MATCH (a:Article) \nWHERE a.text CONTAINS "Die Bestimmungen der Artikel 136, 137, 138, 139 und 141 der deutschen Verfassung vom 11. August 1919 sind Bestandteil dieses Grundgesetzes."\nRETURN a.number, a.text, a.resource']</t>
  </si>
  <si>
    <t>['MATCH (r:Reference)-[:PART_OF]-&gt;(t:TOC) WHERE t.text = "§ 16 Landesverfassungen" AND t.id CONTAINS "Grundrechte-Klausur-und-Examenswissen"\nRETURN r.text', 'MATCH (r:Reference)-[:PART_OF]-&gt;(t:TOC) WHERE t.text = "§ 16 Landesverfassungen" AND t.id CONTAINS "Grundrechte-Klausur-und-Examenswissen" AND r.resource = "BayVfGHG"\nRETURN r.text', 'MATCH (r:Reference)-[:PART_OF]-&gt;(t:TOC) WHERE t.text = "§ 16 Landesverfassungen" AND t.id STARTS WITH "Grundrechte-Klausur-und-Examenswissen" AND r.resource = "BayVfGHG"\nRETURN r.text']</t>
  </si>
  <si>
    <t>['MATCH (c:Case)-[r:REFERS_TO]-&gt;(a:Article)\nWHERE c.number = "BVerfGE 90,145" \nRETURN a.number, a.resource', 'MATCH (c:Case)-[r:REFERS_TO]-&gt;(a:Article)\nWHERE c.number = "BVerfGE90,145" \nRETURN a.number, a.resource']</t>
  </si>
  <si>
    <t>Took the wrong case number.</t>
  </si>
  <si>
    <t>["MATCH (a:Article) WHERE a.number = '33' AND a.resource = 'GG' RETURN a.text"]</t>
  </si>
  <si>
    <t>['MATCH (a:Article {number: "33", resource: "GG"})-[:REFERS_TO]-&gt;(c:Case)\nRETURN c.number, c.decision_type, c.facts, c.year\nORDER BY c.year DESC\nLIMIT 3', 'MATCH (a:Article {number: "33", resource: "GG"})&lt;-[:REFERS_TO]-(c:Case)\nRETURN c.number, c.decision_type, c.facts, c.year\nORDER BY c.year DESC\nLIMIT 3']</t>
  </si>
  <si>
    <t>['MATCH (c:Case)\nWHERE c.number = "BVerfGE88,87"\nRETURN c.headnotes']</t>
  </si>
  <si>
    <t>['MATCH (a:Article {number: "1"})-[r:CITES]-(b:Article)\nRETURN b.number, b.text\nLIMIT 2']</t>
  </si>
  <si>
    <t>["MATCH (c:Case)-[:IS_NAMED]-&gt;(n:Name) WHERE n.short = 'Nassauskiesung' RETURN c.number as Fundstelle"]</t>
  </si>
  <si>
    <t>['MATCH (n:Case)\nWHERE n.number = "Reiten im Walde"\nRETURN n.judgment', 'MATCH (n:Case)-[:IS_NAMED]-&gt;(m:Name)\nWHERE m.short = "Reiten im Walde"\nRETURN n.judgment']</t>
  </si>
  <si>
    <t>['MATCH (c:Case)-[:REFERS_TO]-&gt;(cases:Case) \nWHERE c.number = "Schaechterlaubnis" \nRETURN cases.number LIMIT 3', 'MATCH (c:Case)-[:IS_NAMED]-&gt;(n:Name), (c)-[:REFERS_TO]-&gt;(cases:Case) \nWHERE n.short = "Schächterlaubnis" \nRETURN cases.number LIMIT 3']</t>
  </si>
  <si>
    <t>['MATCH (c:Case)-[:REFERS_TO]-&gt;(target:Case)\nWHERE target.number = "Schächterlaubnis"\nRETURN c.number AS CaseNumber, c.facts AS Facts, c.year AS Year\nLIMIT 3', 'MATCH (c:Case)-[:REFERS_TO]-&gt;(target:Case)-[:IS_NAMED]-&gt;(n:Name)\nWHERE n.short = "Schächterlaubnis"\nRETURN c.number AS CaseNumber, c.facts AS Facts, c.year AS Year\nLIMIT 3']</t>
  </si>
  <si>
    <t>['MATCH (c:Case)\nWHERE c.reasoning CONTAINS "Differenzierungen bedürfen stets der Rechtfertigung durch Sachgründe, die dem Differenzierungsziel und dem Ausmaß der Ungleichbehandlung angemessen sind"\nRETURN c.number, c.year, c.judgment\nLIMIT 3']</t>
  </si>
  <si>
    <t>["MATCH (c:Case {number: 'BVerfGE121,317'})-[:REFERS_TO]-&gt;(cited:Case)\nRETURN cited.number"]</t>
  </si>
  <si>
    <t>['MATCH (t:TOC) \nWHERE t.id = "Grundrechte-Klausur-und-Examenswissen &gt; Abschnitt 1 Allgemeine Grundrechtslehren"\nWITH t\nMATCH (t)&lt;-[:PART_OF*..]-(subsections)\nRETURN COUNT(subsections)']</t>
  </si>
  <si>
    <t>['MATCH (b:TOC {text:"Grundrechte-Klausur-und Examenswissen"}),\n      (b)&lt;-[:PART_OF*]-(c:TOC),\n      (c)&lt;-[:PART_OF]-(r:Reference),\n      (r)-[:MENTIONS]-&gt;(a:Article)\nWHERE toLower(r.context) CONTAINS "deutschengrundrechte"\nRETURN a.number, a.resource, r.text, r.context\nLIMIT 3', 'MATCH (b:TOC {text:"Grundrechte-Klausur-und Examenswissen"}),\n      (b)&lt;-[:PART_OF*]-(c:TOC),\n      (c)&lt;-[:PART_OF]-(r:Reference),\n      (r)-[:MENTIONS]-&gt;(a:Article)\nWHERE toLower(r.context) CONTAINS "deutschengrundrechte"\nRETURN a.number, a.resource, r.text, r.context\nLIMIT 3', 'MATCH (b:TOC)\nWHERE b.id STARTS WITH "Grundrechte-Klausur-und-Examenswissen"\nWITH b\nMATCH (b)&lt;-[:PART_OF*]-(c:TOC),\n      (c)&lt;-[:PART_OF]-(r:Reference),\n      (r)-[:MENTIONS]-&gt;(a:Article)\nWHERE toLower(r.context) CONTAINS "deutschengrundrechte"\nRETURN a.number, a.resource, r.text, r.context\nLIMIT 3']</t>
  </si>
  <si>
    <t>['MATCH (b:Book {title:"Grundrechte-Klausur-und Examensfälle"})-[r:CONTAINS]-&gt;(c:Case {number:"1"})-[:REFERENCED_IN]-&gt;(ref:Reference)\nRETURN ref.text, ref.id, ref.resource', 'MATCH (t:TOC {id:"Grundrechte-Klausur-und Examensfälle &gt; Fall 1"})-[:CONTAINS]-&gt;(ref:Reference)\nRETURN ref.text, ref.id, ref.resource', 'MATCH (t:TOC {id:"Grundrechte-Klausur-und Examensfälle &gt; Fall 1"})-[:PART_OF]-&gt;(ref:Reference)\nRETURN ref.text, ref.id, ref.resource']</t>
  </si>
  <si>
    <t>['MATCH (a:Article {number: "19"})-[:CITES]-&gt;(b:Article)\nRETURN b.number, b.text, b.resource']</t>
  </si>
  <si>
    <t>["MATCH (a:Article {number: '14', resource: 'GG'})&lt;-[:MENTIONS]-(r:Reference)-[:PART_OF]-&gt;(toc:TOC)-[:PART_OF*0..3]-&gt;(:TOC {id:'Grundrechte-Klausur-und-Examenswissen'}),\n(r2:Reference)-[:MENTIONS]-&gt;(a2:Article)&lt;-[:CITES]-(a)\nWHERE r.id = r2.id\nRETURN a2.number, a2.resource, COUNT(*) as frequency\nORDER BY frequency DESC \n\nUNION\n\nMATCH (a:Article {number: '14', resource: 'GG'})&lt;-[:MENTIONS]-(r:Reference)-[:PART_OF]-&gt;(toc", "MATCH (a:Article {number: '14', resource: 'GG'})&lt;-[:MENTIONS]-(r:Reference)-[:PART_OF]-&gt;(toc:TOC)-[:PART_OF*0..3]-&gt;(:TOC {id:'Grundrechte-Klausur-und-Examenswissen'}),\n(r2:Reference)-[:MENTIONS]-&gt;(a2:Article)&lt;-[:CITES]-(a)\nWHERE r.id = r2.id\nRETURN a2.number, a2.resource, COUNT(*) as frequency\nORDER BY frequency DESC \n\nUNION\n\nMATCH (a:Article {number: '14', resource: 'GG'})&lt;-[:MENTIONS]-(r:Reference)-[:PART_OF]-&gt;(toc:TOC)-[:PART_OF*0..3]-&gt;(:TOC {id:'Grundrechte-Klausur-und-Examensfälle'}),\n(r2:Reference)-[:MENTIONS]-&gt;(a2:Article)&lt;-[:CITES]-(a)\nWHERE r.id = r2.id\nRETURN a2.number, a2.resource, COUNT(*) as frequency\nORDER BY frequency DESC", "MATCH (a:Article {number: '14', resource: 'GG'})&lt;-[:MENTIONS]-(r:Reference)-[:PART_OF]-&gt;(toc:TOC)-[:PART_OF*0..3]-&gt;(:TOC {id:'Grundrechte-Klausur-und-Examenswissen'}),\n(r2:Reference)-[:MENTIONS]-&gt;(a2:Article)&lt;-[:CITES]-(a)\nWHERE r.id = r2.id\nRETURN a2.number, a2.resource, COUNT(*) as frequency\nORDER BY frequency DESC \n\nUNION\n\nMATCH (a:Article {number: '14', resource: 'GG'})&lt;-[:MENTIONS]-(r:Reference)-[:PART_OF]-&gt;(toc:TOC)-[:PART_OF*0..3]-&gt;(:TOC {id:'Grundrechte-Klausur-und-Examensfälle'}),\n(r2:Reference)-[:MENTIONS]-&gt;(a2:Article)&lt;-[:CITES]-(a)\nWHERE r.id = r2.id\nRETURN a2.number, a2.resource, COUNT(*) as frequency\nORDER BY frequency DESC"]</t>
  </si>
  <si>
    <t>['MATCH (a:Article)\n    WHERE toLower(a.text) CONTAINS "diskriminierungsverbot" AND toLower(a.text) CONTAINS "religion" AND toLower(a.text) CONTAINS "staatsbürgerlichen rechten"\n    RETURN a.number, a.text, a.resource', 'MATCH (a:Article)\nWHERE toLower(a.text) CONTAINS "diskriminierung" AND toLower(a.text) CONTAINS "religion" AND toLower(a.text) CONTAINS "staatsbürgerliche" AND toLower(a.text) CONTAINS "rechte"\nRETURN a.number, a.text, a.resource', 'MATCH (a:Article)\nWHERE toLower(a.text) CONTAINS "diskriminierung" AND toLower(a.text) CONTAINS "religion" AND toLower(a.text) CONTAINS "staatsbürgerliche" AND toLower(a.text) CONTAINS "rechte"\nRETURN a.number, a.text, a.resource, a.total_case_citations, a.citing_cases']</t>
  </si>
  <si>
    <t>["MATCH (c:Case)-[:IS_NAMED]-&gt;(n:Name)\nWHERE n.short = 'Elfes-Urteil'\nRETURN c.year"]</t>
  </si>
  <si>
    <t>['MATCH (b:TOC)-[:PART_OF]-&gt;(a:TOC) \nWHERE b.text = "§ 16 Landesverfassungen" AND a.text = "Grundrechte-Klausur-und-Examenswissen" \nMATCH (r:Reference)-[:PART_OF]-&gt;(b) \nRETURN r.text', 'MATCH (b:TOC)-[:PART_OF*]-&gt;(a:TOC) \nWHERE b.text = "§ 16 Landesverfassungen" AND a.text = "Grundrechte-Klausur-und-Examenswissen" \nMATCH (r:Reference)-[:PART_OF]-&gt;(b) \nWHERE r.resource = "BayVfGHG"\nRETURN r.text', 'MATCH (b:TOC)-[:PART_OF*]-&gt;(a:TOC) \nWHERE b.text = "§ 16 Landesverfassungen" AND a.text = "Grundrechte-Klausur-und Examenswissen" \nMATCH (r:Reference)-[:PART_OF]-&gt;(b) \nWHERE toLower(r.resource) = "bayvfghg"\nRETURN r.text']</t>
  </si>
  <si>
    <t>['MATCH (c:Case)-[:REFERS_TO]-&gt;(a:Article)\nWHERE c.number = "BVerfGE100,226"\nRETURN a.number, a.text, a.resource']</t>
  </si>
  <si>
    <t>(5) Das Recht des öffentlichen Dienstes ist unter Berücksichtigung der hergebrachten Grundsätze des Berufsbeamtentums zu regeln und fortzuentwickeln.</t>
  </si>
  <si>
    <t>Article mit der `number`: "33" und `resource`: "GG"</t>
  </si>
  <si>
    <t>1. Entscheidung: Document 14 (BVerfGE161,299) - Artikel 33 GG spielt eine Rolle in Bezug auf die Beschwerdeführer, die als Feuerwehrbeamte tätig sind und argumentieren, dass ihre Entscheidung, eine Impfung abzulehnen, keinen Zusammenhang mit ihrer Eignung, Befähigung oder Leistung hat.
2. Entscheidung: Document 21 (BVerfGE160,336) - Artikel 33 GG wird in Bezug auf Beschwerdeführer erwähnt, die in medizinischen oder pflegerischen Einrichtungen und Unternehmen selbständig, angestellt oder verbeamtet tätig sind und die Impfung ablehnen. Sie argumentieren, dass ihre Entscheidung, eine Impfung abzulehnen, ihre berufliche Existenz bedroht.
3. Entscheidung: Document 52 (BVerfGE163,363) - Artikel 33 GG wird in Bezug auf die Beschwerdeführerinnen zu III., IV. und V. diskutiert, die argumentieren, dass die Anforderungen an die Gewährleistung des gesetzlichen Richters bei den Beschwerdekammern ebenso eingehalten werden wie bei der Großen Beschwerdekammer und dass die Besetzung im Voraus durch einen Geschäftsverteilungsplan geregelt wird.</t>
  </si>
  <si>
    <t>Die Informationen stammen aus der Neo4j-Datenbank, basierend auf der Cypher-Abfrage: MATCH (a:Article {number: "33", resource: "GG"})&lt;-[:REFERS_TO]-(c:Case) RETURN c.number, c.decision_type, c.facts, c.year ORDER BY c.year DESC LIMIT 3.</t>
  </si>
  <si>
    <t>Not in the relationships, since it was not correctly extracted. GPT4 found this information in the summarized facts.</t>
  </si>
  <si>
    <t>Es ist mit Art. 3 Abs. 1 GG nicht vereinbar, Transsexuellen unter 25 Jahren die Vornamensänderung nach § 1 des Transsexuellengesetzes zu versagen, die älteren Transsexuellen gewährt wird.</t>
  </si>
  <si>
    <t>Der Knoten ist ein Case mit der number "BVerfGE88,87". Das ausschlaggebende Attribut ist c.headnotes.</t>
  </si>
  <si>
    <t>- Artikel 79: {'b.number': '79', 'b.text': '&lt;p&gt; (1) Das Grundgesetz kann nur durch ein Gesetz geändert werden, das den Wortlaut des Grundgesetzes ausdrücklich ändert oder ergänzt. Bei völkerrechtlichen Verträgen, die eine Friedensregelung, die Vorbereitung einer Friedensregelung oder den Abbau einer besatzungsrechtlichen Ordnung zum Gegenstand haben oder der Verteidigung der Bundesrepublik zu dienen bestimmt sind, genügt zur Klarstellung, daß die Bestimmungen des Grundgesetzes dem Abschluß und dem Inkraftsetzen der Verträge nicht entgegenstehen, eine Ergänzung des Wortlautes des Grundgesetzes, die sich auf diese Klarstellung beschränkt. &lt;/p&gt; &lt;p&gt; (2) Ein solches Gesetz bedarf der Zustimmung von zwei Dritteln der Mitglieder des Bundestages und zwei Dritteln der Stimmen des Bundesrates. &lt;/p&gt; &lt;p&gt; (3) Eine Änderung dieses Grundgesetzes, durch welche die Gliederung des Bundes in Länder, die grundsätzliche Mitwirkung der Länder bei der Gesetzgebung oder die in den Artikeln 1 und 20 niedergelegten Grundsätze berührt werden, ist unzulässig. &lt;/p&gt;'}
- Artikel 142: {'b.number': '142', 'b.text': '&lt;p&gt; Ungeachtet der Vorschrift des Artikels 31 bleiben Bestimmungen der Landesverfassungen auch insoweit in Kraft, als sie in Übereinstimmung mit den Artikeln 1 bis 18 dieses Grundgesetzes Grundrechte gewährleisten. &lt;/p&gt;'}</t>
  </si>
  <si>
    <t>Knoten: Case, Attribut: n.judgment, Wert: "Die Verfassungsbeschwerde wird zurückgewiesen."</t>
  </si>
  <si>
    <t>1. BVerfGE33,23
2. BVerfGE24,236
3. BVerfGE90,145</t>
  </si>
  <si>
    <t>1. Knoten: {'cases.number': 'BVerfGE33,23'}
2. Knoten: {'cases.number': 'BVerfGE24,236'}
3. Knoten: {'cases.number': 'BVerfGE90,145'}</t>
  </si>
  <si>
    <t>Da der Kontexttext nicht die erforderlichen Informationen enthält, um die Frage zu beantworten, kann ich derzeit keine Entscheidungen nennen, die auf die Entscheidung "Schächterlaubnis" verweisen. Bitte stellen Sie den Text aus Dokument 40 zur Verfügung, damit ich Ihre Anfrage besser bearbeiten kann.</t>
  </si>
  <si>
    <t>Cypher query gave answers but the LLM did not use them.</t>
  </si>
  <si>
    <t>1. Entscheidung: BVerfGE132,372 aus dem Jahr 2012
2. Entscheidung: BVerfGE130,131 aus dem Jahr 2012
3. Entscheidung: BVerfGE133,1 aus dem Jahr 2012</t>
  </si>
  <si>
    <t>Die Informationen stammen aus den Knoten 'c.number' und 'c.year' der Neo4j Datenbank.</t>
  </si>
  <si>
    <t>Da die Frage nach drei Entscheidungen fragt, die im Urteil Nichtraucherschutzgesetz (BVerfGE 121, 317) zitiert werden, und die Cypher-Abfrage alle Fälle zurückgibt, auf die in diesem Urteil verwiesen wird, können wir die ersten drei Fälle aus dem Kontext als Antwort verwenden. 
Antwort:
1. BVerfGE110,274
2. BVerfGE84,9
3. BVerfGE103,111</t>
  </si>
  <si>
    <t>Die Informationen stammen aus der Neo4j-Datenbank, in der die Beziehungen zwischen verschiedenen Fällen (Knoten) gespeichert sind. Die spezifischen Attribute, die zur Beantwortung dieser Frage verwendet wurden, sind die `cited.number` Attribute aus den `Case` Knoten.</t>
  </si>
  <si>
    <t>Es sind 187 Abschnitte in "Abschnitt 1 Allgemeine Grundrechtslehren" des Buchs "Grundrechte-Klausur-und Examenswissen" enthalten.</t>
  </si>
  <si>
    <t>Der Knoten mit der ID "Grundrechte-Klausur-und-Examenswissen &gt; Abschnitt 1 Allgemeine Grundrechtslehren" aus Neo4j, wobei das ausschlaggebende Attribut 'COUNT(subsections)' ist.</t>
  </si>
  <si>
    <t>Check cypher</t>
  </si>
  <si>
    <t>Overall Accuracy</t>
  </si>
  <si>
    <t>Der Knoten ist ein Artikel mit der Nummer "10" aus der Ressource "GG".</t>
  </si>
  <si>
    <t>Knoten: Case, Attribut: year, Wert: '1957'</t>
  </si>
  <si>
    <t>Die Grundgesetz Artikel, die vom Apotheken-Urteil zitiert werden, sind Artikel 3, Artikel 14 und Artikel 100.</t>
  </si>
  <si>
    <t xml:space="preserve">- Artikel 3: {'a.number': '3', 'a.text': '&lt;p&gt; (1) Alle Menschen sind vor dem Gesetz gleich. &lt;/p&gt; &lt;p&gt; (2) Männer und Frauen sind gleichberechtigt. Der Staat fördert die tatsächliche Durchsetzung der Gleichberechtigung von Frauen und Männern und wirkt auf die Beseitigung bestehender Nachteile hin. &lt;/p&gt; &lt;p&gt; (3) Niemand darf wegen seines Geschlechtes, seiner Abstammung, seiner Rasse, seiner Sprache, seiner Heimat und Herkunft, seines Glaubens, seiner religiösen oder politischen Anschauungen benachteiligt oder bevorzugt werden. Niemand darf wegen seiner Behinderung benachteiligt werden. &lt;/p&gt;', 'a.resource': 'GG'}
   - Artikel 14: {'a.number': '14', 'a.text': '&lt;p&gt; (1) Das Eigentum und das Erbrecht werden gewährleistet. Inhalt und Schranken werden durch die Gesetze bestimmt. &lt;/p&gt; &lt;p&gt; (2) Eigentum verpflichtet. Sein Gebrauch soll zugleich dem Wohle der Allgemeinheit dienen. &lt;/p&gt; &lt;p&gt; (3) Eine Enteignung ist nur zum Wohle der Allgemeinheit zulässig. Sie darf nur durch Gesetz oder auf Grund eines Gesetzes erfolgen, das Art und Ausmaß der Entschädigung regelt. Die Entschädigung ist unter gerechter Abwägung der Interessen der Allgemeinheit und der Beteiligten zu bestimmen. Wegen der Höhe der Entschädigung steht im Streitfalle der Rechtsweg vor den ordentlichen Gerichten offen. &lt;/p&gt;', 'a.resource': 'GG'}
   - Artikel 100: {'a.number': '100', 'a.text': '&lt;p&gt; (1) Hält ein Gericht ein Gesetz, auf dessen Gültigkeit es bei der Entscheidung ankommt, für verfassungswidrig, so ist das Verfahren auszusetzen und, wenn es sich um die Verletzung der Verfassung eines Landes handelt, die Entscheidung des für Verfassungsstreitigkeiten zuständigen Gerichtes des Landes, wenn es sich um die Verletzung dieses Grundgesetzes handelt, die Entscheidung des Bundesverfassungsgerichtes einzuholen. Dies gilt auch, wenn es sich um die Verletzung dieses Grundgesetzes durch Landesrecht oder um die Unvereinbarkeit eines Landesgesetzes mit einem Bundesgesetze handelt. &lt;/p&gt; &lt;p&gt; (2) Ist in einem Rechtsstreite zweifelhaft, ob eine Regel des Völkerrechtes Bestandteil des Bundesrechtes ist und ob sie unmittelbar Rechte und Pflichten für den
</t>
  </si>
  <si>
    <t>Reference Traversal</t>
  </si>
  <si>
    <t>Textbook Retrieval</t>
  </si>
  <si>
    <t>id</t>
  </si>
  <si>
    <t>q1</t>
  </si>
  <si>
    <t>q2</t>
  </si>
  <si>
    <t>q3</t>
  </si>
  <si>
    <t>q4</t>
  </si>
  <si>
    <t>q5</t>
  </si>
  <si>
    <t>q6</t>
  </si>
  <si>
    <t>q7</t>
  </si>
  <si>
    <t>q8</t>
  </si>
  <si>
    <t>q9</t>
  </si>
  <si>
    <t>q10</t>
  </si>
  <si>
    <t>q11</t>
  </si>
  <si>
    <t>q12</t>
  </si>
  <si>
    <t>q13</t>
  </si>
  <si>
    <t>q14</t>
  </si>
  <si>
    <t>q15</t>
  </si>
  <si>
    <t>q16</t>
  </si>
  <si>
    <t>q17</t>
  </si>
  <si>
    <t>q18</t>
  </si>
  <si>
    <t>q19</t>
  </si>
  <si>
    <t>q20</t>
  </si>
  <si>
    <t>id1</t>
  </si>
  <si>
    <t>id2</t>
  </si>
  <si>
    <t>id3</t>
  </si>
  <si>
    <t>id4</t>
  </si>
  <si>
    <t>id5</t>
  </si>
  <si>
    <t>id6</t>
  </si>
  <si>
    <t>id7</t>
  </si>
  <si>
    <t>id8</t>
  </si>
  <si>
    <t>id9</t>
  </si>
  <si>
    <t>id10</t>
  </si>
  <si>
    <t>id11</t>
  </si>
  <si>
    <t>id12</t>
  </si>
  <si>
    <t>id13</t>
  </si>
  <si>
    <t>id14</t>
  </si>
  <si>
    <t>id15</t>
  </si>
  <si>
    <t>id16</t>
  </si>
  <si>
    <t>id17</t>
  </si>
  <si>
    <t>id18</t>
  </si>
  <si>
    <t>id19</t>
  </si>
  <si>
    <t>id20</t>
  </si>
  <si>
    <t>Law Students</t>
  </si>
  <si>
    <t>Standard Deviation Students</t>
  </si>
  <si>
    <t>Prototype Users</t>
  </si>
  <si>
    <t>Control Group</t>
  </si>
  <si>
    <t>Standard Deviation Prototype Users</t>
  </si>
  <si>
    <t>Standard Deviation Control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</si>
</sst>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5" x14ac:knownFonts="1">
    <font>
      <sz val="11"/>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
      <sz val="10"/>
      <name val="Arial"/>
      <family val="2"/>
      <charset val="1"/>
    </font>
  </fonts>
  <fills count="4">
    <fill>
      <patternFill patternType="none"/>
    </fill>
    <fill>
      <patternFill patternType="gray125"/>
    </fill>
    <fill>
      <patternFill patternType="solid">
        <fgColor rgb="FF7030A0"/>
        <bgColor indexed="64"/>
      </patternFill>
    </fill>
    <fill>
      <patternFill patternType="solid">
        <fgColor rgb="FFFFFF0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0" fontId="4" fillId="0" borderId="0"/>
  </cellStyleXfs>
  <cellXfs count="11">
    <xf numFmtId="0" fontId="0" fillId="0" borderId="0" xfId="0"/>
    <xf numFmtId="0" fontId="1" fillId="2" borderId="0" xfId="0" applyFont="1" applyFill="1"/>
    <xf numFmtId="0" fontId="0" fillId="0" borderId="0" xfId="0" applyAlignment="1"/>
    <xf numFmtId="0" fontId="0" fillId="3" borderId="0" xfId="0" applyFill="1"/>
    <xf numFmtId="49" fontId="0" fillId="0" borderId="0" xfId="1" applyNumberFormat="1" applyFont="1" applyAlignment="1"/>
    <xf numFmtId="49" fontId="0" fillId="0" borderId="0" xfId="0" applyNumberFormat="1" applyAlignment="1"/>
    <xf numFmtId="0" fontId="3" fillId="2" borderId="0" xfId="0" applyFont="1" applyFill="1"/>
    <xf numFmtId="0" fontId="4" fillId="0" borderId="0" xfId="2"/>
    <xf numFmtId="0" fontId="4" fillId="0" borderId="0" xfId="2" applyFont="1" applyAlignment="1" applyProtection="1"/>
    <xf numFmtId="0" fontId="4" fillId="0" borderId="0" xfId="2" applyFont="1"/>
    <xf numFmtId="2" fontId="0" fillId="0" borderId="0" xfId="0" applyNumberFormat="1"/>
  </cellXfs>
  <cellStyles count="3">
    <cellStyle name="Komma" xfId="1" builtinId="3"/>
    <cellStyle name="Standard" xfId="0" builtinId="0"/>
    <cellStyle name="Standard 2" xfId="2"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611A4-B0B3-4229-9404-F921588440AF}">
  <dimension ref="A1:F13"/>
  <sheetViews>
    <sheetView tabSelected="1" topLeftCell="A6" workbookViewId="0">
      <selection activeCell="F10" sqref="A9:F10"/>
    </sheetView>
  </sheetViews>
  <sheetFormatPr baseColWidth="10" defaultRowHeight="14.5" x14ac:dyDescent="0.35"/>
  <cols>
    <col min="1" max="1" width="29.90625" customWidth="1"/>
    <col min="2" max="2" width="17.7265625" customWidth="1"/>
    <col min="3" max="6" width="12.26953125" bestFit="1" customWidth="1"/>
  </cols>
  <sheetData>
    <row r="1" spans="1:6" x14ac:dyDescent="0.35">
      <c r="A1" s="6" t="s">
        <v>53</v>
      </c>
      <c r="B1" s="6" t="s">
        <v>214</v>
      </c>
      <c r="C1" s="6" t="s">
        <v>27</v>
      </c>
      <c r="D1" s="6" t="s">
        <v>28</v>
      </c>
      <c r="E1" s="6" t="s">
        <v>220</v>
      </c>
      <c r="F1" s="6" t="s">
        <v>219</v>
      </c>
    </row>
    <row r="2" spans="1:6" x14ac:dyDescent="0.35">
      <c r="A2" s="10" t="s">
        <v>48</v>
      </c>
      <c r="B2" s="10">
        <f>SUM('GPT-4 No KG'!C2:C21)/20</f>
        <v>0.25</v>
      </c>
      <c r="C2" s="10">
        <f>SUMPRODUCT(('GPT-4 No KG'!C2:C21=1)*('GPT-4 No KG'!D2:D21="Article Retrieval"))/COUNTIF('GPT-4 No KG'!D2:D21,"Article Retrieval")</f>
        <v>1</v>
      </c>
      <c r="D2" s="10">
        <f>SUMPRODUCT(('GPT-4 No KG'!C2:C21=1)*('GPT-4 No KG'!D2:D21="Case Retrieval"))/COUNTIF('GPT-4 No KG'!D2:D21,"Case Retrieval")</f>
        <v>0.2</v>
      </c>
      <c r="E2" s="10">
        <f>SUMPRODUCT(('GPT-4 No KG'!C2:C21=1)*('GPT-4 No KG'!D2:D21="Textbook Retrieval"))/COUNTIF('GPT-4 No KG'!D2:D21,"Textbook Retrieval")</f>
        <v>0</v>
      </c>
      <c r="F2" s="10">
        <f>SUMPRODUCT(('GPT-4 No KG'!C2:C21=1)*('GPT-4 No KG'!D2:D21="Reference Traversal"))/COUNTIF('GPT-4 No KG'!D2:D21,"Reference Traversal")</f>
        <v>0.14285714285714285</v>
      </c>
    </row>
    <row r="3" spans="1:6" x14ac:dyDescent="0.35">
      <c r="A3" s="10" t="s">
        <v>49</v>
      </c>
      <c r="B3" s="10">
        <f>SUM('GPT-4 KG 1'!C2:C21)/20</f>
        <v>0.55000000000000004</v>
      </c>
      <c r="C3" s="10">
        <f>SUMPRODUCT(('GPT-4 KG 1'!C2:C21=1)*('GPT-4 KG 1'!F2:F21="Article Retrieval"))/COUNTIF('GPT-4 KG 1'!F2:F21,"Article Retrieval")</f>
        <v>0.66666666666666663</v>
      </c>
      <c r="D3" s="10">
        <f>SUMPRODUCT(('GPT-4 KG 1'!C2:C21=1)*('GPT-4 KG 1'!F2:F21="Case Retrieval"))/COUNTIF('GPT-4 KG 1'!F2:F21,"Case Retrieval")</f>
        <v>1</v>
      </c>
      <c r="E3" s="10">
        <f>SUMPRODUCT(('GPT-4 KG 1'!C2:C21=1)*('GPT-4 KG 1'!F2:F21="Textbook Retrieval"))/COUNTIF('GPT-4 KG 1'!F2:F21,"Textbook Retrieval")</f>
        <v>0</v>
      </c>
      <c r="F3" s="10">
        <f>SUMPRODUCT(('GPT-4 KG 1'!C2:C21=1)*('GPT-4 KG 1'!F2:F21="Reference Traversal"))/COUNTIF('GPT-4 KG 1'!F2:F21,"Reference Traversal")</f>
        <v>0.5714285714285714</v>
      </c>
    </row>
    <row r="4" spans="1:6" x14ac:dyDescent="0.35">
      <c r="A4" s="10" t="s">
        <v>50</v>
      </c>
      <c r="B4" s="10">
        <f>SUM('GPT-4 KG 2'!C2:C21)/20</f>
        <v>0.6</v>
      </c>
      <c r="C4" s="10">
        <f>SUMPRODUCT(('GPT-4 KG 2'!C2:C21=1)*('GPT-4 KG 2'!F2:F21="Article Retrieval"))/COUNTIF('GPT-4 KG 2'!F2:F21,"Article Retrieval")</f>
        <v>0.66666666666666663</v>
      </c>
      <c r="D4" s="10">
        <f>SUMPRODUCT(('GPT-4 KG 2'!C2:C21=1)*('GPT-4 KG 2'!F2:F21="Case Retrieval"))/COUNTIF('GPT-4 KG 2'!F2:F21,"Case Retrieval")</f>
        <v>1</v>
      </c>
      <c r="E4" s="10">
        <f>SUMPRODUCT(('GPT-4 KG 2'!C2:C21=1)*('GPT-4 KG 2'!F2:F21="Textbook Retrieval"))/COUNTIF('GPT-4 KG 2'!F2:F21,"Textbook Retrieval")</f>
        <v>0.2</v>
      </c>
      <c r="F4" s="10">
        <f>SUMPRODUCT(('GPT-4 KG 2'!C2:C21=1)*('GPT-4 KG 2'!F2:F21="Reference Traversal"))/COUNTIF('GPT-4 KG 2'!F2:F21,"Reference Traversal")</f>
        <v>0.5714285714285714</v>
      </c>
    </row>
    <row r="5" spans="1:6" x14ac:dyDescent="0.35">
      <c r="A5" s="10" t="s">
        <v>51</v>
      </c>
      <c r="B5" s="10">
        <f>SUM('GPT-4 KG 3'!C2:C21)/20</f>
        <v>0.55000000000000004</v>
      </c>
      <c r="C5" s="10">
        <f>SUMPRODUCT(('GPT-4 KG 3'!C2:C21=1)*('GPT-4 KG 3'!F2:F21="Article Retrieval"))/COUNTIF('GPT-4 KG 3'!F2:F21,"Article Retrieval")</f>
        <v>0.66666666666666663</v>
      </c>
      <c r="D5" s="10">
        <f>SUMPRODUCT(('GPT-4 KG 3'!C2:C21=1)*('GPT-4 KG 3'!F2:F21="Case Retrieval"))/COUNTIF('GPT-4 KG 3'!F2:F21,"Case Retrieval")</f>
        <v>1</v>
      </c>
      <c r="E5" s="10">
        <f>SUMPRODUCT(('GPT-4 KG 3'!C2:C21=1)*('GPT-4 KG 3'!F2:F21="Textbook Retrieval"))/COUNTIF('GPT-4 KG 3'!F2:F21,"Textbook Retrieval")</f>
        <v>0</v>
      </c>
      <c r="F5" s="10">
        <f>SUMPRODUCT(('GPT-4 KG 3'!C2:C21=1)*('GPT-4 KG 3'!F2:F21="Reference Traversal"))/COUNTIF('GPT-4 KG 3'!F2:F21,"Reference Traversal")</f>
        <v>0.5714285714285714</v>
      </c>
    </row>
    <row r="6" spans="1:6" x14ac:dyDescent="0.35">
      <c r="A6" s="10" t="s">
        <v>52</v>
      </c>
      <c r="B6" s="10">
        <f>AVERAGE(B3:B5)</f>
        <v>0.56666666666666665</v>
      </c>
      <c r="C6" s="10">
        <f t="shared" ref="C6:F6" si="0">AVERAGE(C3:C5)</f>
        <v>0.66666666666666663</v>
      </c>
      <c r="D6" s="10">
        <f t="shared" si="0"/>
        <v>1</v>
      </c>
      <c r="E6" s="10">
        <f t="shared" si="0"/>
        <v>6.6666666666666666E-2</v>
      </c>
      <c r="F6" s="10">
        <f t="shared" si="0"/>
        <v>0.5714285714285714</v>
      </c>
    </row>
    <row r="7" spans="1:6" x14ac:dyDescent="0.35">
      <c r="A7" s="10" t="s">
        <v>54</v>
      </c>
      <c r="B7" s="10">
        <f>_xlfn.STDEV.P(B3:B5)</f>
        <v>2.3570226039551553E-2</v>
      </c>
      <c r="C7" s="10">
        <f t="shared" ref="C7:F7" si="1">_xlfn.STDEV.P(C3:C5)</f>
        <v>0</v>
      </c>
      <c r="D7" s="10">
        <f t="shared" si="1"/>
        <v>0</v>
      </c>
      <c r="E7" s="10">
        <f t="shared" si="1"/>
        <v>9.428090415820635E-2</v>
      </c>
      <c r="F7" s="10">
        <f t="shared" si="1"/>
        <v>0</v>
      </c>
    </row>
    <row r="8" spans="1:6" x14ac:dyDescent="0.35">
      <c r="A8" s="10" t="s">
        <v>262</v>
      </c>
      <c r="B8" s="10">
        <f>AVERAGE(SUM('Law Students'!B2:B21)/20,SUM('Law Students'!C2:C21)/20,SUM('Law Students'!D2:D21)/20,SUM('Law Students'!E2:E21)/20,SUM('Law Students'!F2:F21)/20,SUM('Law Students'!G2:G21)/20,SUM('Law Students'!H2:H21)/20,SUM('Law Students'!I2:I21)/20,SUM('Law Students'!J2:J21)/20,SUM('Law Students'!K2:K21)/20,SUM('Law Students'!L2:L21)/20,SUM('Law Students'!M2:M21)/20,SUM('Law Students'!N2:N21)/20,SUM('Law Students'!O2:O21)/20,SUM('Law Students'!P2:P21)/20,SUM('Law Students'!Q2:Q21)/20,SUM('Law Students'!R2:R21)/20,SUM('Law Students'!S2:S21)/20,SUM('Law Students'!T2:T21)/20,SUM('Law Students'!U2:U21)/20)</f>
        <v>0.50499999999999989</v>
      </c>
      <c r="C8" s="10">
        <f>AVERAGE(SUMPRODUCT(('Law Students'!B2:B21=1)*('Law Students'!V2:V21="Article Retrieval"))/COUNTIF('Law Students'!V2:V21,"Article Retrieval"),SUMPRODUCT(('Law Students'!C2:C21=1)*('Law Students'!V2:V21="Article Retrieval"))/COUNTIF('Law Students'!V2:V21,"Article Retrieval"),SUMPRODUCT(('Law Students'!D2:D21=1)*('Law Students'!V2:V21="Article Retrieval"))/COUNTIF('Law Students'!V2:V21,"Article Retrieval"),SUMPRODUCT(('Law Students'!E2:E21=1)*('Law Students'!V2:V21="Article Retrieval"))/COUNTIF('Law Students'!V2:V21,"Article Retrieval"),SUMPRODUCT(('Law Students'!F2:F21=1)*('Law Students'!V2:V21="Article Retrieval"))/COUNTIF('Law Students'!V2:V21,"Article Retrieval"),SUMPRODUCT(('Law Students'!G2:G21=1)*('Law Students'!V2:V21="Article Retrieval"))/COUNTIF('Law Students'!V2:V21,"Article Retrieval"),SUMPRODUCT(('Law Students'!H2:H21=1)*('Law Students'!V2:V21="Article Retrieval"))/COUNTIF('Law Students'!V2:V21,"Article Retrieval"),SUMPRODUCT(('Law Students'!I2:I21=1)*('Law Students'!V2:V21="Article Retrieval"))/COUNTIF('Law Students'!V2:V21,"Article Retrieval"),SUMPRODUCT(('Law Students'!J2:J21=1)*('Law Students'!V2:V21="Article Retrieval"))/COUNTIF('Law Students'!V2:V21,"Article Retrieval"),SUMPRODUCT(('Law Students'!K2:K21=1)*('Law Students'!V2:V21="Article Retrieval"))/COUNTIF('Law Students'!V2:V21,"Article Retrieval"),SUMPRODUCT(('Law Students'!L2:L21=1)*('Law Students'!V2:V21="Article Retrieval"))/COUNTIF('Law Students'!V2:V21,"Article Retrieval"),SUMPRODUCT(('Law Students'!M2:M21=1)*('Law Students'!V2:V21="Article Retrieval"))/COUNTIF('Law Students'!V2:V21,"Article Retrieval"),SUMPRODUCT(('Law Students'!N2:N21=1)*('Law Students'!V2:V21="Article Retrieval"))/COUNTIF('Law Students'!V2:V21,"Article Retrieval"),SUMPRODUCT(('Law Students'!O2:O21=1)*('Law Students'!V2:V21="Article Retrieval"))/COUNTIF('Law Students'!V2:V21,"Article Retrieval"),SUMPRODUCT(('Law Students'!P2:P21=1)*('Law Students'!V2:V21="Article Retrieval"))/COUNTIF('Law Students'!V2:V21,"Article Retrieval"),SUMPRODUCT(('Law Students'!Q2:Q21=1)*('Law Students'!V2:V21="Article Retrieval"))/COUNTIF('Law Students'!V2:V21,"Article Retrieval"),SUMPRODUCT(('Law Students'!R2:R21=1)*('Law Students'!V2:V21="Article Retrieval"))/COUNTIF('Law Students'!V2:V21,"Article Retrieval"),SUMPRODUCT(('Law Students'!S2:S21=1)*('Law Students'!V2:V21="Article Retrieval"))/COUNTIF('Law Students'!V2:V21,"Article Retrieval"),SUMPRODUCT(('Law Students'!T2:T21=1)*('Law Students'!V2:V21="Article Retrieval"))/COUNTIF('Law Students'!V2:V21,"Article Retrieval"),SUMPRODUCT(('Law Students'!U2:U21=1)*('Law Students'!V2:V21="Article Retrieval"))/COUNTIF('Law Students'!V2:V21,"Article Retrieval"))</f>
        <v>0.58333333333333337</v>
      </c>
      <c r="D8" s="10">
        <f>AVERAGE(SUMPRODUCT(('Law Students'!B2:B21=1)*('Law Students'!V2:V21="Case Retrieval"))/COUNTIF('Law Students'!V2:V21,"Case Retrieval"),SUMPRODUCT(('Law Students'!C2:C21=1)*('Law Students'!V2:V21="Case Retrieval"))/COUNTIF('Law Students'!V2:V21,"Case Retrieval"),SUMPRODUCT(('Law Students'!D2:D21=1)*('Law Students'!V2:V21="Case Retrieval"))/COUNTIF('Law Students'!V2:V21,"Case Retrieval"),SUMPRODUCT(('Law Students'!E2:E21=1)*('Law Students'!V2:V21="Case Retrieval"))/COUNTIF('Law Students'!V2:V21,"Case Retrieval"),SUMPRODUCT(('Law Students'!F2:F21=1)*('Law Students'!V2:V21="Case Retrieval"))/COUNTIF('Law Students'!V2:V21,"Case Retrieval"),SUMPRODUCT(('Law Students'!G2:G21=1)*('Law Students'!V2:V21="Case Retrieval"))/COUNTIF('Law Students'!V2:V21,"Case Retrieval"),SUMPRODUCT(('Law Students'!H2:H21=1)*('Law Students'!V2:V21="Case Retrieval"))/COUNTIF('Law Students'!V2:V21,"Case Retrieval"),SUMPRODUCT(('Law Students'!I2:I21=1)*('Law Students'!V2:V21="Case Retrieval"))/COUNTIF('Law Students'!V2:V21,"Case Retrieval"),SUMPRODUCT(('Law Students'!J2:J21=1)*('Law Students'!V2:V21="Case Retrieval"))/COUNTIF('Law Students'!V2:V21,"Case Retrieval"),SUMPRODUCT(('Law Students'!K2:K21=1)*('Law Students'!V2:V21="Case Retrieval"))/COUNTIF('Law Students'!V2:V21,"Case Retrieval"),SUMPRODUCT(('Law Students'!L2:L21=1)*('Law Students'!V2:V21="Case Retrieval"))/COUNTIF('Law Students'!V2:V21,"Case Retrieval"),SUMPRODUCT(('Law Students'!M2:M21=1)*('Law Students'!V2:V21="Case Retrieval"))/COUNTIF('Law Students'!V2:V21,"Case Retrieval"),SUMPRODUCT(('Law Students'!N2:N21=1)*('Law Students'!V2:V21="Case Retrieval"))/COUNTIF('Law Students'!V2:V21,"Case Retrieval"),SUMPRODUCT(('Law Students'!O2:O21=1)*('Law Students'!V2:V21="Case Retrieval"))/COUNTIF('Law Students'!V2:V21,"Case Retrieval"),SUMPRODUCT(('Law Students'!P2:P21=1)*('Law Students'!V2:V21="Case Retrieval"))/COUNTIF('Law Students'!V2:V21,"Case Retrieval"),SUMPRODUCT(('Law Students'!Q2:Q21=1)*('Law Students'!V2:V21="Case Retrieval"))/COUNTIF('Law Students'!V2:V21,"Case Retrieval"),SUMPRODUCT(('Law Students'!R2:R21=1)*('Law Students'!V2:V21="Case Retrieval"))/COUNTIF('Law Students'!V2:V21,"Case Retrieval"),SUMPRODUCT(('Law Students'!S2:S21=1)*('Law Students'!V2:V21="Case Retrieval"))/COUNTIF('Law Students'!V2:V21,"Case Retrieval"),SUMPRODUCT(('Law Students'!T2:T21=1)*('Law Students'!V2:V21="Case Retrieval"))/COUNTIF('Law Students'!V2:V21,"Case Retrieval"),SUMPRODUCT(('Law Students'!U2:U21=1)*('Law Students'!V2:V21="Case Retrieval"))/COUNTIF('Law Students'!V2:V21,"Case Retrieval"))</f>
        <v>0.69</v>
      </c>
      <c r="E8" s="10">
        <f>AVERAGE(SUMPRODUCT(('Law Students'!B2:B21=1)*('Law Students'!V2:V21="Textbook Retrieval"))/COUNTIF('Law Students'!V2:V21,"Textbook Retrieval"),SUMPRODUCT(('Law Students'!C2:C21=1)*('Law Students'!V2:V21="Textbook Retrieval"))/COUNTIF('Law Students'!V2:V21,"Textbook Retrieval"),SUMPRODUCT(('Law Students'!D2:D21=1)*('Law Students'!V2:V21="Textbook Retrieval"))/COUNTIF('Law Students'!V2:V21,"Textbook Retrieval"),SUMPRODUCT(('Law Students'!E2:E21=1)*('Law Students'!V2:V21="Textbook Retrieval"))/COUNTIF('Law Students'!V2:V21,"Textbook Retrieval"),SUMPRODUCT(('Law Students'!F2:F21=1)*('Law Students'!V2:V21="Textbook Retrieval"))/COUNTIF('Law Students'!V2:V21,"Textbook Retrieval"),SUMPRODUCT(('Law Students'!G2:G21=1)*('Law Students'!V2:V21="Textbook Retrieval"))/COUNTIF('Law Students'!V2:V21,"Textbook Retrieval"),SUMPRODUCT(('Law Students'!H2:H21=1)*('Law Students'!V2:V21="Textbook Retrieval"))/COUNTIF('Law Students'!V2:V21,"Textbook Retrieval"),SUMPRODUCT(('Law Students'!I2:I21=1)*('Law Students'!V2:V21="Textbook Retrieval"))/COUNTIF('Law Students'!V2:V21,"Textbook Retrieval"),SUMPRODUCT(('Law Students'!J2:J21=1)*('Law Students'!V2:V21="Textbook Retrieval"))/COUNTIF('Law Students'!V2:V21,"Textbook Retrieval"),SUMPRODUCT(('Law Students'!K2:K21=1)*('Law Students'!V2:V21="Textbook Retrieval"))/COUNTIF('Law Students'!V2:V21,"Textbook Retrieval"),SUMPRODUCT(('Law Students'!L2:L21=1)*('Law Students'!V2:V21="Textbook Retrieval"))/COUNTIF('Law Students'!V2:V21,"Textbook Retrieval"),SUMPRODUCT(('Law Students'!M2:M21=1)*('Law Students'!V2:V21="Textbook Retrieval"))/COUNTIF('Law Students'!V2:V21,"Textbook Retrieval"),SUMPRODUCT(('Law Students'!N2:N21=1)*('Law Students'!V2:V21="Textbook Retrieval"))/COUNTIF('Law Students'!V2:V21,"Textbook Retrieval"),SUMPRODUCT(('Law Students'!O2:O21=1)*('Law Students'!V2:V21="Textbook Retrieval"))/COUNTIF('Law Students'!V2:V21,"Textbook Retrieval"),SUMPRODUCT(('Law Students'!P2:P21=1)*('Law Students'!V2:V21="Textbook Retrieval"))/COUNTIF('Law Students'!V2:V21,"Textbook Retrieval"),SUMPRODUCT(('Law Students'!Q2:Q21=1)*('Law Students'!V2:V21="Textbook Retrieval"))/COUNTIF('Law Students'!V2:V21,"Textbook Retrieval"),SUMPRODUCT(('Law Students'!R2:R21=1)*('Law Students'!V2:V21="Textbook Retrieval"))/COUNTIF('Law Students'!V2:V21,"Textbook Retrieval"),SUMPRODUCT(('Law Students'!S2:S21=1)*('Law Students'!V2:V21="Textbook Retrieval"))/COUNTIF('Law Students'!V2:V21,"Textbook Retrieval"),SUMPRODUCT(('Law Students'!T2:T21=1)*('Law Students'!V2:V21="Textbook Retrieval"))/COUNTIF('Law Students'!V2:V21,"Textbook Retrieval"),SUMPRODUCT(('Law Students'!U2:U21=1)*('Law Students'!V2:V21="Textbook Retrieval"))/COUNTIF('Law Students'!V2:V21,"Textbook Retrieval"))</f>
        <v>0.36</v>
      </c>
      <c r="F8" s="10">
        <f>AVERAGE(SUMPRODUCT(('Law Students'!B2:B21=1)*('Law Students'!V2:V21="Reference Traversal"))/COUNTIF('Law Students'!V2:V21,"Reference Traversal"),SUMPRODUCT(('Law Students'!C2:C21=1)*('Law Students'!V2:V21="Reference Traversal"))/COUNTIF('Law Students'!V2:V21,"Reference Traversal"),SUMPRODUCT(('Law Students'!D2:D21=1)*('Law Students'!V2:V21="Reference Traversal"))/COUNTIF('Law Students'!V2:V21,"Reference Traversal"),SUMPRODUCT(('Law Students'!E2:E21=1)*('Law Students'!V2:V21="Reference Traversal"))/COUNTIF('Law Students'!V2:V21,"Reference Traversal"),SUMPRODUCT(('Law Students'!F2:F21=1)*('Law Students'!V2:V21="Reference Traversal"))/COUNTIF('Law Students'!V2:V21,"Reference Traversal"),SUMPRODUCT(('Law Students'!G2:G21=1)*('Law Students'!V2:V21="Reference Traversal"))/COUNTIF('Law Students'!V2:V21,"Reference Traversal"),SUMPRODUCT(('Law Students'!H2:H21=1)*('Law Students'!V2:V21="Reference Traversal"))/COUNTIF('Law Students'!V2:V21,"Reference Traversal"),SUMPRODUCT(('Law Students'!I2:I21=1)*('Law Students'!V2:V21="Reference Traversal"))/COUNTIF('Law Students'!V2:V21,"Reference Traversal"),SUMPRODUCT(('Law Students'!J2:J21=1)*('Law Students'!V2:V21="Reference Traversal"))/COUNTIF('Law Students'!V2:V21,"Reference Traversal"),SUMPRODUCT(('Law Students'!K2:K21=1)*('Law Students'!V2:V21="Reference Traversal"))/COUNTIF('Law Students'!V2:V21,"Reference Traversal"),SUMPRODUCT(('Law Students'!L2:L21=1)*('Law Students'!V2:V21="Reference Traversal"))/COUNTIF('Law Students'!V2:V21,"Reference Traversal"),SUMPRODUCT(('Law Students'!M2:M21=1)*('Law Students'!V2:V21="Reference Traversal"))/COUNTIF('Law Students'!V2:V21,"Reference Traversal"),SUMPRODUCT(('Law Students'!N2:N21=1)*('Law Students'!V2:V21="Reference Traversal"))/COUNTIF('Law Students'!V2:V21,"Reference Traversal"),SUMPRODUCT(('Law Students'!O2:O21=1)*('Law Students'!V2:V21="Reference Traversal"))/COUNTIF('Law Students'!V2:V21,"Reference Traversal"),SUMPRODUCT(('Law Students'!P2:P21=1)*('Law Students'!V2:V21="Reference Traversal"))/COUNTIF('Law Students'!V2:V21,"Reference Traversal"),SUMPRODUCT(('Law Students'!Q2:Q21=1)*('Law Students'!V2:V21="Reference Traversal"))/COUNTIF('Law Students'!V2:V21,"Reference Traversal"),SUMPRODUCT(('Law Students'!R2:R21=1)*('Law Students'!V2:V21="Reference Traversal"))/COUNTIF('Law Students'!V2:V21,"Reference Traversal"),SUMPRODUCT(('Law Students'!S2:S21=1)*('Law Students'!V2:V21="Reference Traversal"))/COUNTIF('Law Students'!V2:V21,"Reference Traversal"),SUMPRODUCT(('Law Students'!T2:T21=1)*('Law Students'!V2:V21="Reference Traversal"))/COUNTIF('Law Students'!V2:V21,"Reference Traversal"),SUMPRODUCT(('Law Students'!U2:U21=1)*('Law Students'!V2:V21="Reference Traversal"))/COUNTIF('Law Students'!V2:V21,"Reference Traversal"))</f>
        <v>0.44285714285714289</v>
      </c>
    </row>
    <row r="9" spans="1:6" x14ac:dyDescent="0.35">
      <c r="A9" s="10" t="s">
        <v>264</v>
      </c>
      <c r="B9" s="10">
        <f>AVERAGE(SUM('Law Students'!B2:B21)/20,SUM('Law Students'!C2:C21)/20,SUM('Law Students'!D2:D21)/20,SUM('Law Students'!E2:E21)/20,SUM('Law Students'!F2:F21)/20,SUM('Law Students'!G2:G21)/20,SUM('Law Students'!H2:H21)/20,SUM('Law Students'!I2:I21)/20,SUM('Law Students'!J2:J21)/20,SUM('Law Students'!K2:K21)/20)</f>
        <v>0.63500000000000001</v>
      </c>
      <c r="C9" s="10">
        <f>AVERAGE(SUMPRODUCT(('Law Students'!B2:B21=1)*('Law Students'!V2:V21="Article Retrieval"))/COUNTIF('Law Students'!V2:V21,"Article Retrieval"),SUMPRODUCT(('Law Students'!C2:C21=1)*('Law Students'!V2:V21="Article Retrieval"))/COUNTIF('Law Students'!V2:V21,"Article Retrieval"),SUMPRODUCT(('Law Students'!D2:D21=1)*('Law Students'!V2:V21="Article Retrieval"))/COUNTIF('Law Students'!V2:V21,"Article Retrieval"),SUMPRODUCT(('Law Students'!E2:E21=1)*('Law Students'!V2:V21="Article Retrieval"))/COUNTIF('Law Students'!V2:V21,"Article Retrieval"),SUMPRODUCT(('Law Students'!F2:F21=1)*('Law Students'!V2:V21="Article Retrieval"))/COUNTIF('Law Students'!V2:V21,"Article Retrieval"),SUMPRODUCT(('Law Students'!G2:G21=1)*('Law Students'!V2:V21="Article Retrieval"))/COUNTIF('Law Students'!V2:V21,"Article Retrieval"),SUMPRODUCT(('Law Students'!H2:H21=1)*('Law Students'!V2:V21="Article Retrieval"))/COUNTIF('Law Students'!V2:V21,"Article Retrieval"),SUMPRODUCT(('Law Students'!I2:I21=1)*('Law Students'!V2:V21="Article Retrieval"))/COUNTIF('Law Students'!V2:V21,"Article Retrieval"),SUMPRODUCT(('Law Students'!J2:J21=1)*('Law Students'!V2:V21="Article Retrieval"))/COUNTIF('Law Students'!V2:V21,"Article Retrieval"),SUMPRODUCT(('Law Students'!K2:K21=1)*('Law Students'!V2:V21="Article Retrieval"))/COUNTIF('Law Students'!V2:V21,"Article Retrieval"))</f>
        <v>0.66666666666666663</v>
      </c>
      <c r="D9" s="10">
        <f>AVERAGE(SUMPRODUCT(('Law Students'!B2:B21=1)*('Law Students'!V2:V21="Case Retrieval"))/COUNTIF('Law Students'!V2:V21,"Case Retrieval"),SUMPRODUCT(('Law Students'!C2:C21=1)*('Law Students'!V2:V21="Case Retrieval"))/COUNTIF('Law Students'!V2:V21,"Case Retrieval"),SUMPRODUCT(('Law Students'!D2:D21=1)*('Law Students'!V2:V21="Case Retrieval"))/COUNTIF('Law Students'!V2:V21,"Case Retrieval"),SUMPRODUCT(('Law Students'!E2:E21=1)*('Law Students'!V2:V21="Case Retrieval"))/COUNTIF('Law Students'!V2:V21,"Case Retrieval"),SUMPRODUCT(('Law Students'!F2:F21=1)*('Law Students'!V2:V21="Case Retrieval"))/COUNTIF('Law Students'!V2:V21,"Case Retrieval"),SUMPRODUCT(('Law Students'!G2:G21=1)*('Law Students'!V2:V21="Case Retrieval"))/COUNTIF('Law Students'!V2:V21,"Case Retrieval"),SUMPRODUCT(('Law Students'!H2:H21=1)*('Law Students'!V2:V21="Case Retrieval"))/COUNTIF('Law Students'!V2:V21,"Case Retrieval"),SUMPRODUCT(('Law Students'!I2:I21=1)*('Law Students'!V2:V21="Case Retrieval"))/COUNTIF('Law Students'!V2:V21,"Case Retrieval"),SUMPRODUCT(('Law Students'!J2:J21=1)*('Law Students'!V2:V21="Case Retrieval"))/COUNTIF('Law Students'!V2:V21,"Case Retrieval"),SUMPRODUCT(('Law Students'!K2:K21=1)*('Law Students'!V2:V21="Case Retrieval"))/COUNTIF('Law Students'!V2:V21,"Case Retrieval"))</f>
        <v>0.86</v>
      </c>
      <c r="E9" s="10">
        <f>AVERAGE(SUMPRODUCT(('Law Students'!B2:B21=1)*('Law Students'!V2:V21="Textbook Retrieval"))/COUNTIF('Law Students'!V2:V21,"Textbook Retrieval"),SUMPRODUCT(('Law Students'!C2:C21=1)*('Law Students'!V2:V21="Textbook Retrieval"))/COUNTIF('Law Students'!V2:V21,"Textbook Retrieval"),SUMPRODUCT(('Law Students'!D2:D21=1)*('Law Students'!V2:V21="Textbook Retrieval"))/COUNTIF('Law Students'!V2:V21,"Textbook Retrieval"),SUMPRODUCT(('Law Students'!E2:E21=1)*('Law Students'!V2:V21="Textbook Retrieval"))/COUNTIF('Law Students'!V2:V21,"Textbook Retrieval"),SUMPRODUCT(('Law Students'!F2:F21=1)*('Law Students'!V2:V21="Textbook Retrieval"))/COUNTIF('Law Students'!V2:V21,"Textbook Retrieval"),SUMPRODUCT(('Law Students'!G2:G21=1)*('Law Students'!V2:V21="Textbook Retrieval"))/COUNTIF('Law Students'!V2:V21,"Textbook Retrieval"),SUMPRODUCT(('Law Students'!H2:H21=1)*('Law Students'!V2:V21="Textbook Retrieval"))/COUNTIF('Law Students'!V2:V21,"Textbook Retrieval"),SUMPRODUCT(('Law Students'!I2:I21=1)*('Law Students'!V2:V21="Textbook Retrieval"))/COUNTIF('Law Students'!V2:V21,"Textbook Retrieval"),SUMPRODUCT(('Law Students'!J2:J21=1)*('Law Students'!V2:V21="Textbook Retrieval"))/COUNTIF('Law Students'!V2:V21,"Textbook Retrieval"),SUMPRODUCT(('Law Students'!K2:K21=1)*('Law Students'!V2:V21="Textbook Retrieval"))/COUNTIF('Law Students'!V2:V21,"Textbook Retrieval"))</f>
        <v>0.45999999999999996</v>
      </c>
      <c r="F9" s="10">
        <f>AVERAGE(SUMPRODUCT(('Law Students'!B2:B21=1)*('Law Students'!V2:V21="Reference Traversal"))/COUNTIF('Law Students'!V2:V21,"Reference Traversal"),SUMPRODUCT(('Law Students'!C2:C21=1)*('Law Students'!V2:V21="Reference Traversal"))/COUNTIF('Law Students'!V2:V21,"Reference Traversal"),SUMPRODUCT(('Law Students'!D2:D21=1)*('Law Students'!V2:V21="Reference Traversal"))/COUNTIF('Law Students'!V2:V21,"Reference Traversal"),SUMPRODUCT(('Law Students'!E2:E21=1)*('Law Students'!V2:V21="Reference Traversal"))/COUNTIF('Law Students'!V2:V21,"Reference Traversal"),SUMPRODUCT(('Law Students'!F2:F21=1)*('Law Students'!V2:V21="Reference Traversal"))/COUNTIF('Law Students'!V2:V21,"Reference Traversal"),SUMPRODUCT(('Law Students'!G2:G21=1)*('Law Students'!V2:V21="Reference Traversal"))/COUNTIF('Law Students'!V2:V21,"Reference Traversal"),SUMPRODUCT(('Law Students'!H2:H21=1)*('Law Students'!V2:V21="Reference Traversal"))/COUNTIF('Law Students'!V2:V21,"Reference Traversal"),SUMPRODUCT(('Law Students'!I2:I21=1)*('Law Students'!V2:V21="Reference Traversal"))/COUNTIF('Law Students'!V2:V21,"Reference Traversal"),SUMPRODUCT(('Law Students'!J2:J21=1)*('Law Students'!V2:V21="Reference Traversal"))/COUNTIF('Law Students'!V2:V21,"Reference Traversal"),SUMPRODUCT(('Law Students'!K2:K21=1)*('Law Students'!V2:V21="Reference Traversal"))/COUNTIF('Law Students'!V2:V21,"Reference Traversal"))</f>
        <v>0.58571428571428563</v>
      </c>
    </row>
    <row r="10" spans="1:6" x14ac:dyDescent="0.35">
      <c r="A10" s="10" t="s">
        <v>265</v>
      </c>
      <c r="B10" s="10">
        <f>AVERAGE(SUM('Law Students'!L2:L21)/20,SUM('Law Students'!M2:M21)/20,SUM('Law Students'!N2:N21)/20,SUM('Law Students'!O2:O21)/20,SUM('Law Students'!P2:P21)/20,SUM('Law Students'!Q2:Q21)/20,SUM('Law Students'!R2:R21)/20,SUM('Law Students'!S2:S21)/20,SUM('Law Students'!T2:T21)/20,SUM('Law Students'!U2:U21)/20)</f>
        <v>0.375</v>
      </c>
      <c r="C10" s="10">
        <f>AVERAGE(SUMPRODUCT(('Law Students'!L2:L21=1)*('Law Students'!V2:V21="Article Retrieval"))/COUNTIF('Law Students'!V2:V21,"Article Retrieval"),SUMPRODUCT(('Law Students'!M2:M21=1)*('Law Students'!V2:V21="Article Retrieval"))/COUNTIF('Law Students'!V2:V21,"Article Retrieval"),SUMPRODUCT(('Law Students'!N2:N21=1)*('Law Students'!V2:V21="Article Retrieval"))/COUNTIF('Law Students'!V2:V21,"Article Retrieval"),SUMPRODUCT(('Law Students'!O2:O21=1)*('Law Students'!V2:V21="Article Retrieval"))/COUNTIF('Law Students'!V2:V21,"Article Retrieval"),SUMPRODUCT(('Law Students'!P2:P21=1)*('Law Students'!V2:V21="Article Retrieval"))/COUNTIF('Law Students'!V2:V21,"Article Retrieval"),SUMPRODUCT(('Law Students'!Q2:Q21=1)*('Law Students'!V2:V21="Article Retrieval"))/COUNTIF('Law Students'!V2:V21,"Article Retrieval"),SUMPRODUCT(('Law Students'!R2:R21=1)*('Law Students'!V2:V21="Article Retrieval"))/COUNTIF('Law Students'!V2:V21,"Article Retrieval"),SUMPRODUCT(('Law Students'!S2:S21=1)*('Law Students'!V2:V21="Article Retrieval"))/COUNTIF('Law Students'!V2:V21,"Article Retrieval"),SUMPRODUCT(('Law Students'!T2:T21=1)*('Law Students'!V2:V21="Article Retrieval"))/COUNTIF('Law Students'!V2:V21,"Article Retrieval"),SUMPRODUCT(('Law Students'!U2:U21=1)*('Law Students'!V2:V21="Article Retrieval"))/COUNTIF('Law Students'!V2:V21,"Article Retrieval"))</f>
        <v>0.5</v>
      </c>
      <c r="D10" s="10">
        <f>AVERAGE(SUMPRODUCT(('Law Students'!L2:L21=1)*('Law Students'!V2:V21="Case Retrieval"))/COUNTIF('Law Students'!V2:V21,"Case Retrieval"),SUMPRODUCT(('Law Students'!M2:M21=1)*('Law Students'!V2:V21="Case Retrieval"))/COUNTIF('Law Students'!V2:V21,"Case Retrieval"),SUMPRODUCT(('Law Students'!N2:N21=1)*('Law Students'!V2:V21="Case Retrieval"))/COUNTIF('Law Students'!V2:V21,"Case Retrieval"),SUMPRODUCT(('Law Students'!O2:O21=1)*('Law Students'!V2:V21="Case Retrieval"))/COUNTIF('Law Students'!V2:V21,"Case Retrieval"),SUMPRODUCT(('Law Students'!P2:P21=1)*('Law Students'!V2:V21="Case Retrieval"))/COUNTIF('Law Students'!V2:V21,"Case Retrieval"),SUMPRODUCT(('Law Students'!Q2:Q21=1)*('Law Students'!V2:V21="Case Retrieval"))/COUNTIF('Law Students'!V2:V21,"Case Retrieval"),SUMPRODUCT(('Law Students'!R2:R21=1)*('Law Students'!V2:V21="Case Retrieval"))/COUNTIF('Law Students'!V2:V21,"Case Retrieval"),SUMPRODUCT(('Law Students'!S2:S21=1)*('Law Students'!V2:V21="Case Retrieval"))/COUNTIF('Law Students'!V2:V21,"Case Retrieval"),SUMPRODUCT(('Law Students'!T2:T21=1)*('Law Students'!V2:V21="Case Retrieval"))/COUNTIF('Law Students'!V2:V21,"Case Retrieval"),SUMPRODUCT(('Law Students'!U2:U21=1)*('Law Students'!V2:V21="Case Retrieval"))/COUNTIF('Law Students'!V2:V21,"Case Retrieval"))</f>
        <v>0.52</v>
      </c>
      <c r="E10" s="10">
        <f>AVERAGE(SUMPRODUCT(('Law Students'!L2:L21=1)*('Law Students'!V2:V21="Textbook Retrieval"))/COUNTIF('Law Students'!V2:V21,"Textbook Retrieval"),SUMPRODUCT(('Law Students'!M2:M21=1)*('Law Students'!V2:V21="Textbook Retrieval"))/COUNTIF('Law Students'!V2:V21,"Textbook Retrieval"),SUMPRODUCT(('Law Students'!N2:N21=1)*('Law Students'!V2:V21="Textbook Retrieval"))/COUNTIF('Law Students'!V2:V21,"Textbook Retrieval"),SUMPRODUCT(('Law Students'!O2:O21=1)*('Law Students'!V2:V21="Textbook Retrieval"))/COUNTIF('Law Students'!V2:V21,"Textbook Retrieval"),SUMPRODUCT(('Law Students'!P2:P21=1)*('Law Students'!V2:V21="Textbook Retrieval"))/COUNTIF('Law Students'!V2:V21,"Textbook Retrieval"),SUMPRODUCT(('Law Students'!Q2:Q21=1)*('Law Students'!V2:V21="Textbook Retrieval"))/COUNTIF('Law Students'!V2:V21,"Textbook Retrieval"),SUMPRODUCT(('Law Students'!R2:R21=1)*('Law Students'!V2:V21="Textbook Retrieval"))/COUNTIF('Law Students'!V2:V21,"Textbook Retrieval"),SUMPRODUCT(('Law Students'!S2:S21=1)*('Law Students'!V2:V21="Textbook Retrieval"))/COUNTIF('Law Students'!V2:V21,"Textbook Retrieval"),SUMPRODUCT(('Law Students'!T2:T21=1)*('Law Students'!V2:V21="Textbook Retrieval"))/COUNTIF('Law Students'!V2:V21,"Textbook Retrieval"),SUMPRODUCT(('Law Students'!U2:U21=1)*('Law Students'!V2:V21="Textbook Retrieval"))/COUNTIF('Law Students'!V2:V21,"Textbook Retrieval"))</f>
        <v>0.26</v>
      </c>
      <c r="F10" s="10">
        <f>AVERAGE(SUMPRODUCT(('Law Students'!L2:L21=1)*('Law Students'!V2:V21="Reference Traversal"))/COUNTIF('Law Students'!V2:V21,"Reference Traversal"),SUMPRODUCT(('Law Students'!M2:M21=1)*('Law Students'!V2:V21="Reference Traversal"))/COUNTIF('Law Students'!V2:V21,"Reference Traversal"),SUMPRODUCT(('Law Students'!N2:N21=1)*('Law Students'!V2:V21="Reference Traversal"))/COUNTIF('Law Students'!V2:V21,"Reference Traversal"),SUMPRODUCT(('Law Students'!O2:O21=1)*('Law Students'!V2:V21="Reference Traversal"))/COUNTIF('Law Students'!V2:V21,"Reference Traversal"),SUMPRODUCT(('Law Students'!P2:P21=1)*('Law Students'!V2:V21="Reference Traversal"))/COUNTIF('Law Students'!V2:V21,"Reference Traversal"),SUMPRODUCT(('Law Students'!Q2:Q21=1)*('Law Students'!V2:V21="Reference Traversal"))/COUNTIF('Law Students'!V2:V21,"Reference Traversal"),SUMPRODUCT(('Law Students'!R2:R21=1)*('Law Students'!V2:V21="Reference Traversal"))/COUNTIF('Law Students'!V2:V21,"Reference Traversal"),SUMPRODUCT(('Law Students'!S2:S21=1)*('Law Students'!V2:V21="Reference Traversal"))/COUNTIF('Law Students'!V2:V21,"Reference Traversal"),SUMPRODUCT(('Law Students'!T2:T21=1)*('Law Students'!V2:V21="Reference Traversal"))/COUNTIF('Law Students'!V2:V21,"Reference Traversal"),SUMPRODUCT(('Law Students'!U2:U21=1)*('Law Students'!V2:V21="Reference Traversal"))/COUNTIF('Law Students'!V2:V21,"Reference Traversal"))</f>
        <v>0.29999999999999993</v>
      </c>
    </row>
    <row r="11" spans="1:6" x14ac:dyDescent="0.35">
      <c r="A11" s="10" t="s">
        <v>263</v>
      </c>
      <c r="B11" s="10">
        <f>_xlfn.STDEV.P(SUM('Law Students'!B2:B21)/20,SUM('Law Students'!C2:C21)/20,SUM('Law Students'!D2:D21)/20,SUM('Law Students'!E2:E21)/20,SUM('Law Students'!F2:F21)/20,SUM('Law Students'!G2:G21)/20,SUM('Law Students'!H2:H21)/20,SUM('Law Students'!I2:I21)/20,SUM('Law Students'!J2:J21)/20,SUM('Law Students'!K2:K21)/20,SUM('Law Students'!L2:L21)/20,SUM('Law Students'!M2:M21)/20,SUM('Law Students'!N2:N21)/20,SUM('Law Students'!O2:O21)/20,SUM('Law Students'!P2:P21)/20,SUM('Law Students'!Q2:Q21)/20,SUM('Law Students'!R2:R21)/20,SUM('Law Students'!S2:S21)/20,SUM('Law Students'!T2:T21)/20,SUM('Law Students'!U2:U21)/20)</f>
        <v>0.215580611373101</v>
      </c>
      <c r="C11" s="10">
        <f>_xlfn.STDEV.P(SUMPRODUCT(('Law Students'!B2:B21=1)*('Law Students'!V2:V21="Article Retrieval"))/COUNTIF('Law Students'!V2:V21,"Article Retrieval"),SUMPRODUCT(('Law Students'!C2:C21=1)*('Law Students'!V2:V21="Article Retrieval"))/COUNTIF('Law Students'!V2:V21,"Article Retrieval"),SUMPRODUCT(('Law Students'!D2:D21=1)*('Law Students'!V2:V21="Article Retrieval"))/COUNTIF('Law Students'!V2:V21,"Article Retrieval"),SUMPRODUCT(('Law Students'!E2:E21=1)*('Law Students'!V2:V21="Article Retrieval"))/COUNTIF('Law Students'!V2:V21,"Article Retrieval"),SUMPRODUCT(('Law Students'!F2:F21=1)*('Law Students'!V2:V21="Article Retrieval"))/COUNTIF('Law Students'!V2:V21,"Article Retrieval"),SUMPRODUCT(('Law Students'!G2:G21=1)*('Law Students'!V2:V21="Article Retrieval"))/COUNTIF('Law Students'!V2:V21,"Article Retrieval"),SUMPRODUCT(('Law Students'!H2:H21=1)*('Law Students'!V2:V21="Article Retrieval"))/COUNTIF('Law Students'!V2:V21,"Article Retrieval"),SUMPRODUCT(('Law Students'!I2:I21=1)*('Law Students'!V2:V21="Article Retrieval"))/COUNTIF('Law Students'!V2:V21,"Article Retrieval"),SUMPRODUCT(('Law Students'!J2:J21=1)*('Law Students'!V2:V21="Article Retrieval"))/COUNTIF('Law Students'!V2:V21,"Article Retrieval"),SUMPRODUCT(('Law Students'!K2:K21=1)*('Law Students'!V2:V21="Article Retrieval"))/COUNTIF('Law Students'!V2:V21,"Article Retrieval"),SUMPRODUCT(('Law Students'!L2:L21=1)*('Law Students'!V2:V21="Article Retrieval"))/COUNTIF('Law Students'!V2:V21,"Article Retrieval"),SUMPRODUCT(('Law Students'!M2:M21=1)*('Law Students'!V2:V21="Article Retrieval"))/COUNTIF('Law Students'!V2:V21,"Article Retrieval"),SUMPRODUCT(('Law Students'!N2:N21=1)*('Law Students'!V2:V21="Article Retrieval"))/COUNTIF('Law Students'!V2:V21,"Article Retrieval"),SUMPRODUCT(('Law Students'!O2:O21=1)*('Law Students'!V2:V21="Article Retrieval"))/COUNTIF('Law Students'!V2:V21,"Article Retrieval"),SUMPRODUCT(('Law Students'!P2:P21=1)*('Law Students'!V2:V21="Article Retrieval"))/COUNTIF('Law Students'!V2:V21,"Article Retrieval"),SUMPRODUCT(('Law Students'!Q2:Q21=1)*('Law Students'!V2:V21="Article Retrieval"))/COUNTIF('Law Students'!V2:V21,"Article Retrieval"),SUMPRODUCT(('Law Students'!R2:R21=1)*('Law Students'!V2:V21="Article Retrieval"))/COUNTIF('Law Students'!V2:V21,"Article Retrieval"),SUMPRODUCT(('Law Students'!S2:S21=1)*('Law Students'!V2:V21="Article Retrieval"))/COUNTIF('Law Students'!V2:V21,"Article Retrieval"),SUMPRODUCT(('Law Students'!T2:T21=1)*('Law Students'!V2:V21="Article Retrieval"))/COUNTIF('Law Students'!V2:V21,"Article Retrieval"),SUMPRODUCT(('Law Students'!U2:U21=1)*('Law Students'!V2:V21="Article Retrieval"))/COUNTIF('Law Students'!V2:V21,"Article Retrieval"))</f>
        <v>0.27638539919628285</v>
      </c>
      <c r="D11" s="10">
        <f>_xlfn.STDEV.P(SUMPRODUCT(('Law Students'!B2:B21=1)*('Law Students'!V2:V21="Case Retrieval"))/COUNTIF('Law Students'!V2:V21,"Case Retrieval"),SUMPRODUCT(('Law Students'!C2:C21=1)*('Law Students'!V2:V21="Case Retrieval"))/COUNTIF('Law Students'!V2:V21,"Case Retrieval"),SUMPRODUCT(('Law Students'!D2:D21=1)*('Law Students'!V2:V21="Case Retrieval"))/COUNTIF('Law Students'!V2:V21,"Case Retrieval"),SUMPRODUCT(('Law Students'!E2:E21=1)*('Law Students'!V2:V21="Case Retrieval"))/COUNTIF('Law Students'!V2:V21,"Case Retrieval"),SUMPRODUCT(('Law Students'!F2:F21=1)*('Law Students'!V2:V21="Case Retrieval"))/COUNTIF('Law Students'!V2:V21,"Case Retrieval"),SUMPRODUCT(('Law Students'!G2:G21=1)*('Law Students'!V2:V21="Case Retrieval"))/COUNTIF('Law Students'!V2:V21,"Case Retrieval"),SUMPRODUCT(('Law Students'!H2:H21=1)*('Law Students'!V2:V21="Case Retrieval"))/COUNTIF('Law Students'!V2:V21,"Case Retrieval"),SUMPRODUCT(('Law Students'!I2:I21=1)*('Law Students'!V2:V21="Case Retrieval"))/COUNTIF('Law Students'!V2:V21,"Case Retrieval"),SUMPRODUCT(('Law Students'!J2:J21=1)*('Law Students'!V2:V21="Case Retrieval"))/COUNTIF('Law Students'!V2:V21,"Case Retrieval"),SUMPRODUCT(('Law Students'!K2:K21=1)*('Law Students'!V2:V21="Case Retrieval"))/COUNTIF('Law Students'!V2:V21,"Case Retrieval"),SUMPRODUCT(('Law Students'!L2:L21=1)*('Law Students'!V2:V21="Case Retrieval"))/COUNTIF('Law Students'!V2:V21,"Case Retrieval"),SUMPRODUCT(('Law Students'!M2:M21=1)*('Law Students'!V2:V21="Case Retrieval"))/COUNTIF('Law Students'!V2:V21,"Case Retrieval"),SUMPRODUCT(('Law Students'!N2:N21=1)*('Law Students'!V2:V21="Case Retrieval"))/COUNTIF('Law Students'!V2:V21,"Case Retrieval"),SUMPRODUCT(('Law Students'!O2:O21=1)*('Law Students'!V2:V21="Case Retrieval"))/COUNTIF('Law Students'!V2:V21,"Case Retrieval"),SUMPRODUCT(('Law Students'!P2:P21=1)*('Law Students'!V2:V21="Case Retrieval"))/COUNTIF('Law Students'!V2:V21,"Case Retrieval"),SUMPRODUCT(('Law Students'!Q2:Q21=1)*('Law Students'!V2:V21="Case Retrieval"))/COUNTIF('Law Students'!V2:V21,"Case Retrieval"),SUMPRODUCT(('Law Students'!R2:R21=1)*('Law Students'!V2:V21="Case Retrieval"))/COUNTIF('Law Students'!V2:V21,"Case Retrieval"),SUMPRODUCT(('Law Students'!S2:S21=1)*('Law Students'!V2:V21="Case Retrieval"))/COUNTIF('Law Students'!V2:V21,"Case Retrieval"),SUMPRODUCT(('Law Students'!T2:T21=1)*('Law Students'!V2:V21="Case Retrieval"))/COUNTIF('Law Students'!V2:V21,"Case Retrieval"),SUMPRODUCT(('Law Students'!U2:U21=1)*('Law Students'!V2:V21="Case Retrieval"))/COUNTIF('Law Students'!V2:V21,"Case Retrieval"))</f>
        <v>0.23216373532487816</v>
      </c>
      <c r="E11" s="10">
        <f>_xlfn.STDEV.P(SUMPRODUCT(('Law Students'!B2:B21=1)*('Law Students'!V2:V21="Textbook Retrieval"))/COUNTIF('Law Students'!V2:V21,"Textbook Retrieval"),SUMPRODUCT(('Law Students'!C2:C21=1)*('Law Students'!V2:V21="Textbook Retrieval"))/COUNTIF('Law Students'!V2:V21,"Textbook Retrieval"),SUMPRODUCT(('Law Students'!D2:D21=1)*('Law Students'!V2:V21="Textbook Retrieval"))/COUNTIF('Law Students'!V2:V21,"Textbook Retrieval"),SUMPRODUCT(('Law Students'!E2:E21=1)*('Law Students'!V2:V21="Textbook Retrieval"))/COUNTIF('Law Students'!V2:V21,"Textbook Retrieval"),SUMPRODUCT(('Law Students'!F2:F21=1)*('Law Students'!V2:V21="Textbook Retrieval"))/COUNTIF('Law Students'!V2:V21,"Textbook Retrieval"),SUMPRODUCT(('Law Students'!G2:G21=1)*('Law Students'!V2:V21="Textbook Retrieval"))/COUNTIF('Law Students'!V2:V21,"Textbook Retrieval"),SUMPRODUCT(('Law Students'!H2:H21=1)*('Law Students'!V2:V21="Textbook Retrieval"))/COUNTIF('Law Students'!V2:V21,"Textbook Retrieval"),SUMPRODUCT(('Law Students'!I2:I21=1)*('Law Students'!V2:V21="Textbook Retrieval"))/COUNTIF('Law Students'!V2:V21,"Textbook Retrieval"),SUMPRODUCT(('Law Students'!J2:J21=1)*('Law Students'!V2:V21="Textbook Retrieval"))/COUNTIF('Law Students'!V2:V21,"Textbook Retrieval"),SUMPRODUCT(('Law Students'!K2:K21=1)*('Law Students'!V2:V21="Textbook Retrieval"))/COUNTIF('Law Students'!V2:V21,"Textbook Retrieval"),SUMPRODUCT(('Law Students'!L2:L21=1)*('Law Students'!V2:V21="Textbook Retrieval"))/COUNTIF('Law Students'!V2:V21,"Textbook Retrieval"),SUMPRODUCT(('Law Students'!M2:M21=1)*('Law Students'!V2:V21="Textbook Retrieval"))/COUNTIF('Law Students'!V2:V21,"Textbook Retrieval"),SUMPRODUCT(('Law Students'!N2:N21=1)*('Law Students'!V2:V21="Textbook Retrieval"))/COUNTIF('Law Students'!V2:V21,"Textbook Retrieval"),SUMPRODUCT(('Law Students'!O2:O21=1)*('Law Students'!V2:V21="Textbook Retrieval"))/COUNTIF('Law Students'!V2:V21,"Textbook Retrieval"),SUMPRODUCT(('Law Students'!P2:P21=1)*('Law Students'!V2:V21="Textbook Retrieval"))/COUNTIF('Law Students'!V2:V21,"Textbook Retrieval"),SUMPRODUCT(('Law Students'!Q2:Q21=1)*('Law Students'!V2:V21="Textbook Retrieval"))/COUNTIF('Law Students'!V2:V21,"Textbook Retrieval"),SUMPRODUCT(('Law Students'!R2:R21=1)*('Law Students'!V2:V21="Textbook Retrieval"))/COUNTIF('Law Students'!V2:V21,"Textbook Retrieval"),SUMPRODUCT(('Law Students'!S2:S21=1)*('Law Students'!V2:V21="Textbook Retrieval"))/COUNTIF('Law Students'!V2:V21,"Textbook Retrieval"),SUMPRODUCT(('Law Students'!T2:T21=1)*('Law Students'!V2:V21="Textbook Retrieval"))/COUNTIF('Law Students'!V2:V21,"Textbook Retrieval"),SUMPRODUCT(('Law Students'!U2:U21=1)*('Law Students'!V2:V21="Textbook Retrieval"))/COUNTIF('Law Students'!V2:V21,"Textbook Retrieval"))</f>
        <v>0.33823069050575533</v>
      </c>
      <c r="F11" s="10">
        <f>_xlfn.STDEV.P(SUMPRODUCT(('Law Students'!B2:B21=1)*('Law Students'!V2:V21="Reference Traversal"))/COUNTIF('Law Students'!V2:V21,"Reference Traversal"),SUMPRODUCT(('Law Students'!C2:C21=1)*('Law Students'!V2:V21="Reference Traversal"))/COUNTIF('Law Students'!V2:V21,"Reference Traversal"),SUMPRODUCT(('Law Students'!D2:D21=1)*('Law Students'!V2:V21="Reference Traversal"))/COUNTIF('Law Students'!V2:V21,"Reference Traversal"),SUMPRODUCT(('Law Students'!E2:E21=1)*('Law Students'!V2:V21="Reference Traversal"))/COUNTIF('Law Students'!V2:V21,"Reference Traversal"),SUMPRODUCT(('Law Students'!F2:F21=1)*('Law Students'!V2:V21="Reference Traversal"))/COUNTIF('Law Students'!V2:V21,"Reference Traversal"),SUMPRODUCT(('Law Students'!G2:G21=1)*('Law Students'!V2:V21="Reference Traversal"))/COUNTIF('Law Students'!V2:V21,"Reference Traversal"),SUMPRODUCT(('Law Students'!H2:H21=1)*('Law Students'!V2:V21="Reference Traversal"))/COUNTIF('Law Students'!V2:V21,"Reference Traversal"),SUMPRODUCT(('Law Students'!I2:I21=1)*('Law Students'!V2:V21="Reference Traversal"))/COUNTIF('Law Students'!V2:V21,"Reference Traversal"),SUMPRODUCT(('Law Students'!J2:J21=1)*('Law Students'!V2:V21="Reference Traversal"))/COUNTIF('Law Students'!V2:V21,"Reference Traversal"),SUMPRODUCT(('Law Students'!K2:K21=1)*('Law Students'!V2:V21="Reference Traversal"))/COUNTIF('Law Students'!V2:V21,"Reference Traversal"),SUMPRODUCT(('Law Students'!L2:L21=1)*('Law Students'!V2:V21="Reference Traversal"))/COUNTIF('Law Students'!V2:V21,"Reference Traversal"),SUMPRODUCT(('Law Students'!M2:M21=1)*('Law Students'!V2:V21="Reference Traversal"))/COUNTIF('Law Students'!V2:V21,"Reference Traversal"),SUMPRODUCT(('Law Students'!N2:N21=1)*('Law Students'!V2:V21="Reference Traversal"))/COUNTIF('Law Students'!V2:V21,"Reference Traversal"),SUMPRODUCT(('Law Students'!O2:O21=1)*('Law Students'!V2:V21="Reference Traversal"))/COUNTIF('Law Students'!V2:V21,"Reference Traversal"),SUMPRODUCT(('Law Students'!P2:P21=1)*('Law Students'!V2:V21="Reference Traversal"))/COUNTIF('Law Students'!V2:V21,"Reference Traversal"),SUMPRODUCT(('Law Students'!Q2:Q21=1)*('Law Students'!V2:V21="Reference Traversal"))/COUNTIF('Law Students'!V2:V21,"Reference Traversal"),SUMPRODUCT(('Law Students'!R2:R21=1)*('Law Students'!V2:V21="Reference Traversal"))/COUNTIF('Law Students'!V2:V21,"Reference Traversal"),SUMPRODUCT(('Law Students'!S2:S21=1)*('Law Students'!V2:V21="Reference Traversal"))/COUNTIF('Law Students'!V2:V21,"Reference Traversal"),SUMPRODUCT(('Law Students'!T2:T21=1)*('Law Students'!V2:V21="Reference Traversal"))/COUNTIF('Law Students'!V2:V21,"Reference Traversal"),SUMPRODUCT(('Law Students'!U2:U21=1)*('Law Students'!V2:V21="Reference Traversal"))/COUNTIF('Law Students'!V2:V21,"Reference Traversal"))</f>
        <v>0.25111994044638491</v>
      </c>
    </row>
    <row r="12" spans="1:6" x14ac:dyDescent="0.35">
      <c r="A12" s="10" t="s">
        <v>266</v>
      </c>
      <c r="B12" s="10">
        <f>_xlfn.STDEV.P(SUM('Law Students'!B2:B21)/20,SUM('Law Students'!C2:C21)/20,SUM('Law Students'!D2:D21)/20,SUM('Law Students'!E2:E21)/20,SUM('Law Students'!F2:F21)/20,SUM('Law Students'!G2:G21)/20,SUM('Law Students'!H2:H21)/20,SUM('Law Students'!I2:I21)/20,SUM('Law Students'!J2:J21)/20,SUM('Law Students'!K2:K21)/20)</f>
        <v>0.20982135258357296</v>
      </c>
      <c r="C12" s="10">
        <f>_xlfn.STDEV.P(SUMPRODUCT(('Law Students'!B2:B21=1)*('Law Students'!V2:V21="Article Retrieval"))/COUNTIF('Law Students'!V2:V21,"Article Retrieval"),SUMPRODUCT(('Law Students'!C2:C21=1)*('Law Students'!V2:V21="Article Retrieval"))/COUNTIF('Law Students'!V2:V21,"Article Retrieval"),SUMPRODUCT(('Law Students'!D2:D21=1)*('Law Students'!V2:V21="Article Retrieval"))/COUNTIF('Law Students'!V2:V21,"Article Retrieval"),SUMPRODUCT(('Law Students'!E2:E21=1)*('Law Students'!V2:V21="Article Retrieval"))/COUNTIF('Law Students'!V2:V21,"Article Retrieval"),SUMPRODUCT(('Law Students'!F2:F21=1)*('Law Students'!V2:V21="Article Retrieval"))/COUNTIF('Law Students'!V2:V21,"Article Retrieval"),SUMPRODUCT(('Law Students'!G2:G21=1)*('Law Students'!V2:V21="Article Retrieval"))/COUNTIF('Law Students'!V2:V21,"Article Retrieval"),SUMPRODUCT(('Law Students'!H2:H21=1)*('Law Students'!V2:V21="Article Retrieval"))/COUNTIF('Law Students'!V2:V21,"Article Retrieval"),SUMPRODUCT(('Law Students'!I2:I21=1)*('Law Students'!V2:V21="Article Retrieval"))/COUNTIF('Law Students'!V2:V21,"Article Retrieval"),SUMPRODUCT(('Law Students'!J2:J21=1)*('Law Students'!V2:V21="Article Retrieval"))/COUNTIF('Law Students'!V2:V21,"Article Retrieval"),SUMPRODUCT(('Law Students'!K2:K21=1)*('Law Students'!V2:V21="Article Retrieval"))/COUNTIF('Law Students'!V2:V21,"Article Retrieval"))</f>
        <v>0.29814239699997203</v>
      </c>
      <c r="D12" s="10">
        <f>_xlfn.STDEV.P(SUMPRODUCT(('Law Students'!B2:B21=1)*('Law Students'!V2:V21="Case Retrieval"))/COUNTIF('Law Students'!V2:V21,"Case Retrieval"),SUMPRODUCT(('Law Students'!C2:C21=1)*('Law Students'!V2:V21="Case Retrieval"))/COUNTIF('Law Students'!V2:V21,"Case Retrieval"),SUMPRODUCT(('Law Students'!D2:D21=1)*('Law Students'!V2:V21="Case Retrieval"))/COUNTIF('Law Students'!V2:V21,"Case Retrieval"),SUMPRODUCT(('Law Students'!E2:E21=1)*('Law Students'!V2:V21="Case Retrieval"))/COUNTIF('Law Students'!V2:V21,"Case Retrieval"),SUMPRODUCT(('Law Students'!F2:F21=1)*('Law Students'!V2:V21="Case Retrieval"))/COUNTIF('Law Students'!V2:V21,"Case Retrieval"),SUMPRODUCT(('Law Students'!G2:G21=1)*('Law Students'!V2:V21="Case Retrieval"))/COUNTIF('Law Students'!V2:V21,"Case Retrieval"),SUMPRODUCT(('Law Students'!H2:H21=1)*('Law Students'!V2:V21="Case Retrieval"))/COUNTIF('Law Students'!V2:V21,"Case Retrieval"),SUMPRODUCT(('Law Students'!I2:I21=1)*('Law Students'!V2:V21="Case Retrieval"))/COUNTIF('Law Students'!V2:V21,"Case Retrieval"),SUMPRODUCT(('Law Students'!J2:J21=1)*('Law Students'!V2:V21="Case Retrieval"))/COUNTIF('Law Students'!V2:V21,"Case Retrieval"),SUMPRODUCT(('Law Students'!K2:K21=1)*('Law Students'!V2:V21="Case Retrieval"))/COUNTIF('Law Students'!V2:V21,"Case Retrieval"))</f>
        <v>0.15620499351813394</v>
      </c>
      <c r="E12" s="10">
        <f>_xlfn.STDEV.P(SUMPRODUCT(('Law Students'!B2:B21=1)*('Law Students'!V2:V21="Textbook Retrieval"))/COUNTIF('Law Students'!V2:V21,"Textbook Retrieval"),SUMPRODUCT(('Law Students'!C2:C21=1)*('Law Students'!V2:V21="Textbook Retrieval"))/COUNTIF('Law Students'!V2:V21,"Textbook Retrieval"),SUMPRODUCT(('Law Students'!D2:D21=1)*('Law Students'!V2:V21="Textbook Retrieval"))/COUNTIF('Law Students'!V2:V21,"Textbook Retrieval"),SUMPRODUCT(('Law Students'!E2:E21=1)*('Law Students'!V2:V21="Textbook Retrieval"))/COUNTIF('Law Students'!V2:V21,"Textbook Retrieval"),SUMPRODUCT(('Law Students'!F2:F21=1)*('Law Students'!V2:V21="Textbook Retrieval"))/COUNTIF('Law Students'!V2:V21,"Textbook Retrieval"),SUMPRODUCT(('Law Students'!G2:G21=1)*('Law Students'!V2:V21="Textbook Retrieval"))/COUNTIF('Law Students'!V2:V21,"Textbook Retrieval"),SUMPRODUCT(('Law Students'!H2:H21=1)*('Law Students'!V2:V21="Textbook Retrieval"))/COUNTIF('Law Students'!V2:V21,"Textbook Retrieval"),SUMPRODUCT(('Law Students'!I2:I21=1)*('Law Students'!V2:V21="Textbook Retrieval"))/COUNTIF('Law Students'!V2:V21,"Textbook Retrieval"),SUMPRODUCT(('Law Students'!J2:J21=1)*('Law Students'!V2:V21="Textbook Retrieval"))/COUNTIF('Law Students'!V2:V21,"Textbook Retrieval"),SUMPRODUCT(('Law Students'!K2:K21=1)*('Law Students'!V2:V21="Textbook Retrieval"))/COUNTIF('Law Students'!V2:V21,"Textbook Retrieval"))</f>
        <v>0.36932370625238775</v>
      </c>
      <c r="F12" s="10">
        <f>_xlfn.STDEV.P(SUMPRODUCT(('Law Students'!B2:B21=1)*('Law Students'!V2:V21="Reference Traversal"))/COUNTIF('Law Students'!V2:V21,"Reference Traversal"),SUMPRODUCT(('Law Students'!C2:C21=1)*('Law Students'!V2:V21="Reference Traversal"))/COUNTIF('Law Students'!V2:V21,"Reference Traversal"),SUMPRODUCT(('Law Students'!D2:D21=1)*('Law Students'!V2:V21="Reference Traversal"))/COUNTIF('Law Students'!V2:V21,"Reference Traversal"),SUMPRODUCT(('Law Students'!E2:E21=1)*('Law Students'!V2:V21="Reference Traversal"))/COUNTIF('Law Students'!V2:V21,"Reference Traversal"),SUMPRODUCT(('Law Students'!F2:F21=1)*('Law Students'!V2:V21="Reference Traversal"))/COUNTIF('Law Students'!V2:V21,"Reference Traversal"),SUMPRODUCT(('Law Students'!G2:G21=1)*('Law Students'!V2:V21="Reference Traversal"))/COUNTIF('Law Students'!V2:V21,"Reference Traversal"),SUMPRODUCT(('Law Students'!H2:H21=1)*('Law Students'!V2:V21="Reference Traversal"))/COUNTIF('Law Students'!V2:V21,"Reference Traversal"),SUMPRODUCT(('Law Students'!I2:I21=1)*('Law Students'!V2:V21="Reference Traversal"))/COUNTIF('Law Students'!V2:V21,"Reference Traversal"),SUMPRODUCT(('Law Students'!J2:J21=1)*('Law Students'!V2:V21="Reference Traversal"))/COUNTIF('Law Students'!V2:V21,"Reference Traversal"),SUMPRODUCT(('Law Students'!K2:K21=1)*('Law Students'!V2:V21="Reference Traversal"))/COUNTIF('Law Students'!V2:V21,"Reference Traversal"))</f>
        <v>0.25911938781738653</v>
      </c>
    </row>
    <row r="13" spans="1:6" x14ac:dyDescent="0.35">
      <c r="A13" s="10" t="s">
        <v>267</v>
      </c>
      <c r="B13" s="10">
        <f>_xlfn.STDEV.P(SUM('Law Students'!L2:L21)/20,SUM('Law Students'!M2:M21)/20,SUM('Law Students'!N2:N21)/20,SUM('Law Students'!O2:O21)/20,SUM('Law Students'!P2:P21)/20,SUM('Law Students'!Q2:Q21)/20,SUM('Law Students'!R2:R21)/20,SUM('Law Students'!S2:S21)/20,SUM('Law Students'!T2:T21)/20,SUM('Law Students'!U2:U21)/20)</f>
        <v>0.12298373876248847</v>
      </c>
      <c r="C13" s="10">
        <f>_xlfn.STDEV.P(SUMPRODUCT(('Law Students'!L2:L21=1)*('Law Students'!V2:V21="Article Retrieval"))/COUNTIF('Law Students'!V2:V21,"Article Retrieval"),SUMPRODUCT(('Law Students'!M2:M21=1)*('Law Students'!V2:V21="Article Retrieval"))/COUNTIF('Law Students'!V2:V21,"Article Retrieval"),SUMPRODUCT(('Law Students'!N2:N21=1)*('Law Students'!V2:V21="Article Retrieval"))/COUNTIF('Law Students'!V2:V21,"Article Retrieval"),SUMPRODUCT(('Law Students'!O2:O21=1)*('Law Students'!V2:V21="Article Retrieval"))/COUNTIF('Law Students'!V2:V21,"Article Retrieval"),SUMPRODUCT(('Law Students'!P2:P21=1)*('Law Students'!V2:V21="Article Retrieval"))/COUNTIF('Law Students'!V2:V21,"Article Retrieval"),SUMPRODUCT(('Law Students'!Q2:Q21=1)*('Law Students'!V2:V21="Article Retrieval"))/COUNTIF('Law Students'!V2:V21,"Article Retrieval"),SUMPRODUCT(('Law Students'!R2:R21=1)*('Law Students'!V2:V21="Article Retrieval"))/COUNTIF('Law Students'!V2:V21,"Article Retrieval"),SUMPRODUCT(('Law Students'!S2:S21=1)*('Law Students'!V2:V21="Article Retrieval"))/COUNTIF('Law Students'!V2:V21,"Article Retrieval"),SUMPRODUCT(('Law Students'!T2:T21=1)*('Law Students'!V2:V21="Article Retrieval"))/COUNTIF('Law Students'!V2:V21,"Article Retrieval"),SUMPRODUCT(('Law Students'!U2:U21=1)*('Law Students'!V2:V21="Article Retrieval"))/COUNTIF('Law Students'!V2:V21,"Article Retrieval"))</f>
        <v>0.22360679774997896</v>
      </c>
      <c r="D13" s="10">
        <f>_xlfn.STDEV.P(SUMPRODUCT(('Law Students'!L2:L21=1)*('Law Students'!V2:V21="Case Retrieval"))/COUNTIF('Law Students'!V2:V21,"Case Retrieval"),SUMPRODUCT(('Law Students'!M2:M21=1)*('Law Students'!V2:V21="Case Retrieval"))/COUNTIF('Law Students'!V2:V21,"Case Retrieval"),SUMPRODUCT(('Law Students'!N2:N21=1)*('Law Students'!V2:V21="Case Retrieval"))/COUNTIF('Law Students'!V2:V21,"Case Retrieval"),SUMPRODUCT(('Law Students'!O2:O21=1)*('Law Students'!V2:V21="Case Retrieval"))/COUNTIF('Law Students'!V2:V21,"Case Retrieval"),SUMPRODUCT(('Law Students'!P2:P21=1)*('Law Students'!V2:V21="Case Retrieval"))/COUNTIF('Law Students'!V2:V21,"Case Retrieval"),SUMPRODUCT(('Law Students'!Q2:Q21=1)*('Law Students'!V2:V21="Case Retrieval"))/COUNTIF('Law Students'!V2:V21,"Case Retrieval"),SUMPRODUCT(('Law Students'!R2:R21=1)*('Law Students'!V2:V21="Case Retrieval"))/COUNTIF('Law Students'!V2:V21,"Case Retrieval"),SUMPRODUCT(('Law Students'!S2:S21=1)*('Law Students'!V2:V21="Case Retrieval"))/COUNTIF('Law Students'!V2:V21,"Case Retrieval"),SUMPRODUCT(('Law Students'!T2:T21=1)*('Law Students'!V2:V21="Case Retrieval"))/COUNTIF('Law Students'!V2:V21,"Case Retrieval"),SUMPRODUCT(('Law Students'!U2:U21=1)*('Law Students'!V2:V21="Case Retrieval"))/COUNTIF('Law Students'!V2:V21,"Case Retrieval"))</f>
        <v>0.15999999999999995</v>
      </c>
      <c r="E13" s="10">
        <f>_xlfn.STDEV.P(SUMPRODUCT(('Law Students'!L2:L21=1)*('Law Students'!V2:V21="Textbook Retrieval"))/COUNTIF('Law Students'!V2:V21,"Textbook Retrieval"),SUMPRODUCT(('Law Students'!M2:M21=1)*('Law Students'!V2:V21="Textbook Retrieval"))/COUNTIF('Law Students'!V2:V21,"Textbook Retrieval"),SUMPRODUCT(('Law Students'!N2:N21=1)*('Law Students'!V2:V21="Textbook Retrieval"))/COUNTIF('Law Students'!V2:V21,"Textbook Retrieval"),SUMPRODUCT(('Law Students'!O2:O21=1)*('Law Students'!V2:V21="Textbook Retrieval"))/COUNTIF('Law Students'!V2:V21,"Textbook Retrieval"),SUMPRODUCT(('Law Students'!P2:P21=1)*('Law Students'!V2:V21="Textbook Retrieval"))/COUNTIF('Law Students'!V2:V21,"Textbook Retrieval"),SUMPRODUCT(('Law Students'!Q2:Q21=1)*('Law Students'!V2:V21="Textbook Retrieval"))/COUNTIF('Law Students'!V2:V21,"Textbook Retrieval"),SUMPRODUCT(('Law Students'!R2:R21=1)*('Law Students'!V2:V21="Textbook Retrieval"))/COUNTIF('Law Students'!V2:V21,"Textbook Retrieval"),SUMPRODUCT(('Law Students'!S2:S21=1)*('Law Students'!V2:V21="Textbook Retrieval"))/COUNTIF('Law Students'!V2:V21,"Textbook Retrieval"),SUMPRODUCT(('Law Students'!T2:T21=1)*('Law Students'!V2:V21="Textbook Retrieval"))/COUNTIF('Law Students'!V2:V21,"Textbook Retrieval"),SUMPRODUCT(('Law Students'!U2:U21=1)*('Law Students'!V2:V21="Textbook Retrieval"))/COUNTIF('Law Students'!V2:V21,"Textbook Retrieval"))</f>
        <v>0.26907248094147429</v>
      </c>
      <c r="F13" s="10">
        <f>_xlfn.STDEV.P(SUMPRODUCT(('Law Students'!L2:L21=1)*('Law Students'!V2:V21="Reference Traversal"))/COUNTIF('Law Students'!V2:V21,"Reference Traversal"),SUMPRODUCT(('Law Students'!M2:M21=1)*('Law Students'!V2:V21="Reference Traversal"))/COUNTIF('Law Students'!V2:V21,"Reference Traversal"),SUMPRODUCT(('Law Students'!N2:N21=1)*('Law Students'!V2:V21="Reference Traversal"))/COUNTIF('Law Students'!V2:V21,"Reference Traversal"),SUMPRODUCT(('Law Students'!O2:O21=1)*('Law Students'!V2:V21="Reference Traversal"))/COUNTIF('Law Students'!V2:V21,"Reference Traversal"),SUMPRODUCT(('Law Students'!P2:P21=1)*('Law Students'!V2:V21="Reference Traversal"))/COUNTIF('Law Students'!V2:V21,"Reference Traversal"),SUMPRODUCT(('Law Students'!Q2:Q21=1)*('Law Students'!V2:V21="Reference Traversal"))/COUNTIF('Law Students'!V2:V21,"Reference Traversal"),SUMPRODUCT(('Law Students'!R2:R21=1)*('Law Students'!V2:V21="Reference Traversal"))/COUNTIF('Law Students'!V2:V21,"Reference Traversal"),SUMPRODUCT(('Law Students'!S2:S21=1)*('Law Students'!V2:V21="Reference Traversal"))/COUNTIF('Law Students'!V2:V21,"Reference Traversal"),SUMPRODUCT(('Law Students'!T2:T21=1)*('Law Students'!V2:V21="Reference Traversal"))/COUNTIF('Law Students'!V2:V21,"Reference Traversal"),SUMPRODUCT(('Law Students'!U2:U21=1)*('Law Students'!V2:V21="Reference Traversal"))/COUNTIF('Law Students'!V2:V21,"Reference Traversal"))</f>
        <v>0.13477115902938028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F35A-B4C9-40E1-91FE-70002E843D49}">
  <dimension ref="A1:G21"/>
  <sheetViews>
    <sheetView zoomScale="56" workbookViewId="0">
      <selection activeCell="D2" sqref="D2:D21"/>
    </sheetView>
  </sheetViews>
  <sheetFormatPr baseColWidth="10" defaultRowHeight="14.5" x14ac:dyDescent="0.35"/>
  <cols>
    <col min="1" max="1" width="52.453125" customWidth="1"/>
    <col min="2" max="2" width="52.54296875" customWidth="1"/>
    <col min="3" max="3" width="9.81640625" customWidth="1"/>
    <col min="4" max="4" width="15.453125" customWidth="1"/>
    <col min="5" max="5" width="20.453125" customWidth="1"/>
    <col min="7" max="7" width="29.6328125" customWidth="1"/>
  </cols>
  <sheetData>
    <row r="1" spans="1:7" x14ac:dyDescent="0.35">
      <c r="A1" s="1" t="s">
        <v>0</v>
      </c>
      <c r="B1" s="1" t="s">
        <v>1</v>
      </c>
      <c r="C1" s="1" t="s">
        <v>2</v>
      </c>
      <c r="D1" s="1" t="s">
        <v>8</v>
      </c>
      <c r="E1" s="1" t="s">
        <v>38</v>
      </c>
      <c r="F1" s="1" t="s">
        <v>4</v>
      </c>
      <c r="G1" s="1" t="s">
        <v>5</v>
      </c>
    </row>
    <row r="2" spans="1:7" x14ac:dyDescent="0.35">
      <c r="A2" t="s">
        <v>6</v>
      </c>
      <c r="B2" s="2" t="s">
        <v>39</v>
      </c>
      <c r="C2">
        <v>1</v>
      </c>
      <c r="D2" t="s">
        <v>27</v>
      </c>
      <c r="E2" t="s">
        <v>29</v>
      </c>
      <c r="G2" t="s">
        <v>40</v>
      </c>
    </row>
    <row r="3" spans="1:7" x14ac:dyDescent="0.35">
      <c r="A3" t="s">
        <v>7</v>
      </c>
      <c r="B3" s="2" t="s">
        <v>41</v>
      </c>
      <c r="C3">
        <v>0</v>
      </c>
      <c r="D3" t="s">
        <v>219</v>
      </c>
      <c r="E3" t="s">
        <v>29</v>
      </c>
      <c r="G3" t="s">
        <v>42</v>
      </c>
    </row>
    <row r="4" spans="1:7" x14ac:dyDescent="0.35">
      <c r="A4" t="s">
        <v>9</v>
      </c>
      <c r="B4" t="s">
        <v>43</v>
      </c>
      <c r="C4">
        <v>0</v>
      </c>
      <c r="D4" t="s">
        <v>28</v>
      </c>
      <c r="E4" t="s">
        <v>30</v>
      </c>
      <c r="G4" t="s">
        <v>44</v>
      </c>
    </row>
    <row r="5" spans="1:7" x14ac:dyDescent="0.35">
      <c r="A5" t="s">
        <v>10</v>
      </c>
      <c r="B5" t="s">
        <v>45</v>
      </c>
      <c r="C5">
        <v>0</v>
      </c>
      <c r="D5" t="s">
        <v>219</v>
      </c>
      <c r="E5" t="s">
        <v>29</v>
      </c>
      <c r="G5" t="s">
        <v>46</v>
      </c>
    </row>
    <row r="6" spans="1:7" x14ac:dyDescent="0.35">
      <c r="A6" t="s">
        <v>11</v>
      </c>
      <c r="B6" t="s">
        <v>47</v>
      </c>
      <c r="C6">
        <v>1</v>
      </c>
      <c r="D6" t="s">
        <v>28</v>
      </c>
      <c r="E6" t="s">
        <v>31</v>
      </c>
    </row>
    <row r="7" spans="1:7" x14ac:dyDescent="0.35">
      <c r="A7" t="s">
        <v>12</v>
      </c>
      <c r="B7" t="s">
        <v>55</v>
      </c>
      <c r="C7">
        <v>0</v>
      </c>
      <c r="D7" t="s">
        <v>28</v>
      </c>
      <c r="E7" t="s">
        <v>31</v>
      </c>
      <c r="G7" t="s">
        <v>56</v>
      </c>
    </row>
    <row r="8" spans="1:7" x14ac:dyDescent="0.35">
      <c r="A8" t="s">
        <v>13</v>
      </c>
      <c r="B8" s="2" t="s">
        <v>57</v>
      </c>
      <c r="C8">
        <v>0</v>
      </c>
      <c r="D8" t="s">
        <v>219</v>
      </c>
      <c r="E8" t="s">
        <v>31</v>
      </c>
      <c r="G8" t="s">
        <v>58</v>
      </c>
    </row>
    <row r="9" spans="1:7" x14ac:dyDescent="0.35">
      <c r="A9" t="s">
        <v>14</v>
      </c>
      <c r="B9" s="2" t="s">
        <v>59</v>
      </c>
      <c r="C9">
        <v>0</v>
      </c>
      <c r="D9" t="s">
        <v>219</v>
      </c>
      <c r="E9" t="s">
        <v>31</v>
      </c>
      <c r="G9" t="s">
        <v>58</v>
      </c>
    </row>
    <row r="10" spans="1:7" x14ac:dyDescent="0.35">
      <c r="A10" t="s">
        <v>15</v>
      </c>
      <c r="B10" t="s">
        <v>60</v>
      </c>
      <c r="C10">
        <v>0</v>
      </c>
      <c r="D10" t="s">
        <v>28</v>
      </c>
      <c r="E10" t="s">
        <v>32</v>
      </c>
      <c r="G10" t="s">
        <v>56</v>
      </c>
    </row>
    <row r="11" spans="1:7" x14ac:dyDescent="0.35">
      <c r="A11" t="s">
        <v>16</v>
      </c>
      <c r="B11" t="s">
        <v>61</v>
      </c>
      <c r="C11">
        <v>0</v>
      </c>
      <c r="D11" t="s">
        <v>219</v>
      </c>
      <c r="E11" t="s">
        <v>33</v>
      </c>
      <c r="G11" t="s">
        <v>56</v>
      </c>
    </row>
    <row r="12" spans="1:7" x14ac:dyDescent="0.35">
      <c r="A12" t="s">
        <v>17</v>
      </c>
      <c r="B12" t="s">
        <v>62</v>
      </c>
      <c r="C12">
        <v>0</v>
      </c>
      <c r="D12" t="s">
        <v>220</v>
      </c>
      <c r="E12" t="s">
        <v>34</v>
      </c>
      <c r="G12" t="s">
        <v>56</v>
      </c>
    </row>
    <row r="13" spans="1:7" x14ac:dyDescent="0.35">
      <c r="A13" t="s">
        <v>18</v>
      </c>
      <c r="B13" s="2" t="s">
        <v>63</v>
      </c>
      <c r="C13">
        <v>0</v>
      </c>
      <c r="D13" t="s">
        <v>220</v>
      </c>
      <c r="E13" t="s">
        <v>35</v>
      </c>
      <c r="G13" t="s">
        <v>56</v>
      </c>
    </row>
    <row r="14" spans="1:7" x14ac:dyDescent="0.35">
      <c r="A14" t="s">
        <v>19</v>
      </c>
      <c r="B14" s="2" t="s">
        <v>64</v>
      </c>
      <c r="C14">
        <v>0</v>
      </c>
      <c r="D14" t="s">
        <v>220</v>
      </c>
      <c r="E14" t="s">
        <v>34</v>
      </c>
      <c r="G14" t="s">
        <v>56</v>
      </c>
    </row>
    <row r="15" spans="1:7" x14ac:dyDescent="0.35">
      <c r="A15" t="s">
        <v>20</v>
      </c>
      <c r="B15" s="2" t="s">
        <v>65</v>
      </c>
      <c r="C15">
        <v>0</v>
      </c>
      <c r="D15" t="s">
        <v>219</v>
      </c>
      <c r="E15" t="s">
        <v>29</v>
      </c>
      <c r="G15" t="s">
        <v>66</v>
      </c>
    </row>
    <row r="16" spans="1:7" x14ac:dyDescent="0.35">
      <c r="A16" t="s">
        <v>21</v>
      </c>
      <c r="B16" t="s">
        <v>67</v>
      </c>
      <c r="C16">
        <v>0</v>
      </c>
      <c r="D16" t="s">
        <v>220</v>
      </c>
      <c r="E16" t="s">
        <v>36</v>
      </c>
      <c r="G16" t="s">
        <v>56</v>
      </c>
    </row>
    <row r="17" spans="1:7" x14ac:dyDescent="0.35">
      <c r="A17" t="s">
        <v>22</v>
      </c>
      <c r="B17" t="s">
        <v>68</v>
      </c>
      <c r="C17">
        <v>1</v>
      </c>
      <c r="D17" t="s">
        <v>27</v>
      </c>
      <c r="E17" t="s">
        <v>31</v>
      </c>
    </row>
    <row r="18" spans="1:7" x14ac:dyDescent="0.35">
      <c r="A18" t="s">
        <v>23</v>
      </c>
      <c r="B18" t="s">
        <v>69</v>
      </c>
      <c r="C18">
        <v>0</v>
      </c>
      <c r="D18" t="s">
        <v>28</v>
      </c>
      <c r="E18" t="s">
        <v>31</v>
      </c>
      <c r="G18" t="s">
        <v>70</v>
      </c>
    </row>
    <row r="19" spans="1:7" x14ac:dyDescent="0.35">
      <c r="A19" t="s">
        <v>24</v>
      </c>
      <c r="B19" t="s">
        <v>71</v>
      </c>
      <c r="C19">
        <v>1</v>
      </c>
      <c r="D19" t="s">
        <v>27</v>
      </c>
      <c r="E19" t="s">
        <v>32</v>
      </c>
    </row>
    <row r="20" spans="1:7" x14ac:dyDescent="0.35">
      <c r="A20" t="s">
        <v>25</v>
      </c>
      <c r="B20" t="s">
        <v>72</v>
      </c>
      <c r="C20">
        <v>0</v>
      </c>
      <c r="D20" t="s">
        <v>220</v>
      </c>
      <c r="E20" t="s">
        <v>37</v>
      </c>
      <c r="G20" t="s">
        <v>56</v>
      </c>
    </row>
    <row r="21" spans="1:7" x14ac:dyDescent="0.35">
      <c r="A21" t="s">
        <v>26</v>
      </c>
      <c r="B21" t="s">
        <v>73</v>
      </c>
      <c r="C21">
        <v>1</v>
      </c>
      <c r="D21" t="s">
        <v>219</v>
      </c>
      <c r="E21" t="s">
        <v>31</v>
      </c>
    </row>
  </sheetData>
  <autoFilter ref="A1:G21" xr:uid="{4592F41E-0A20-4E36-8491-F98417C96791}"/>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376B7-7A8A-4439-825B-1DA8F36E2D6F}">
  <dimension ref="A1:I21"/>
  <sheetViews>
    <sheetView topLeftCell="A7" zoomScale="61" workbookViewId="0">
      <selection activeCell="F1" sqref="F1:F21"/>
    </sheetView>
  </sheetViews>
  <sheetFormatPr baseColWidth="10" defaultRowHeight="14.5" x14ac:dyDescent="0.35"/>
  <cols>
    <col min="1" max="1" width="52.453125" customWidth="1"/>
    <col min="2" max="2" width="52.54296875" customWidth="1"/>
    <col min="3" max="4" width="9.81640625" customWidth="1"/>
    <col min="6" max="6" width="15.453125" customWidth="1"/>
    <col min="7" max="7" width="20.453125" customWidth="1"/>
    <col min="9" max="9" width="29.6328125" customWidth="1"/>
  </cols>
  <sheetData>
    <row r="1" spans="1:9" x14ac:dyDescent="0.35">
      <c r="A1" s="1" t="s">
        <v>0</v>
      </c>
      <c r="B1" s="1" t="s">
        <v>1</v>
      </c>
      <c r="C1" s="1" t="s">
        <v>2</v>
      </c>
      <c r="D1" s="1" t="s">
        <v>85</v>
      </c>
      <c r="E1" s="1" t="s">
        <v>3</v>
      </c>
      <c r="F1" s="1" t="s">
        <v>8</v>
      </c>
      <c r="G1" s="1" t="s">
        <v>38</v>
      </c>
      <c r="H1" s="1" t="s">
        <v>4</v>
      </c>
      <c r="I1" s="1" t="s">
        <v>5</v>
      </c>
    </row>
    <row r="2" spans="1:9" x14ac:dyDescent="0.35">
      <c r="A2" t="s">
        <v>6</v>
      </c>
      <c r="B2" t="s">
        <v>74</v>
      </c>
      <c r="C2">
        <v>1</v>
      </c>
      <c r="D2" t="s">
        <v>86</v>
      </c>
      <c r="E2" t="s">
        <v>75</v>
      </c>
      <c r="F2" t="s">
        <v>27</v>
      </c>
      <c r="G2" t="s">
        <v>29</v>
      </c>
    </row>
    <row r="3" spans="1:9" x14ac:dyDescent="0.35">
      <c r="A3" t="s">
        <v>7</v>
      </c>
      <c r="B3" s="2" t="s">
        <v>77</v>
      </c>
      <c r="C3">
        <v>0</v>
      </c>
      <c r="D3" t="s">
        <v>87</v>
      </c>
      <c r="E3" s="2" t="s">
        <v>78</v>
      </c>
      <c r="F3" t="s">
        <v>219</v>
      </c>
      <c r="G3" t="s">
        <v>29</v>
      </c>
      <c r="I3" s="3" t="s">
        <v>79</v>
      </c>
    </row>
    <row r="4" spans="1:9" x14ac:dyDescent="0.35">
      <c r="A4" t="s">
        <v>9</v>
      </c>
      <c r="B4" t="s">
        <v>80</v>
      </c>
      <c r="C4">
        <v>1</v>
      </c>
      <c r="D4" t="s">
        <v>81</v>
      </c>
      <c r="E4" s="2" t="s">
        <v>84</v>
      </c>
      <c r="F4" t="s">
        <v>28</v>
      </c>
      <c r="G4" t="s">
        <v>30</v>
      </c>
    </row>
    <row r="5" spans="1:9" x14ac:dyDescent="0.35">
      <c r="A5" t="s">
        <v>10</v>
      </c>
      <c r="B5" t="s">
        <v>82</v>
      </c>
      <c r="C5">
        <v>1</v>
      </c>
      <c r="D5" t="s">
        <v>88</v>
      </c>
      <c r="E5" s="4" t="s">
        <v>83</v>
      </c>
      <c r="F5" t="s">
        <v>219</v>
      </c>
      <c r="G5" t="s">
        <v>29</v>
      </c>
    </row>
    <row r="6" spans="1:9" x14ac:dyDescent="0.35">
      <c r="A6" t="s">
        <v>11</v>
      </c>
      <c r="B6" t="s">
        <v>105</v>
      </c>
      <c r="C6">
        <v>1</v>
      </c>
      <c r="D6" t="s">
        <v>89</v>
      </c>
      <c r="E6" t="s">
        <v>106</v>
      </c>
      <c r="F6" t="s">
        <v>28</v>
      </c>
      <c r="G6" t="s">
        <v>31</v>
      </c>
    </row>
    <row r="7" spans="1:9" x14ac:dyDescent="0.35">
      <c r="A7" t="s">
        <v>12</v>
      </c>
      <c r="B7" t="s">
        <v>107</v>
      </c>
      <c r="C7">
        <v>1</v>
      </c>
      <c r="D7" t="s">
        <v>90</v>
      </c>
      <c r="E7" t="s">
        <v>108</v>
      </c>
      <c r="F7" t="s">
        <v>28</v>
      </c>
      <c r="G7" t="s">
        <v>31</v>
      </c>
    </row>
    <row r="8" spans="1:9" x14ac:dyDescent="0.35">
      <c r="A8" t="s">
        <v>13</v>
      </c>
      <c r="B8" t="s">
        <v>109</v>
      </c>
      <c r="C8">
        <v>1</v>
      </c>
      <c r="D8" t="s">
        <v>91</v>
      </c>
      <c r="E8" t="s">
        <v>110</v>
      </c>
      <c r="F8" t="s">
        <v>219</v>
      </c>
      <c r="G8" t="s">
        <v>31</v>
      </c>
    </row>
    <row r="9" spans="1:9" x14ac:dyDescent="0.35">
      <c r="A9" t="s">
        <v>14</v>
      </c>
      <c r="B9" s="2" t="s">
        <v>111</v>
      </c>
      <c r="C9">
        <v>0</v>
      </c>
      <c r="D9" t="s">
        <v>92</v>
      </c>
      <c r="E9" s="2" t="s">
        <v>112</v>
      </c>
      <c r="F9" t="s">
        <v>219</v>
      </c>
      <c r="G9" t="s">
        <v>31</v>
      </c>
      <c r="I9" s="3" t="s">
        <v>79</v>
      </c>
    </row>
    <row r="10" spans="1:9" x14ac:dyDescent="0.35">
      <c r="A10" t="s">
        <v>15</v>
      </c>
      <c r="B10" s="2" t="s">
        <v>113</v>
      </c>
      <c r="C10">
        <v>1</v>
      </c>
      <c r="D10" t="s">
        <v>93</v>
      </c>
      <c r="E10" s="2" t="s">
        <v>114</v>
      </c>
      <c r="F10" t="s">
        <v>28</v>
      </c>
      <c r="G10" t="s">
        <v>32</v>
      </c>
    </row>
    <row r="11" spans="1:9" x14ac:dyDescent="0.35">
      <c r="A11" t="s">
        <v>16</v>
      </c>
      <c r="B11" s="2" t="s">
        <v>115</v>
      </c>
      <c r="C11">
        <v>0</v>
      </c>
      <c r="D11" t="s">
        <v>94</v>
      </c>
      <c r="E11" s="2" t="s">
        <v>119</v>
      </c>
      <c r="F11" t="s">
        <v>219</v>
      </c>
      <c r="G11" t="s">
        <v>33</v>
      </c>
      <c r="I11" t="s">
        <v>116</v>
      </c>
    </row>
    <row r="12" spans="1:9" x14ac:dyDescent="0.35">
      <c r="A12" t="s">
        <v>17</v>
      </c>
      <c r="B12" s="2" t="s">
        <v>117</v>
      </c>
      <c r="C12">
        <v>0</v>
      </c>
      <c r="D12" t="s">
        <v>95</v>
      </c>
      <c r="E12" s="2" t="s">
        <v>118</v>
      </c>
      <c r="F12" t="s">
        <v>220</v>
      </c>
      <c r="G12" t="s">
        <v>34</v>
      </c>
      <c r="I12" s="3" t="s">
        <v>120</v>
      </c>
    </row>
    <row r="13" spans="1:9" x14ac:dyDescent="0.35">
      <c r="A13" t="s">
        <v>18</v>
      </c>
      <c r="B13" t="s">
        <v>121</v>
      </c>
      <c r="C13">
        <v>0</v>
      </c>
      <c r="D13" t="s">
        <v>96</v>
      </c>
      <c r="F13" t="s">
        <v>220</v>
      </c>
      <c r="G13" t="s">
        <v>35</v>
      </c>
      <c r="I13" t="s">
        <v>56</v>
      </c>
    </row>
    <row r="14" spans="1:9" x14ac:dyDescent="0.35">
      <c r="A14" t="s">
        <v>19</v>
      </c>
      <c r="B14" t="s">
        <v>121</v>
      </c>
      <c r="C14">
        <v>0</v>
      </c>
      <c r="D14" t="s">
        <v>97</v>
      </c>
      <c r="F14" t="s">
        <v>220</v>
      </c>
      <c r="G14" t="s">
        <v>34</v>
      </c>
      <c r="I14" t="s">
        <v>56</v>
      </c>
    </row>
    <row r="15" spans="1:9" x14ac:dyDescent="0.35">
      <c r="A15" t="s">
        <v>20</v>
      </c>
      <c r="B15" t="s">
        <v>122</v>
      </c>
      <c r="C15">
        <v>1</v>
      </c>
      <c r="D15" t="s">
        <v>98</v>
      </c>
      <c r="E15" t="s">
        <v>123</v>
      </c>
      <c r="F15" t="s">
        <v>219</v>
      </c>
      <c r="G15" t="s">
        <v>29</v>
      </c>
    </row>
    <row r="16" spans="1:9" x14ac:dyDescent="0.35">
      <c r="A16" t="s">
        <v>21</v>
      </c>
      <c r="B16" t="s">
        <v>121</v>
      </c>
      <c r="C16">
        <v>0</v>
      </c>
      <c r="D16" t="s">
        <v>99</v>
      </c>
      <c r="F16" t="s">
        <v>220</v>
      </c>
      <c r="G16" t="s">
        <v>36</v>
      </c>
      <c r="I16" t="s">
        <v>56</v>
      </c>
    </row>
    <row r="17" spans="1:9" x14ac:dyDescent="0.35">
      <c r="A17" t="s">
        <v>22</v>
      </c>
      <c r="B17" t="s">
        <v>121</v>
      </c>
      <c r="C17">
        <v>0</v>
      </c>
      <c r="D17" t="s">
        <v>100</v>
      </c>
      <c r="F17" t="s">
        <v>27</v>
      </c>
      <c r="G17" t="s">
        <v>31</v>
      </c>
      <c r="I17" t="s">
        <v>56</v>
      </c>
    </row>
    <row r="18" spans="1:9" x14ac:dyDescent="0.35">
      <c r="A18" t="s">
        <v>23</v>
      </c>
      <c r="B18" t="s">
        <v>124</v>
      </c>
      <c r="C18">
        <v>1</v>
      </c>
      <c r="D18" t="s">
        <v>101</v>
      </c>
      <c r="E18" t="s">
        <v>125</v>
      </c>
      <c r="F18" t="s">
        <v>28</v>
      </c>
      <c r="G18" t="s">
        <v>31</v>
      </c>
    </row>
    <row r="19" spans="1:9" x14ac:dyDescent="0.35">
      <c r="A19" t="s">
        <v>24</v>
      </c>
      <c r="B19" t="s">
        <v>126</v>
      </c>
      <c r="C19">
        <v>1</v>
      </c>
      <c r="D19" t="s">
        <v>102</v>
      </c>
      <c r="E19" t="s">
        <v>127</v>
      </c>
      <c r="F19" t="s">
        <v>27</v>
      </c>
      <c r="G19" t="s">
        <v>32</v>
      </c>
    </row>
    <row r="20" spans="1:9" x14ac:dyDescent="0.35">
      <c r="A20" t="s">
        <v>25</v>
      </c>
      <c r="B20" t="s">
        <v>121</v>
      </c>
      <c r="C20">
        <v>0</v>
      </c>
      <c r="D20" t="s">
        <v>103</v>
      </c>
      <c r="F20" t="s">
        <v>220</v>
      </c>
      <c r="G20" t="s">
        <v>37</v>
      </c>
      <c r="I20" t="s">
        <v>56</v>
      </c>
    </row>
    <row r="21" spans="1:9" x14ac:dyDescent="0.35">
      <c r="A21" t="s">
        <v>26</v>
      </c>
      <c r="B21" t="s">
        <v>128</v>
      </c>
      <c r="C21">
        <v>1</v>
      </c>
      <c r="D21" t="s">
        <v>104</v>
      </c>
      <c r="E21" t="s">
        <v>129</v>
      </c>
      <c r="F21" t="s">
        <v>219</v>
      </c>
      <c r="G21" t="s">
        <v>31</v>
      </c>
    </row>
  </sheetData>
  <autoFilter ref="A1:I21" xr:uid="{4592F41E-0A20-4E36-8491-F98417C9679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457A-D999-43DF-AC4F-64233A275E16}">
  <dimension ref="A1:I21"/>
  <sheetViews>
    <sheetView zoomScale="54" workbookViewId="0">
      <selection activeCell="F14" sqref="F14"/>
    </sheetView>
  </sheetViews>
  <sheetFormatPr baseColWidth="10" defaultRowHeight="14.5" x14ac:dyDescent="0.35"/>
  <cols>
    <col min="1" max="1" width="52.453125" customWidth="1"/>
    <col min="2" max="2" width="52.54296875" customWidth="1"/>
    <col min="3" max="4" width="9.81640625" customWidth="1"/>
    <col min="6" max="6" width="15.453125" customWidth="1"/>
    <col min="7" max="7" width="20.453125" customWidth="1"/>
    <col min="9" max="9" width="29.6328125" customWidth="1"/>
  </cols>
  <sheetData>
    <row r="1" spans="1:9" x14ac:dyDescent="0.35">
      <c r="A1" s="1" t="s">
        <v>0</v>
      </c>
      <c r="B1" s="1" t="s">
        <v>1</v>
      </c>
      <c r="C1" s="1" t="s">
        <v>2</v>
      </c>
      <c r="D1" s="1" t="s">
        <v>85</v>
      </c>
      <c r="E1" s="1" t="s">
        <v>3</v>
      </c>
      <c r="F1" s="1" t="s">
        <v>8</v>
      </c>
      <c r="G1" s="1" t="s">
        <v>38</v>
      </c>
      <c r="H1" s="1" t="s">
        <v>4</v>
      </c>
      <c r="I1" s="1" t="s">
        <v>5</v>
      </c>
    </row>
    <row r="2" spans="1:9" x14ac:dyDescent="0.35">
      <c r="A2" t="s">
        <v>6</v>
      </c>
      <c r="B2" t="s">
        <v>130</v>
      </c>
      <c r="C2">
        <v>1</v>
      </c>
      <c r="D2" t="s">
        <v>154</v>
      </c>
      <c r="E2" t="s">
        <v>131</v>
      </c>
      <c r="F2" t="s">
        <v>27</v>
      </c>
      <c r="G2" t="s">
        <v>29</v>
      </c>
    </row>
    <row r="3" spans="1:9" x14ac:dyDescent="0.35">
      <c r="A3" t="s">
        <v>7</v>
      </c>
      <c r="B3" s="2" t="s">
        <v>76</v>
      </c>
      <c r="C3">
        <v>0</v>
      </c>
      <c r="D3" t="s">
        <v>155</v>
      </c>
      <c r="E3" s="2" t="s">
        <v>132</v>
      </c>
      <c r="F3" t="s">
        <v>219</v>
      </c>
      <c r="G3" t="s">
        <v>29</v>
      </c>
      <c r="I3" s="3" t="s">
        <v>79</v>
      </c>
    </row>
    <row r="4" spans="1:9" x14ac:dyDescent="0.35">
      <c r="A4" t="s">
        <v>9</v>
      </c>
      <c r="B4" t="s">
        <v>133</v>
      </c>
      <c r="C4">
        <v>1</v>
      </c>
      <c r="D4" t="s">
        <v>156</v>
      </c>
      <c r="E4" t="s">
        <v>135</v>
      </c>
      <c r="F4" t="s">
        <v>28</v>
      </c>
      <c r="G4" t="s">
        <v>30</v>
      </c>
    </row>
    <row r="5" spans="1:9" x14ac:dyDescent="0.35">
      <c r="A5" t="s">
        <v>10</v>
      </c>
      <c r="B5" t="s">
        <v>134</v>
      </c>
      <c r="C5">
        <v>1</v>
      </c>
      <c r="D5" t="s">
        <v>157</v>
      </c>
      <c r="E5" s="5" t="s">
        <v>136</v>
      </c>
      <c r="F5" t="s">
        <v>219</v>
      </c>
      <c r="G5" t="s">
        <v>29</v>
      </c>
    </row>
    <row r="6" spans="1:9" x14ac:dyDescent="0.35">
      <c r="A6" t="s">
        <v>11</v>
      </c>
      <c r="B6" t="s">
        <v>105</v>
      </c>
      <c r="C6">
        <v>1</v>
      </c>
      <c r="D6" t="s">
        <v>158</v>
      </c>
      <c r="E6" t="s">
        <v>137</v>
      </c>
      <c r="F6" t="s">
        <v>28</v>
      </c>
      <c r="G6" t="s">
        <v>31</v>
      </c>
    </row>
    <row r="7" spans="1:9" x14ac:dyDescent="0.35">
      <c r="A7" t="s">
        <v>12</v>
      </c>
      <c r="B7" t="s">
        <v>138</v>
      </c>
      <c r="C7">
        <v>1</v>
      </c>
      <c r="D7" t="s">
        <v>159</v>
      </c>
      <c r="E7" t="s">
        <v>139</v>
      </c>
      <c r="F7" t="s">
        <v>28</v>
      </c>
      <c r="G7" t="s">
        <v>31</v>
      </c>
    </row>
    <row r="8" spans="1:9" x14ac:dyDescent="0.35">
      <c r="A8" t="s">
        <v>13</v>
      </c>
      <c r="B8" t="s">
        <v>140</v>
      </c>
      <c r="C8">
        <v>1</v>
      </c>
      <c r="D8" t="s">
        <v>160</v>
      </c>
      <c r="E8" t="s">
        <v>141</v>
      </c>
      <c r="F8" t="s">
        <v>219</v>
      </c>
      <c r="G8" t="s">
        <v>31</v>
      </c>
    </row>
    <row r="9" spans="1:9" x14ac:dyDescent="0.35">
      <c r="A9" t="s">
        <v>14</v>
      </c>
      <c r="B9" s="2" t="s">
        <v>142</v>
      </c>
      <c r="C9">
        <v>1</v>
      </c>
      <c r="D9" t="s">
        <v>161</v>
      </c>
      <c r="E9" s="2" t="s">
        <v>143</v>
      </c>
      <c r="F9" t="s">
        <v>219</v>
      </c>
      <c r="G9" t="s">
        <v>31</v>
      </c>
    </row>
    <row r="10" spans="1:9" x14ac:dyDescent="0.35">
      <c r="A10" t="s">
        <v>15</v>
      </c>
      <c r="B10" s="2" t="s">
        <v>144</v>
      </c>
      <c r="C10">
        <v>1</v>
      </c>
      <c r="D10" t="s">
        <v>162</v>
      </c>
      <c r="E10" t="s">
        <v>145</v>
      </c>
      <c r="F10" t="s">
        <v>28</v>
      </c>
      <c r="G10" t="s">
        <v>32</v>
      </c>
    </row>
    <row r="11" spans="1:9" x14ac:dyDescent="0.35">
      <c r="A11" t="s">
        <v>16</v>
      </c>
      <c r="B11" s="2" t="s">
        <v>146</v>
      </c>
      <c r="C11">
        <v>0</v>
      </c>
      <c r="D11" t="s">
        <v>163</v>
      </c>
      <c r="E11" s="2" t="s">
        <v>119</v>
      </c>
      <c r="F11" t="s">
        <v>219</v>
      </c>
      <c r="G11" t="s">
        <v>33</v>
      </c>
      <c r="I11" t="s">
        <v>116</v>
      </c>
    </row>
    <row r="12" spans="1:9" x14ac:dyDescent="0.35">
      <c r="A12" t="s">
        <v>17</v>
      </c>
      <c r="B12" t="s">
        <v>147</v>
      </c>
      <c r="C12">
        <v>1</v>
      </c>
      <c r="D12" t="s">
        <v>164</v>
      </c>
      <c r="E12" t="s">
        <v>148</v>
      </c>
      <c r="F12" t="s">
        <v>220</v>
      </c>
      <c r="G12" t="s">
        <v>34</v>
      </c>
    </row>
    <row r="13" spans="1:9" x14ac:dyDescent="0.35">
      <c r="A13" t="s">
        <v>18</v>
      </c>
      <c r="B13" t="s">
        <v>121</v>
      </c>
      <c r="C13">
        <v>0</v>
      </c>
      <c r="D13" t="s">
        <v>165</v>
      </c>
      <c r="F13" t="s">
        <v>220</v>
      </c>
      <c r="G13" t="s">
        <v>35</v>
      </c>
      <c r="I13" t="s">
        <v>56</v>
      </c>
    </row>
    <row r="14" spans="1:9" x14ac:dyDescent="0.35">
      <c r="A14" t="s">
        <v>19</v>
      </c>
      <c r="B14" t="s">
        <v>121</v>
      </c>
      <c r="C14">
        <v>0</v>
      </c>
      <c r="D14" t="s">
        <v>166</v>
      </c>
      <c r="F14" t="s">
        <v>220</v>
      </c>
      <c r="G14" t="s">
        <v>34</v>
      </c>
      <c r="I14" t="s">
        <v>56</v>
      </c>
    </row>
    <row r="15" spans="1:9" x14ac:dyDescent="0.35">
      <c r="A15" t="s">
        <v>20</v>
      </c>
      <c r="B15" t="s">
        <v>122</v>
      </c>
      <c r="C15">
        <v>1</v>
      </c>
      <c r="D15" t="s">
        <v>167</v>
      </c>
      <c r="E15" t="s">
        <v>149</v>
      </c>
      <c r="F15" t="s">
        <v>219</v>
      </c>
      <c r="G15" t="s">
        <v>29</v>
      </c>
    </row>
    <row r="16" spans="1:9" x14ac:dyDescent="0.35">
      <c r="A16" t="s">
        <v>21</v>
      </c>
      <c r="B16" t="s">
        <v>121</v>
      </c>
      <c r="C16">
        <v>0</v>
      </c>
      <c r="D16" t="s">
        <v>168</v>
      </c>
      <c r="F16" t="s">
        <v>220</v>
      </c>
      <c r="G16" t="s">
        <v>36</v>
      </c>
      <c r="I16" t="s">
        <v>56</v>
      </c>
    </row>
    <row r="17" spans="1:9" x14ac:dyDescent="0.35">
      <c r="A17" t="s">
        <v>22</v>
      </c>
      <c r="B17" t="s">
        <v>121</v>
      </c>
      <c r="C17">
        <v>0</v>
      </c>
      <c r="D17" t="s">
        <v>169</v>
      </c>
      <c r="F17" t="s">
        <v>27</v>
      </c>
      <c r="G17" t="s">
        <v>31</v>
      </c>
      <c r="I17" t="s">
        <v>56</v>
      </c>
    </row>
    <row r="18" spans="1:9" x14ac:dyDescent="0.35">
      <c r="A18" t="s">
        <v>23</v>
      </c>
      <c r="B18" t="s">
        <v>124</v>
      </c>
      <c r="C18">
        <v>1</v>
      </c>
      <c r="D18" t="s">
        <v>170</v>
      </c>
      <c r="E18" t="s">
        <v>150</v>
      </c>
      <c r="F18" t="s">
        <v>28</v>
      </c>
      <c r="G18" t="s">
        <v>31</v>
      </c>
    </row>
    <row r="19" spans="1:9" x14ac:dyDescent="0.35">
      <c r="A19" t="s">
        <v>24</v>
      </c>
      <c r="B19" t="s">
        <v>126</v>
      </c>
      <c r="C19">
        <v>1</v>
      </c>
      <c r="D19" t="s">
        <v>171</v>
      </c>
      <c r="E19" t="s">
        <v>153</v>
      </c>
      <c r="F19" t="s">
        <v>27</v>
      </c>
      <c r="G19" t="s">
        <v>32</v>
      </c>
    </row>
    <row r="20" spans="1:9" x14ac:dyDescent="0.35">
      <c r="A20" t="s">
        <v>25</v>
      </c>
      <c r="B20" t="s">
        <v>121</v>
      </c>
      <c r="C20">
        <v>0</v>
      </c>
      <c r="D20" t="s">
        <v>172</v>
      </c>
      <c r="F20" t="s">
        <v>220</v>
      </c>
      <c r="G20" t="s">
        <v>37</v>
      </c>
      <c r="I20" t="s">
        <v>56</v>
      </c>
    </row>
    <row r="21" spans="1:9" x14ac:dyDescent="0.35">
      <c r="A21" t="s">
        <v>26</v>
      </c>
      <c r="B21" t="s">
        <v>151</v>
      </c>
      <c r="C21">
        <v>0</v>
      </c>
      <c r="D21" t="s">
        <v>173</v>
      </c>
      <c r="E21" t="s">
        <v>152</v>
      </c>
      <c r="F21" t="s">
        <v>219</v>
      </c>
      <c r="G21" t="s">
        <v>31</v>
      </c>
      <c r="I21" t="s">
        <v>174</v>
      </c>
    </row>
  </sheetData>
  <autoFilter ref="A1:I21" xr:uid="{4592F41E-0A20-4E36-8491-F98417C9679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739F7-6BE6-453A-AE9A-25BF10901761}">
  <dimension ref="A1:I21"/>
  <sheetViews>
    <sheetView zoomScale="69" workbookViewId="0">
      <selection activeCell="F1" sqref="F1:F21"/>
    </sheetView>
  </sheetViews>
  <sheetFormatPr baseColWidth="10" defaultRowHeight="14.5" x14ac:dyDescent="0.35"/>
  <cols>
    <col min="1" max="1" width="52.453125" customWidth="1"/>
    <col min="2" max="2" width="52.54296875" customWidth="1"/>
    <col min="3" max="4" width="9.81640625" customWidth="1"/>
    <col min="6" max="6" width="15.453125" customWidth="1"/>
    <col min="7" max="7" width="20.453125" customWidth="1"/>
    <col min="9" max="9" width="29.6328125" customWidth="1"/>
  </cols>
  <sheetData>
    <row r="1" spans="1:9" x14ac:dyDescent="0.35">
      <c r="A1" s="1" t="s">
        <v>0</v>
      </c>
      <c r="B1" s="1" t="s">
        <v>1</v>
      </c>
      <c r="C1" s="1" t="s">
        <v>2</v>
      </c>
      <c r="D1" s="1" t="s">
        <v>85</v>
      </c>
      <c r="E1" s="1" t="s">
        <v>3</v>
      </c>
      <c r="F1" s="1" t="s">
        <v>8</v>
      </c>
      <c r="G1" s="1" t="s">
        <v>38</v>
      </c>
      <c r="H1" s="1" t="s">
        <v>4</v>
      </c>
      <c r="I1" s="1" t="s">
        <v>5</v>
      </c>
    </row>
    <row r="2" spans="1:9" x14ac:dyDescent="0.35">
      <c r="A2" t="s">
        <v>6</v>
      </c>
      <c r="B2" t="s">
        <v>194</v>
      </c>
      <c r="C2">
        <v>1</v>
      </c>
      <c r="D2" t="s">
        <v>175</v>
      </c>
      <c r="E2" t="s">
        <v>195</v>
      </c>
      <c r="F2" t="s">
        <v>27</v>
      </c>
      <c r="G2" t="s">
        <v>29</v>
      </c>
    </row>
    <row r="3" spans="1:9" x14ac:dyDescent="0.35">
      <c r="A3" t="s">
        <v>7</v>
      </c>
      <c r="B3" s="2" t="s">
        <v>196</v>
      </c>
      <c r="C3">
        <v>1</v>
      </c>
      <c r="D3" t="s">
        <v>176</v>
      </c>
      <c r="E3" t="s">
        <v>197</v>
      </c>
      <c r="F3" t="s">
        <v>219</v>
      </c>
      <c r="G3" t="s">
        <v>29</v>
      </c>
      <c r="I3" t="s">
        <v>198</v>
      </c>
    </row>
    <row r="4" spans="1:9" x14ac:dyDescent="0.35">
      <c r="A4" t="s">
        <v>9</v>
      </c>
      <c r="B4" t="s">
        <v>199</v>
      </c>
      <c r="C4">
        <v>1</v>
      </c>
      <c r="D4" t="s">
        <v>177</v>
      </c>
      <c r="E4" t="s">
        <v>200</v>
      </c>
      <c r="F4" t="s">
        <v>28</v>
      </c>
      <c r="G4" t="s">
        <v>30</v>
      </c>
    </row>
    <row r="5" spans="1:9" x14ac:dyDescent="0.35">
      <c r="A5" t="s">
        <v>10</v>
      </c>
      <c r="B5" t="s">
        <v>82</v>
      </c>
      <c r="C5">
        <v>1</v>
      </c>
      <c r="D5" t="s">
        <v>178</v>
      </c>
      <c r="E5" s="5" t="s">
        <v>201</v>
      </c>
      <c r="F5" t="s">
        <v>219</v>
      </c>
      <c r="G5" t="s">
        <v>29</v>
      </c>
    </row>
    <row r="6" spans="1:9" x14ac:dyDescent="0.35">
      <c r="A6" t="s">
        <v>11</v>
      </c>
      <c r="B6" t="s">
        <v>105</v>
      </c>
      <c r="C6">
        <v>1</v>
      </c>
      <c r="D6" t="s">
        <v>179</v>
      </c>
      <c r="E6" t="s">
        <v>106</v>
      </c>
      <c r="F6" t="s">
        <v>28</v>
      </c>
      <c r="G6" t="s">
        <v>31</v>
      </c>
    </row>
    <row r="7" spans="1:9" x14ac:dyDescent="0.35">
      <c r="A7" t="s">
        <v>12</v>
      </c>
      <c r="B7" t="s">
        <v>107</v>
      </c>
      <c r="C7">
        <v>1</v>
      </c>
      <c r="D7" t="s">
        <v>180</v>
      </c>
      <c r="E7" t="s">
        <v>202</v>
      </c>
      <c r="F7" t="s">
        <v>28</v>
      </c>
      <c r="G7" t="s">
        <v>31</v>
      </c>
    </row>
    <row r="8" spans="1:9" x14ac:dyDescent="0.35">
      <c r="A8" t="s">
        <v>13</v>
      </c>
      <c r="B8" s="2" t="s">
        <v>203</v>
      </c>
      <c r="C8">
        <v>1</v>
      </c>
      <c r="D8" t="s">
        <v>181</v>
      </c>
      <c r="E8" s="2" t="s">
        <v>204</v>
      </c>
      <c r="F8" t="s">
        <v>219</v>
      </c>
      <c r="G8" t="s">
        <v>31</v>
      </c>
    </row>
    <row r="9" spans="1:9" x14ac:dyDescent="0.35">
      <c r="A9" t="s">
        <v>14</v>
      </c>
      <c r="B9" s="2" t="s">
        <v>205</v>
      </c>
      <c r="C9">
        <v>0</v>
      </c>
      <c r="D9" t="s">
        <v>182</v>
      </c>
      <c r="F9" t="s">
        <v>219</v>
      </c>
      <c r="G9" t="s">
        <v>31</v>
      </c>
      <c r="I9" t="s">
        <v>206</v>
      </c>
    </row>
    <row r="10" spans="1:9" x14ac:dyDescent="0.35">
      <c r="A10" t="s">
        <v>15</v>
      </c>
      <c r="B10" s="2" t="s">
        <v>207</v>
      </c>
      <c r="C10">
        <v>1</v>
      </c>
      <c r="D10" t="s">
        <v>183</v>
      </c>
      <c r="E10" t="s">
        <v>208</v>
      </c>
      <c r="F10" t="s">
        <v>28</v>
      </c>
      <c r="G10" t="s">
        <v>32</v>
      </c>
    </row>
    <row r="11" spans="1:9" x14ac:dyDescent="0.35">
      <c r="A11" t="s">
        <v>16</v>
      </c>
      <c r="B11" s="2" t="s">
        <v>209</v>
      </c>
      <c r="C11">
        <v>0</v>
      </c>
      <c r="D11" t="s">
        <v>184</v>
      </c>
      <c r="E11" t="s">
        <v>210</v>
      </c>
      <c r="F11" t="s">
        <v>219</v>
      </c>
      <c r="G11" t="s">
        <v>33</v>
      </c>
      <c r="I11" t="s">
        <v>116</v>
      </c>
    </row>
    <row r="12" spans="1:9" x14ac:dyDescent="0.35">
      <c r="A12" t="s">
        <v>17</v>
      </c>
      <c r="B12" s="2" t="s">
        <v>211</v>
      </c>
      <c r="C12">
        <v>0</v>
      </c>
      <c r="D12" t="s">
        <v>185</v>
      </c>
      <c r="E12" t="s">
        <v>212</v>
      </c>
      <c r="F12" t="s">
        <v>220</v>
      </c>
      <c r="G12" t="s">
        <v>34</v>
      </c>
      <c r="I12" t="s">
        <v>213</v>
      </c>
    </row>
    <row r="13" spans="1:9" x14ac:dyDescent="0.35">
      <c r="A13" t="s">
        <v>18</v>
      </c>
      <c r="B13" t="s">
        <v>121</v>
      </c>
      <c r="C13">
        <v>0</v>
      </c>
      <c r="D13" t="s">
        <v>186</v>
      </c>
      <c r="F13" t="s">
        <v>220</v>
      </c>
      <c r="G13" t="s">
        <v>35</v>
      </c>
      <c r="I13" t="s">
        <v>56</v>
      </c>
    </row>
    <row r="14" spans="1:9" x14ac:dyDescent="0.35">
      <c r="A14" t="s">
        <v>19</v>
      </c>
      <c r="B14" t="s">
        <v>121</v>
      </c>
      <c r="C14">
        <v>0</v>
      </c>
      <c r="D14" t="s">
        <v>187</v>
      </c>
      <c r="F14" t="s">
        <v>220</v>
      </c>
      <c r="G14" t="s">
        <v>34</v>
      </c>
      <c r="I14" t="s">
        <v>56</v>
      </c>
    </row>
    <row r="15" spans="1:9" x14ac:dyDescent="0.35">
      <c r="A15" t="s">
        <v>20</v>
      </c>
      <c r="B15" t="s">
        <v>122</v>
      </c>
      <c r="C15">
        <v>1</v>
      </c>
      <c r="D15" t="s">
        <v>188</v>
      </c>
      <c r="E15" t="s">
        <v>215</v>
      </c>
      <c r="F15" t="s">
        <v>219</v>
      </c>
      <c r="G15" t="s">
        <v>29</v>
      </c>
    </row>
    <row r="16" spans="1:9" x14ac:dyDescent="0.35">
      <c r="A16" t="s">
        <v>21</v>
      </c>
      <c r="B16" t="s">
        <v>121</v>
      </c>
      <c r="C16">
        <v>0</v>
      </c>
      <c r="D16" t="s">
        <v>189</v>
      </c>
      <c r="F16" t="s">
        <v>220</v>
      </c>
      <c r="G16" t="s">
        <v>36</v>
      </c>
      <c r="I16" t="s">
        <v>56</v>
      </c>
    </row>
    <row r="17" spans="1:9" x14ac:dyDescent="0.35">
      <c r="A17" t="s">
        <v>22</v>
      </c>
      <c r="B17" t="s">
        <v>121</v>
      </c>
      <c r="C17">
        <v>0</v>
      </c>
      <c r="D17" t="s">
        <v>190</v>
      </c>
      <c r="F17" t="s">
        <v>27</v>
      </c>
      <c r="G17" t="s">
        <v>31</v>
      </c>
      <c r="I17" t="s">
        <v>56</v>
      </c>
    </row>
    <row r="18" spans="1:9" x14ac:dyDescent="0.35">
      <c r="A18" t="s">
        <v>23</v>
      </c>
      <c r="B18" t="s">
        <v>124</v>
      </c>
      <c r="C18">
        <v>1</v>
      </c>
      <c r="D18" t="s">
        <v>191</v>
      </c>
      <c r="E18" t="s">
        <v>216</v>
      </c>
      <c r="F18" t="s">
        <v>28</v>
      </c>
      <c r="G18" t="s">
        <v>31</v>
      </c>
    </row>
    <row r="19" spans="1:9" x14ac:dyDescent="0.35">
      <c r="A19" t="s">
        <v>24</v>
      </c>
      <c r="B19" t="s">
        <v>126</v>
      </c>
      <c r="C19">
        <v>1</v>
      </c>
      <c r="D19" t="s">
        <v>102</v>
      </c>
      <c r="E19" t="s">
        <v>127</v>
      </c>
      <c r="F19" t="s">
        <v>27</v>
      </c>
      <c r="G19" t="s">
        <v>32</v>
      </c>
    </row>
    <row r="20" spans="1:9" x14ac:dyDescent="0.35">
      <c r="A20" t="s">
        <v>25</v>
      </c>
      <c r="B20" t="s">
        <v>121</v>
      </c>
      <c r="C20">
        <v>0</v>
      </c>
      <c r="D20" t="s">
        <v>192</v>
      </c>
      <c r="F20" t="s">
        <v>220</v>
      </c>
      <c r="G20" t="s">
        <v>37</v>
      </c>
    </row>
    <row r="21" spans="1:9" x14ac:dyDescent="0.35">
      <c r="A21" t="s">
        <v>26</v>
      </c>
      <c r="B21" t="s">
        <v>217</v>
      </c>
      <c r="C21">
        <v>0</v>
      </c>
      <c r="D21" t="s">
        <v>193</v>
      </c>
      <c r="E21" s="5" t="s">
        <v>218</v>
      </c>
      <c r="F21" t="s">
        <v>219</v>
      </c>
      <c r="G21" t="s">
        <v>31</v>
      </c>
    </row>
  </sheetData>
  <autoFilter ref="A1:I21" xr:uid="{4592F41E-0A20-4E36-8491-F98417C96791}"/>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1D0B4-8428-44DF-9911-125EF0788617}">
  <dimension ref="A1:V22"/>
  <sheetViews>
    <sheetView zoomScale="56" zoomScaleNormal="100" workbookViewId="0">
      <selection activeCell="B2" sqref="B2"/>
    </sheetView>
  </sheetViews>
  <sheetFormatPr baseColWidth="10" defaultRowHeight="14.5" x14ac:dyDescent="0.35"/>
  <sheetData>
    <row r="1" spans="1:22" x14ac:dyDescent="0.35">
      <c r="A1" s="8" t="s">
        <v>221</v>
      </c>
      <c r="B1" s="8" t="s">
        <v>242</v>
      </c>
      <c r="C1" s="8" t="s">
        <v>243</v>
      </c>
      <c r="D1" s="8" t="s">
        <v>244</v>
      </c>
      <c r="E1" s="8" t="s">
        <v>245</v>
      </c>
      <c r="F1" s="8" t="s">
        <v>246</v>
      </c>
      <c r="G1" s="8" t="s">
        <v>247</v>
      </c>
      <c r="H1" s="8" t="s">
        <v>248</v>
      </c>
      <c r="I1" s="8" t="s">
        <v>249</v>
      </c>
      <c r="J1" s="8" t="s">
        <v>250</v>
      </c>
      <c r="K1" s="8" t="s">
        <v>251</v>
      </c>
      <c r="L1" s="8" t="s">
        <v>252</v>
      </c>
      <c r="M1" s="8" t="s">
        <v>253</v>
      </c>
      <c r="N1" s="8" t="s">
        <v>254</v>
      </c>
      <c r="O1" s="8" t="s">
        <v>255</v>
      </c>
      <c r="P1" s="8" t="s">
        <v>256</v>
      </c>
      <c r="Q1" s="8" t="s">
        <v>257</v>
      </c>
      <c r="R1" s="8" t="s">
        <v>258</v>
      </c>
      <c r="S1" s="8" t="s">
        <v>259</v>
      </c>
      <c r="T1" s="8" t="s">
        <v>260</v>
      </c>
      <c r="U1" s="8" t="s">
        <v>261</v>
      </c>
      <c r="V1" s="1" t="s">
        <v>8</v>
      </c>
    </row>
    <row r="2" spans="1:22" x14ac:dyDescent="0.35">
      <c r="A2" s="8" t="s">
        <v>222</v>
      </c>
      <c r="B2" s="8">
        <v>1</v>
      </c>
      <c r="C2" s="8">
        <v>1</v>
      </c>
      <c r="D2" s="8">
        <v>1</v>
      </c>
      <c r="E2" s="8">
        <v>1</v>
      </c>
      <c r="F2" s="8">
        <v>1</v>
      </c>
      <c r="G2" s="8">
        <v>1</v>
      </c>
      <c r="H2" s="8">
        <v>1</v>
      </c>
      <c r="I2" s="8">
        <v>1</v>
      </c>
      <c r="J2" s="8">
        <v>1</v>
      </c>
      <c r="K2" s="8">
        <v>1</v>
      </c>
      <c r="L2" s="8">
        <v>1</v>
      </c>
      <c r="M2" s="8">
        <v>1</v>
      </c>
      <c r="N2" s="8">
        <v>1</v>
      </c>
      <c r="O2" s="8">
        <v>1</v>
      </c>
      <c r="P2" s="8">
        <v>1</v>
      </c>
      <c r="Q2" s="8">
        <v>1</v>
      </c>
      <c r="R2" s="8">
        <v>1</v>
      </c>
      <c r="S2" s="8">
        <v>1</v>
      </c>
      <c r="T2" s="8">
        <v>1</v>
      </c>
      <c r="U2" s="8">
        <v>1</v>
      </c>
      <c r="V2" t="s">
        <v>27</v>
      </c>
    </row>
    <row r="3" spans="1:22" x14ac:dyDescent="0.35">
      <c r="A3" s="8" t="s">
        <v>223</v>
      </c>
      <c r="B3" s="8">
        <v>1</v>
      </c>
      <c r="C3" s="8">
        <v>0</v>
      </c>
      <c r="D3" s="8">
        <v>1</v>
      </c>
      <c r="E3" s="9">
        <v>1</v>
      </c>
      <c r="F3" s="9">
        <v>1</v>
      </c>
      <c r="G3" s="9">
        <v>1</v>
      </c>
      <c r="H3" s="9">
        <v>1</v>
      </c>
      <c r="I3" s="9">
        <v>0</v>
      </c>
      <c r="J3" s="9">
        <v>1</v>
      </c>
      <c r="K3" s="9">
        <v>0</v>
      </c>
      <c r="L3" s="9">
        <v>1</v>
      </c>
      <c r="M3" s="8">
        <v>0</v>
      </c>
      <c r="N3" s="8">
        <v>1</v>
      </c>
      <c r="O3" s="9">
        <v>0</v>
      </c>
      <c r="P3" s="9">
        <v>0</v>
      </c>
      <c r="Q3" s="9">
        <v>0</v>
      </c>
      <c r="R3" s="9">
        <v>1</v>
      </c>
      <c r="S3" s="9">
        <v>1</v>
      </c>
      <c r="T3" s="9">
        <v>1</v>
      </c>
      <c r="U3" s="9">
        <v>1</v>
      </c>
      <c r="V3" t="s">
        <v>219</v>
      </c>
    </row>
    <row r="4" spans="1:22" x14ac:dyDescent="0.35">
      <c r="A4" s="8" t="s">
        <v>224</v>
      </c>
      <c r="B4" s="8">
        <v>1</v>
      </c>
      <c r="C4" s="8">
        <v>1</v>
      </c>
      <c r="D4" s="8">
        <v>1</v>
      </c>
      <c r="E4" s="9">
        <v>1</v>
      </c>
      <c r="F4" s="9">
        <v>1</v>
      </c>
      <c r="G4" s="9">
        <v>1</v>
      </c>
      <c r="H4" s="9">
        <v>1</v>
      </c>
      <c r="I4" s="9">
        <v>1</v>
      </c>
      <c r="J4" s="9">
        <v>1</v>
      </c>
      <c r="K4" s="9">
        <v>1</v>
      </c>
      <c r="L4" s="9">
        <v>0</v>
      </c>
      <c r="M4" s="8">
        <v>0</v>
      </c>
      <c r="N4" s="7">
        <v>0</v>
      </c>
      <c r="O4" s="9">
        <v>0</v>
      </c>
      <c r="P4" s="9">
        <v>1</v>
      </c>
      <c r="Q4" s="9">
        <v>0</v>
      </c>
      <c r="R4" s="9">
        <v>0</v>
      </c>
      <c r="S4" s="9">
        <v>0</v>
      </c>
      <c r="T4" s="9">
        <v>1</v>
      </c>
      <c r="U4" s="8">
        <v>0</v>
      </c>
      <c r="V4" t="s">
        <v>28</v>
      </c>
    </row>
    <row r="5" spans="1:22" x14ac:dyDescent="0.35">
      <c r="A5" s="8" t="s">
        <v>225</v>
      </c>
      <c r="B5" s="8">
        <v>1</v>
      </c>
      <c r="C5" s="8">
        <v>1</v>
      </c>
      <c r="D5" s="8">
        <v>1</v>
      </c>
      <c r="E5" s="9">
        <v>1</v>
      </c>
      <c r="F5" s="9">
        <v>1</v>
      </c>
      <c r="G5" s="9">
        <v>0</v>
      </c>
      <c r="H5" s="9">
        <v>1</v>
      </c>
      <c r="I5" s="9">
        <v>0</v>
      </c>
      <c r="J5" s="9">
        <v>1</v>
      </c>
      <c r="K5" s="9">
        <v>0</v>
      </c>
      <c r="L5" s="9">
        <v>0</v>
      </c>
      <c r="M5" s="8">
        <v>0</v>
      </c>
      <c r="N5" s="7">
        <v>0</v>
      </c>
      <c r="O5" s="8">
        <v>0</v>
      </c>
      <c r="P5" s="9">
        <v>0</v>
      </c>
      <c r="Q5" s="9">
        <v>1</v>
      </c>
      <c r="R5" s="9">
        <v>0</v>
      </c>
      <c r="S5" s="8">
        <v>0</v>
      </c>
      <c r="T5" s="8">
        <v>0</v>
      </c>
      <c r="U5" s="9">
        <v>1</v>
      </c>
      <c r="V5" t="s">
        <v>219</v>
      </c>
    </row>
    <row r="6" spans="1:22" x14ac:dyDescent="0.35">
      <c r="A6" s="8" t="s">
        <v>226</v>
      </c>
      <c r="B6" s="8">
        <v>1</v>
      </c>
      <c r="C6" s="8">
        <v>1</v>
      </c>
      <c r="D6" s="8">
        <v>1</v>
      </c>
      <c r="E6" s="8">
        <v>1</v>
      </c>
      <c r="F6" s="8">
        <v>1</v>
      </c>
      <c r="G6" s="8">
        <v>1</v>
      </c>
      <c r="H6" s="8">
        <v>1</v>
      </c>
      <c r="I6" s="8">
        <v>1</v>
      </c>
      <c r="J6" s="8">
        <v>1</v>
      </c>
      <c r="K6" s="8">
        <v>0</v>
      </c>
      <c r="L6" s="8">
        <v>1</v>
      </c>
      <c r="M6" s="8">
        <v>0</v>
      </c>
      <c r="N6" s="8">
        <v>0</v>
      </c>
      <c r="O6" s="8">
        <v>1</v>
      </c>
      <c r="P6" s="8">
        <v>1</v>
      </c>
      <c r="Q6" s="8">
        <v>1</v>
      </c>
      <c r="R6" s="8">
        <v>1</v>
      </c>
      <c r="S6" s="8">
        <v>1</v>
      </c>
      <c r="T6" s="8">
        <v>1</v>
      </c>
      <c r="U6" s="8">
        <v>1</v>
      </c>
      <c r="V6" t="s">
        <v>28</v>
      </c>
    </row>
    <row r="7" spans="1:22" x14ac:dyDescent="0.35">
      <c r="A7" s="8" t="s">
        <v>227</v>
      </c>
      <c r="B7" s="8">
        <v>1</v>
      </c>
      <c r="C7" s="8">
        <v>1</v>
      </c>
      <c r="D7" s="8">
        <v>1</v>
      </c>
      <c r="E7" s="8">
        <v>1</v>
      </c>
      <c r="F7" s="8">
        <v>1</v>
      </c>
      <c r="G7" s="8">
        <v>1</v>
      </c>
      <c r="H7" s="8">
        <v>1</v>
      </c>
      <c r="I7" s="8">
        <v>1</v>
      </c>
      <c r="J7" s="8">
        <v>1</v>
      </c>
      <c r="K7" s="8">
        <v>1</v>
      </c>
      <c r="L7" s="8">
        <v>1</v>
      </c>
      <c r="M7" s="8">
        <v>1</v>
      </c>
      <c r="N7" s="8">
        <v>1</v>
      </c>
      <c r="O7" s="8">
        <v>1</v>
      </c>
      <c r="P7" s="8">
        <v>1</v>
      </c>
      <c r="Q7" s="8">
        <v>0</v>
      </c>
      <c r="R7" s="8">
        <v>1</v>
      </c>
      <c r="S7" s="8">
        <v>1</v>
      </c>
      <c r="T7" s="8">
        <v>0</v>
      </c>
      <c r="U7" s="8">
        <v>1</v>
      </c>
      <c r="V7" t="s">
        <v>28</v>
      </c>
    </row>
    <row r="8" spans="1:22" x14ac:dyDescent="0.35">
      <c r="A8" s="8" t="s">
        <v>228</v>
      </c>
      <c r="B8" s="8">
        <v>1</v>
      </c>
      <c r="C8" s="8">
        <v>1</v>
      </c>
      <c r="D8" s="9">
        <v>1</v>
      </c>
      <c r="E8" s="9">
        <v>1</v>
      </c>
      <c r="F8" s="9">
        <v>1</v>
      </c>
      <c r="G8" s="9">
        <v>1</v>
      </c>
      <c r="H8" s="9">
        <v>1</v>
      </c>
      <c r="I8" s="9">
        <v>0</v>
      </c>
      <c r="J8" s="9">
        <v>0</v>
      </c>
      <c r="K8" s="9">
        <v>1</v>
      </c>
      <c r="L8" s="9">
        <v>1</v>
      </c>
      <c r="M8" s="8">
        <v>0</v>
      </c>
      <c r="N8" s="9">
        <v>1</v>
      </c>
      <c r="O8" s="9">
        <v>0</v>
      </c>
      <c r="P8" s="9">
        <v>0</v>
      </c>
      <c r="Q8" s="9">
        <v>0</v>
      </c>
      <c r="R8" s="8">
        <v>0</v>
      </c>
      <c r="S8" s="9">
        <v>1</v>
      </c>
      <c r="T8" s="9">
        <v>0</v>
      </c>
      <c r="U8" s="9">
        <v>0</v>
      </c>
      <c r="V8" t="s">
        <v>219</v>
      </c>
    </row>
    <row r="9" spans="1:22" x14ac:dyDescent="0.35">
      <c r="A9" s="8" t="s">
        <v>229</v>
      </c>
      <c r="B9" s="8">
        <v>1</v>
      </c>
      <c r="C9" s="8">
        <v>0</v>
      </c>
      <c r="D9" s="9">
        <v>0</v>
      </c>
      <c r="E9" s="9">
        <v>1</v>
      </c>
      <c r="F9" s="9">
        <v>1</v>
      </c>
      <c r="G9" s="9">
        <v>1</v>
      </c>
      <c r="H9" s="8">
        <v>0</v>
      </c>
      <c r="I9" s="9">
        <v>0</v>
      </c>
      <c r="J9" s="9">
        <v>0</v>
      </c>
      <c r="K9" s="8">
        <v>0</v>
      </c>
      <c r="L9" s="9">
        <v>0</v>
      </c>
      <c r="M9" s="8">
        <v>0</v>
      </c>
      <c r="N9" s="8">
        <v>0</v>
      </c>
      <c r="O9" s="8">
        <v>0</v>
      </c>
      <c r="P9" s="9">
        <v>0</v>
      </c>
      <c r="Q9" s="9">
        <v>0</v>
      </c>
      <c r="R9" s="8">
        <v>0</v>
      </c>
      <c r="S9" s="9">
        <v>1</v>
      </c>
      <c r="T9" s="8">
        <v>0</v>
      </c>
      <c r="U9" s="8">
        <v>0</v>
      </c>
      <c r="V9" t="s">
        <v>219</v>
      </c>
    </row>
    <row r="10" spans="1:22" x14ac:dyDescent="0.35">
      <c r="A10" s="8" t="s">
        <v>230</v>
      </c>
      <c r="B10" s="8">
        <v>1</v>
      </c>
      <c r="C10" s="8">
        <v>0</v>
      </c>
      <c r="D10" s="9">
        <v>1</v>
      </c>
      <c r="E10" s="9">
        <v>1</v>
      </c>
      <c r="F10" s="9">
        <v>0</v>
      </c>
      <c r="G10" s="9">
        <v>1</v>
      </c>
      <c r="H10" s="8">
        <v>0</v>
      </c>
      <c r="I10" s="9">
        <v>1</v>
      </c>
      <c r="J10" s="9">
        <v>1</v>
      </c>
      <c r="K10" s="9">
        <v>1</v>
      </c>
      <c r="L10" s="9">
        <v>1</v>
      </c>
      <c r="M10" s="8">
        <v>0</v>
      </c>
      <c r="N10" s="9">
        <v>0</v>
      </c>
      <c r="O10" s="8">
        <v>0</v>
      </c>
      <c r="P10" s="9">
        <v>0</v>
      </c>
      <c r="Q10" s="9">
        <v>0</v>
      </c>
      <c r="R10" s="8">
        <v>0</v>
      </c>
      <c r="S10" s="9">
        <v>1</v>
      </c>
      <c r="T10" s="8">
        <v>0</v>
      </c>
      <c r="U10" s="8">
        <v>0</v>
      </c>
      <c r="V10" t="s">
        <v>28</v>
      </c>
    </row>
    <row r="11" spans="1:22" x14ac:dyDescent="0.35">
      <c r="A11" s="8" t="s">
        <v>231</v>
      </c>
      <c r="B11" s="8">
        <v>0</v>
      </c>
      <c r="C11" s="8">
        <v>0</v>
      </c>
      <c r="D11" s="8">
        <v>1</v>
      </c>
      <c r="E11" s="8">
        <v>1</v>
      </c>
      <c r="F11" s="8">
        <v>0</v>
      </c>
      <c r="G11" s="8">
        <v>0</v>
      </c>
      <c r="H11" s="8">
        <v>0</v>
      </c>
      <c r="I11" s="8">
        <v>0</v>
      </c>
      <c r="J11" s="8">
        <v>1</v>
      </c>
      <c r="K11" s="8">
        <v>0</v>
      </c>
      <c r="L11" s="8">
        <v>0</v>
      </c>
      <c r="M11" s="8">
        <v>0</v>
      </c>
      <c r="N11" s="8">
        <v>0</v>
      </c>
      <c r="O11" s="8">
        <v>0</v>
      </c>
      <c r="P11" s="8">
        <v>0</v>
      </c>
      <c r="Q11" s="8">
        <v>0</v>
      </c>
      <c r="R11" s="8">
        <v>0</v>
      </c>
      <c r="S11" s="8">
        <v>0</v>
      </c>
      <c r="T11" s="8">
        <v>0</v>
      </c>
      <c r="U11" s="8">
        <v>0</v>
      </c>
      <c r="V11" t="s">
        <v>219</v>
      </c>
    </row>
    <row r="12" spans="1:22" x14ac:dyDescent="0.35">
      <c r="A12" s="8" t="s">
        <v>232</v>
      </c>
      <c r="B12" s="8">
        <v>0</v>
      </c>
      <c r="C12" s="8">
        <v>1</v>
      </c>
      <c r="D12" s="8">
        <v>1</v>
      </c>
      <c r="E12" s="8">
        <v>1</v>
      </c>
      <c r="F12" s="8">
        <v>1</v>
      </c>
      <c r="G12" s="8">
        <v>1</v>
      </c>
      <c r="H12" s="8">
        <v>1</v>
      </c>
      <c r="I12" s="8">
        <v>1</v>
      </c>
      <c r="J12" s="8">
        <v>1</v>
      </c>
      <c r="K12" s="8">
        <v>0</v>
      </c>
      <c r="L12" s="8">
        <v>0</v>
      </c>
      <c r="M12" s="8">
        <v>0</v>
      </c>
      <c r="N12" s="8">
        <v>1</v>
      </c>
      <c r="O12" s="8">
        <v>1</v>
      </c>
      <c r="P12" s="8">
        <v>1</v>
      </c>
      <c r="Q12" s="8">
        <v>0</v>
      </c>
      <c r="R12" s="8">
        <v>1</v>
      </c>
      <c r="S12" s="8">
        <v>0</v>
      </c>
      <c r="T12" s="8">
        <v>1</v>
      </c>
      <c r="U12" s="8">
        <v>0</v>
      </c>
      <c r="V12" t="s">
        <v>220</v>
      </c>
    </row>
    <row r="13" spans="1:22" x14ac:dyDescent="0.35">
      <c r="A13" s="8" t="s">
        <v>233</v>
      </c>
      <c r="B13" s="8">
        <v>0</v>
      </c>
      <c r="C13" s="8">
        <v>0</v>
      </c>
      <c r="D13" s="8">
        <v>1</v>
      </c>
      <c r="E13" s="8">
        <v>1</v>
      </c>
      <c r="F13" s="8">
        <v>1</v>
      </c>
      <c r="G13" s="8">
        <v>0</v>
      </c>
      <c r="H13" s="8">
        <v>0</v>
      </c>
      <c r="I13" s="8">
        <v>1</v>
      </c>
      <c r="J13" s="8">
        <v>1</v>
      </c>
      <c r="K13" s="8">
        <v>0</v>
      </c>
      <c r="L13" s="8">
        <v>0</v>
      </c>
      <c r="M13" s="8">
        <v>1</v>
      </c>
      <c r="N13" s="8">
        <v>1</v>
      </c>
      <c r="O13" s="8">
        <v>1</v>
      </c>
      <c r="P13" s="8">
        <v>1</v>
      </c>
      <c r="Q13" s="8">
        <v>0</v>
      </c>
      <c r="R13" s="8">
        <v>0</v>
      </c>
      <c r="S13" s="8">
        <v>0</v>
      </c>
      <c r="T13" s="8">
        <v>1</v>
      </c>
      <c r="U13" s="8">
        <v>0</v>
      </c>
      <c r="V13" t="s">
        <v>220</v>
      </c>
    </row>
    <row r="14" spans="1:22" x14ac:dyDescent="0.35">
      <c r="A14" s="8" t="s">
        <v>234</v>
      </c>
      <c r="B14" s="8">
        <v>0</v>
      </c>
      <c r="C14" s="8">
        <v>0</v>
      </c>
      <c r="D14" s="8">
        <v>1</v>
      </c>
      <c r="E14" s="8">
        <v>1</v>
      </c>
      <c r="F14" s="8">
        <v>1</v>
      </c>
      <c r="G14" s="8">
        <v>0</v>
      </c>
      <c r="H14" s="8">
        <v>0</v>
      </c>
      <c r="I14" s="8">
        <v>0</v>
      </c>
      <c r="J14" s="8">
        <v>0</v>
      </c>
      <c r="K14" s="8">
        <v>0</v>
      </c>
      <c r="L14" s="8">
        <v>0</v>
      </c>
      <c r="M14" s="8">
        <v>0</v>
      </c>
      <c r="N14" s="8">
        <v>0</v>
      </c>
      <c r="O14" s="8">
        <v>0</v>
      </c>
      <c r="P14" s="8">
        <v>0</v>
      </c>
      <c r="Q14" s="8">
        <v>0</v>
      </c>
      <c r="R14" s="8">
        <v>0</v>
      </c>
      <c r="S14" s="8">
        <v>0</v>
      </c>
      <c r="T14" s="8">
        <v>0</v>
      </c>
      <c r="U14" s="8">
        <v>0</v>
      </c>
      <c r="V14" t="s">
        <v>220</v>
      </c>
    </row>
    <row r="15" spans="1:22" x14ac:dyDescent="0.35">
      <c r="A15" s="8" t="s">
        <v>235</v>
      </c>
      <c r="B15" s="8">
        <v>0</v>
      </c>
      <c r="C15" s="8">
        <v>0</v>
      </c>
      <c r="D15" s="8">
        <v>1</v>
      </c>
      <c r="E15" s="8">
        <v>1</v>
      </c>
      <c r="F15" s="8">
        <v>1</v>
      </c>
      <c r="G15" s="8">
        <v>1</v>
      </c>
      <c r="H15" s="8">
        <v>1</v>
      </c>
      <c r="I15" s="8">
        <v>1</v>
      </c>
      <c r="J15" s="8">
        <v>1</v>
      </c>
      <c r="K15" s="8">
        <v>0</v>
      </c>
      <c r="L15" s="8">
        <v>0</v>
      </c>
      <c r="M15" s="8">
        <v>0</v>
      </c>
      <c r="N15" s="8">
        <v>1</v>
      </c>
      <c r="O15" s="8">
        <v>1</v>
      </c>
      <c r="P15" s="8">
        <v>1</v>
      </c>
      <c r="Q15" s="8">
        <v>0</v>
      </c>
      <c r="R15" s="8">
        <v>1</v>
      </c>
      <c r="S15" s="8">
        <v>0</v>
      </c>
      <c r="T15" s="8">
        <v>1</v>
      </c>
      <c r="U15" s="8">
        <v>0</v>
      </c>
      <c r="V15" t="s">
        <v>219</v>
      </c>
    </row>
    <row r="16" spans="1:22" x14ac:dyDescent="0.35">
      <c r="A16" s="8" t="s">
        <v>236</v>
      </c>
      <c r="B16" s="8">
        <v>0</v>
      </c>
      <c r="C16" s="8">
        <v>0</v>
      </c>
      <c r="D16" s="8">
        <v>1</v>
      </c>
      <c r="E16" s="8">
        <v>1</v>
      </c>
      <c r="F16" s="8">
        <v>1</v>
      </c>
      <c r="G16" s="8">
        <v>0</v>
      </c>
      <c r="H16" s="8">
        <v>0</v>
      </c>
      <c r="I16" s="8">
        <v>0</v>
      </c>
      <c r="J16" s="8">
        <v>0</v>
      </c>
      <c r="K16" s="8">
        <v>0</v>
      </c>
      <c r="L16" s="8">
        <v>0</v>
      </c>
      <c r="M16" s="8">
        <v>0</v>
      </c>
      <c r="N16" s="8">
        <v>1</v>
      </c>
      <c r="O16" s="8">
        <v>0</v>
      </c>
      <c r="P16" s="8">
        <v>1</v>
      </c>
      <c r="Q16" s="8">
        <v>0</v>
      </c>
      <c r="R16" s="8">
        <v>0</v>
      </c>
      <c r="S16" s="8">
        <v>0</v>
      </c>
      <c r="T16" s="8">
        <v>0</v>
      </c>
      <c r="U16" s="8">
        <v>0</v>
      </c>
      <c r="V16" t="s">
        <v>220</v>
      </c>
    </row>
    <row r="17" spans="1:22" x14ac:dyDescent="0.35">
      <c r="A17" s="8" t="s">
        <v>237</v>
      </c>
      <c r="B17" s="8">
        <v>0</v>
      </c>
      <c r="C17" s="8">
        <v>0</v>
      </c>
      <c r="D17" s="8">
        <v>0</v>
      </c>
      <c r="E17" s="8">
        <v>1</v>
      </c>
      <c r="F17" s="8">
        <v>1</v>
      </c>
      <c r="G17" s="8">
        <v>1</v>
      </c>
      <c r="H17" s="8">
        <v>1</v>
      </c>
      <c r="I17" s="8">
        <v>0</v>
      </c>
      <c r="J17" s="8">
        <v>1</v>
      </c>
      <c r="K17" s="8">
        <v>0</v>
      </c>
      <c r="L17" s="8">
        <v>0</v>
      </c>
      <c r="M17" s="8">
        <v>1</v>
      </c>
      <c r="N17" s="8">
        <v>1</v>
      </c>
      <c r="O17" s="8">
        <v>0</v>
      </c>
      <c r="P17" s="8">
        <v>0</v>
      </c>
      <c r="Q17" s="8">
        <v>0</v>
      </c>
      <c r="R17" s="8">
        <v>0</v>
      </c>
      <c r="S17" s="8">
        <v>0</v>
      </c>
      <c r="T17" s="8">
        <v>0</v>
      </c>
      <c r="U17" s="8">
        <v>0</v>
      </c>
      <c r="V17" t="s">
        <v>27</v>
      </c>
    </row>
    <row r="18" spans="1:22" x14ac:dyDescent="0.35">
      <c r="A18" s="8" t="s">
        <v>238</v>
      </c>
      <c r="B18" s="8">
        <v>1</v>
      </c>
      <c r="C18" s="8">
        <v>0</v>
      </c>
      <c r="D18" s="8">
        <v>0</v>
      </c>
      <c r="E18" s="8">
        <v>1</v>
      </c>
      <c r="F18" s="8">
        <v>1</v>
      </c>
      <c r="G18" s="8">
        <v>1</v>
      </c>
      <c r="H18" s="8">
        <v>1</v>
      </c>
      <c r="I18" s="8">
        <v>1</v>
      </c>
      <c r="J18" s="8">
        <v>1</v>
      </c>
      <c r="K18" s="8">
        <v>0</v>
      </c>
      <c r="L18" s="8">
        <v>0</v>
      </c>
      <c r="M18" s="8">
        <v>1</v>
      </c>
      <c r="N18" s="8">
        <v>1</v>
      </c>
      <c r="O18" s="8">
        <v>1</v>
      </c>
      <c r="P18" s="8">
        <v>1</v>
      </c>
      <c r="Q18" s="8">
        <v>0</v>
      </c>
      <c r="R18" s="8">
        <v>1</v>
      </c>
      <c r="S18" s="8">
        <v>0</v>
      </c>
      <c r="T18" s="8">
        <v>0</v>
      </c>
      <c r="U18" s="8">
        <v>1</v>
      </c>
      <c r="V18" t="s">
        <v>28</v>
      </c>
    </row>
    <row r="19" spans="1:22" x14ac:dyDescent="0.35">
      <c r="A19" s="8" t="s">
        <v>239</v>
      </c>
      <c r="B19" s="8">
        <v>0</v>
      </c>
      <c r="C19" s="8">
        <v>0</v>
      </c>
      <c r="D19" s="8">
        <v>0</v>
      </c>
      <c r="E19" s="8">
        <v>0</v>
      </c>
      <c r="F19" s="8">
        <v>1</v>
      </c>
      <c r="G19" s="8">
        <v>1</v>
      </c>
      <c r="H19" s="8">
        <v>1</v>
      </c>
      <c r="I19" s="8">
        <v>1</v>
      </c>
      <c r="J19" s="8">
        <v>1</v>
      </c>
      <c r="K19" s="8">
        <v>0</v>
      </c>
      <c r="L19" s="8">
        <v>0</v>
      </c>
      <c r="M19" s="8">
        <v>0</v>
      </c>
      <c r="N19" s="8">
        <v>1</v>
      </c>
      <c r="O19" s="8">
        <v>1</v>
      </c>
      <c r="P19" s="8">
        <v>0</v>
      </c>
      <c r="Q19" s="8">
        <v>0</v>
      </c>
      <c r="R19" s="8">
        <v>0</v>
      </c>
      <c r="S19" s="8">
        <v>0</v>
      </c>
      <c r="T19" s="8">
        <v>0</v>
      </c>
      <c r="U19" s="8">
        <v>1</v>
      </c>
      <c r="V19" t="s">
        <v>27</v>
      </c>
    </row>
    <row r="20" spans="1:22" x14ac:dyDescent="0.35">
      <c r="A20" s="8" t="s">
        <v>240</v>
      </c>
      <c r="B20" s="8">
        <v>0</v>
      </c>
      <c r="C20" s="8">
        <v>0</v>
      </c>
      <c r="D20" s="8">
        <v>0</v>
      </c>
      <c r="E20" s="8">
        <v>1</v>
      </c>
      <c r="F20" s="8">
        <v>1</v>
      </c>
      <c r="G20" s="8">
        <v>0</v>
      </c>
      <c r="H20" s="8">
        <v>0</v>
      </c>
      <c r="I20" s="8">
        <v>1</v>
      </c>
      <c r="J20" s="8">
        <v>1</v>
      </c>
      <c r="K20" s="8">
        <v>0</v>
      </c>
      <c r="L20" s="8">
        <v>0</v>
      </c>
      <c r="M20" s="8">
        <v>0</v>
      </c>
      <c r="N20" s="8">
        <v>1</v>
      </c>
      <c r="O20" s="8">
        <v>0</v>
      </c>
      <c r="P20" s="8">
        <v>0</v>
      </c>
      <c r="Q20" s="8">
        <v>0</v>
      </c>
      <c r="R20" s="8">
        <v>0</v>
      </c>
      <c r="S20" s="8">
        <v>0</v>
      </c>
      <c r="T20" s="8">
        <v>0</v>
      </c>
      <c r="U20" s="8">
        <v>0</v>
      </c>
      <c r="V20" t="s">
        <v>220</v>
      </c>
    </row>
    <row r="21" spans="1:22" x14ac:dyDescent="0.35">
      <c r="A21" s="8" t="s">
        <v>241</v>
      </c>
      <c r="B21" s="8">
        <v>0</v>
      </c>
      <c r="C21" s="8">
        <v>0</v>
      </c>
      <c r="D21" s="8">
        <v>0</v>
      </c>
      <c r="E21" s="8">
        <v>1</v>
      </c>
      <c r="F21" s="8">
        <v>1</v>
      </c>
      <c r="G21" s="8">
        <v>1</v>
      </c>
      <c r="H21" s="8">
        <v>1</v>
      </c>
      <c r="I21" s="8">
        <v>1</v>
      </c>
      <c r="J21" s="8">
        <v>0</v>
      </c>
      <c r="K21" s="8">
        <v>0</v>
      </c>
      <c r="L21" s="8">
        <v>0</v>
      </c>
      <c r="M21" s="8">
        <v>1</v>
      </c>
      <c r="N21" s="8">
        <v>1</v>
      </c>
      <c r="O21" s="8">
        <v>1</v>
      </c>
      <c r="P21" s="8">
        <v>0</v>
      </c>
      <c r="Q21" s="8">
        <v>0</v>
      </c>
      <c r="R21" s="8">
        <v>0</v>
      </c>
      <c r="S21" s="8">
        <v>0</v>
      </c>
      <c r="T21" s="8">
        <v>0</v>
      </c>
      <c r="U21" s="8">
        <v>1</v>
      </c>
      <c r="V21" t="s">
        <v>219</v>
      </c>
    </row>
    <row r="22" spans="1:22" x14ac:dyDescent="0.35">
      <c r="B22">
        <f>SUM(B2:B21)/20</f>
        <v>0.5</v>
      </c>
      <c r="C22">
        <f t="shared" ref="C22:U22" si="0">SUM(C2:C21)/20</f>
        <v>0.35</v>
      </c>
      <c r="D22">
        <f t="shared" si="0"/>
        <v>0.7</v>
      </c>
      <c r="E22">
        <f t="shared" si="0"/>
        <v>0.95</v>
      </c>
      <c r="F22">
        <f t="shared" si="0"/>
        <v>0.9</v>
      </c>
      <c r="G22">
        <f t="shared" si="0"/>
        <v>0.7</v>
      </c>
      <c r="H22">
        <f t="shared" si="0"/>
        <v>0.65</v>
      </c>
      <c r="I22">
        <f t="shared" si="0"/>
        <v>0.6</v>
      </c>
      <c r="J22">
        <f t="shared" si="0"/>
        <v>0.75</v>
      </c>
      <c r="K22">
        <f t="shared" si="0"/>
        <v>0.25</v>
      </c>
      <c r="L22">
        <f t="shared" si="0"/>
        <v>0.3</v>
      </c>
      <c r="M22">
        <f t="shared" si="0"/>
        <v>0.3</v>
      </c>
      <c r="N22">
        <f t="shared" si="0"/>
        <v>0.65</v>
      </c>
      <c r="O22">
        <f t="shared" si="0"/>
        <v>0.45</v>
      </c>
      <c r="P22">
        <f t="shared" si="0"/>
        <v>0.45</v>
      </c>
      <c r="Q22">
        <f t="shared" si="0"/>
        <v>0.15</v>
      </c>
      <c r="R22">
        <f t="shared" si="0"/>
        <v>0.35</v>
      </c>
      <c r="S22">
        <f t="shared" si="0"/>
        <v>0.35</v>
      </c>
      <c r="T22">
        <f t="shared" si="0"/>
        <v>0.35</v>
      </c>
      <c r="U22">
        <f t="shared" si="0"/>
        <v>0.4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Evaluation</vt:lpstr>
      <vt:lpstr>GPT-4 No KG</vt:lpstr>
      <vt:lpstr>GPT-4 KG 1</vt:lpstr>
      <vt:lpstr>GPT-4 KG 2</vt:lpstr>
      <vt:lpstr>GPT-4 KG 3</vt:lpstr>
      <vt:lpstr>Law Students</vt:lpstr>
    </vt:vector>
  </TitlesOfParts>
  <Company>Georg-Eckert-Institut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Sabine Wehnert</dc:creator>
  <cp:lastModifiedBy>Sabine Wehnert</cp:lastModifiedBy>
  <dcterms:created xsi:type="dcterms:W3CDTF">2025-01-21T22:03:41Z</dcterms:created>
  <dcterms:modified xsi:type="dcterms:W3CDTF">2025-01-23T23:52:10Z</dcterms:modified>
</cp:coreProperties>
</file>