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tex\nrg\332\data\_fix_Table2\"/>
    </mc:Choice>
  </mc:AlternateContent>
  <bookViews>
    <workbookView xWindow="0" yWindow="0" windowWidth="28800" windowHeight="12300"/>
  </bookViews>
  <sheets>
    <sheet name="vcu1525-128k-100mhz" sheetId="1" r:id="rId1"/>
    <sheet name="vcu1525-64k-200Mhz" sheetId="2" r:id="rId2"/>
    <sheet name="au280-128k-100mhz" sheetId="3" r:id="rId3"/>
    <sheet name="au280-64k-200mhz" sheetId="4" r:id="rId4"/>
  </sheets>
  <calcPr calcId="162913"/>
</workbook>
</file>

<file path=xl/calcChain.xml><?xml version="1.0" encoding="utf-8"?>
<calcChain xmlns="http://schemas.openxmlformats.org/spreadsheetml/2006/main">
  <c r="J6" i="4" l="1"/>
  <c r="J5" i="4"/>
  <c r="N4" i="4"/>
  <c r="N3" i="4"/>
  <c r="J3" i="4"/>
  <c r="N2" i="4"/>
  <c r="J2" i="4"/>
  <c r="J6" i="3"/>
  <c r="J5" i="3"/>
  <c r="N4" i="3"/>
  <c r="N3" i="3"/>
  <c r="J3" i="3"/>
  <c r="N2" i="3"/>
  <c r="J2" i="3"/>
  <c r="J6" i="2"/>
  <c r="S5" i="2"/>
  <c r="J5" i="2"/>
  <c r="N4" i="2"/>
  <c r="N3" i="2"/>
  <c r="J3" i="2"/>
  <c r="N2" i="2"/>
  <c r="J2" i="2"/>
  <c r="J6" i="1"/>
  <c r="S5" i="1"/>
  <c r="J5" i="1"/>
  <c r="N4" i="1"/>
  <c r="N3" i="1"/>
  <c r="J3" i="1"/>
  <c r="N2" i="1"/>
  <c r="J2" i="1"/>
</calcChain>
</file>

<file path=xl/sharedStrings.xml><?xml version="1.0" encoding="utf-8"?>
<sst xmlns="http://schemas.openxmlformats.org/spreadsheetml/2006/main" count="51" uniqueCount="18">
  <si>
    <t>vcu1525 128K FIFO size with 100MHz</t>
  </si>
  <si>
    <t>vcu1525 64K FIFO size with 200MHz</t>
  </si>
  <si>
    <t>au280 128K FIFO size with 100MHz</t>
  </si>
  <si>
    <t xml:space="preserve">LUT </t>
  </si>
  <si>
    <t>LUT (perc.)</t>
  </si>
  <si>
    <t>BlockRAM  (Mbit)</t>
  </si>
  <si>
    <t>BlockRAM (perc.)</t>
  </si>
  <si>
    <t>UtraRAM (Mbit)</t>
  </si>
  <si>
    <t>UltraRAM (perc.)</t>
  </si>
  <si>
    <t>Bump-in-the-wire Design</t>
  </si>
  <si>
    <t>Delay module</t>
  </si>
  <si>
    <t>rate module</t>
  </si>
  <si>
    <t xml:space="preserve">  = 2^16 * 64 * 1/128/147058823</t>
  </si>
  <si>
    <t>stat</t>
  </si>
  <si>
    <t xml:space="preserve"> = 2^17 * 64 * 1/128/14705882</t>
  </si>
  <si>
    <t>stat-mini block</t>
  </si>
  <si>
    <t>ms</t>
  </si>
  <si>
    <t>au280 64K FIFO size with 200MHz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</si>
</sst>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Arial"/>
    </font>
    <font>
      <sz val="11"/>
      <color theme="1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/>
    <xf numFmtId="4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523875</xdr:colOff>
      <xdr:row>31</xdr:row>
      <xdr:rowOff>104775</xdr:rowOff>
    </xdr:from>
    <xdr:ext cx="3267075" cy="2914650"/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409575</xdr:colOff>
      <xdr:row>31</xdr:row>
      <xdr:rowOff>104775</xdr:rowOff>
    </xdr:from>
    <xdr:ext cx="4619625" cy="4743450"/>
    <xdr:pic>
      <xdr:nvPicPr>
        <xdr:cNvPr id="3" name="image5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590550</xdr:colOff>
      <xdr:row>11</xdr:row>
      <xdr:rowOff>38100</xdr:rowOff>
    </xdr:from>
    <xdr:ext cx="3143250" cy="2543175"/>
    <xdr:pic>
      <xdr:nvPicPr>
        <xdr:cNvPr id="4" name="image4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31</xdr:row>
      <xdr:rowOff>152400</xdr:rowOff>
    </xdr:from>
    <xdr:ext cx="4495800" cy="4552950"/>
    <xdr:pic>
      <xdr:nvPicPr>
        <xdr:cNvPr id="5" name="image6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342900</xdr:colOff>
      <xdr:row>7</xdr:row>
      <xdr:rowOff>171450</xdr:rowOff>
    </xdr:from>
    <xdr:ext cx="4743450" cy="4867275"/>
    <xdr:pic>
      <xdr:nvPicPr>
        <xdr:cNvPr id="6" name="image8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7</xdr:row>
      <xdr:rowOff>152400</xdr:rowOff>
    </xdr:from>
    <xdr:ext cx="4495800" cy="4752975"/>
    <xdr:pic>
      <xdr:nvPicPr>
        <xdr:cNvPr id="7" name="image11.png" title="Image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47625</xdr:colOff>
      <xdr:row>42</xdr:row>
      <xdr:rowOff>19050</xdr:rowOff>
    </xdr:from>
    <xdr:ext cx="3095625" cy="2343150"/>
    <xdr:pic>
      <xdr:nvPicPr>
        <xdr:cNvPr id="2" name="image3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895350</xdr:colOff>
      <xdr:row>21</xdr:row>
      <xdr:rowOff>152400</xdr:rowOff>
    </xdr:from>
    <xdr:ext cx="3143250" cy="2686050"/>
    <xdr:pic>
      <xdr:nvPicPr>
        <xdr:cNvPr id="3" name="image9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361950</xdr:colOff>
      <xdr:row>36</xdr:row>
      <xdr:rowOff>57150</xdr:rowOff>
    </xdr:from>
    <xdr:ext cx="4276725" cy="4552950"/>
    <xdr:pic>
      <xdr:nvPicPr>
        <xdr:cNvPr id="4" name="image13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352425</xdr:colOff>
      <xdr:row>11</xdr:row>
      <xdr:rowOff>76200</xdr:rowOff>
    </xdr:from>
    <xdr:ext cx="4305300" cy="4457700"/>
    <xdr:pic>
      <xdr:nvPicPr>
        <xdr:cNvPr id="5" name="image12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809625</xdr:colOff>
      <xdr:row>35</xdr:row>
      <xdr:rowOff>38100</xdr:rowOff>
    </xdr:from>
    <xdr:ext cx="4514850" cy="4552950"/>
    <xdr:pic>
      <xdr:nvPicPr>
        <xdr:cNvPr id="6" name="image14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923925</xdr:colOff>
      <xdr:row>9</xdr:row>
      <xdr:rowOff>104775</xdr:rowOff>
    </xdr:from>
    <xdr:ext cx="4543425" cy="4505325"/>
    <xdr:pic>
      <xdr:nvPicPr>
        <xdr:cNvPr id="7" name="image19.png" title="Image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47625</xdr:colOff>
      <xdr:row>18</xdr:row>
      <xdr:rowOff>171450</xdr:rowOff>
    </xdr:from>
    <xdr:ext cx="5724525" cy="60198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400050</xdr:colOff>
      <xdr:row>30</xdr:row>
      <xdr:rowOff>104775</xdr:rowOff>
    </xdr:from>
    <xdr:ext cx="3133725" cy="2400300"/>
    <xdr:pic>
      <xdr:nvPicPr>
        <xdr:cNvPr id="3" name="image7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390525</xdr:colOff>
      <xdr:row>11</xdr:row>
      <xdr:rowOff>133350</xdr:rowOff>
    </xdr:from>
    <xdr:ext cx="3152775" cy="2495550"/>
    <xdr:pic>
      <xdr:nvPicPr>
        <xdr:cNvPr id="4" name="image10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895350</xdr:colOff>
      <xdr:row>32</xdr:row>
      <xdr:rowOff>85725</xdr:rowOff>
    </xdr:from>
    <xdr:ext cx="4371975" cy="4410075"/>
    <xdr:pic>
      <xdr:nvPicPr>
        <xdr:cNvPr id="5" name="image16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8</xdr:row>
      <xdr:rowOff>114300</xdr:rowOff>
    </xdr:from>
    <xdr:ext cx="4371975" cy="4619625"/>
    <xdr:pic>
      <xdr:nvPicPr>
        <xdr:cNvPr id="6" name="image15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352425</xdr:colOff>
      <xdr:row>33</xdr:row>
      <xdr:rowOff>38100</xdr:rowOff>
    </xdr:from>
    <xdr:ext cx="4448175" cy="4448175"/>
    <xdr:pic>
      <xdr:nvPicPr>
        <xdr:cNvPr id="7" name="image17.png" title="Image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352425</xdr:colOff>
      <xdr:row>8</xdr:row>
      <xdr:rowOff>57150</xdr:rowOff>
    </xdr:from>
    <xdr:ext cx="4419600" cy="4448175"/>
    <xdr:pic>
      <xdr:nvPicPr>
        <xdr:cNvPr id="8" name="image20.png" title="Image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561975</xdr:colOff>
      <xdr:row>16</xdr:row>
      <xdr:rowOff>28575</xdr:rowOff>
    </xdr:from>
    <xdr:ext cx="5305425" cy="6238875"/>
    <xdr:pic>
      <xdr:nvPicPr>
        <xdr:cNvPr id="2" name="image2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600075</xdr:colOff>
      <xdr:row>32</xdr:row>
      <xdr:rowOff>38100</xdr:rowOff>
    </xdr:from>
    <xdr:ext cx="3028950" cy="2724150"/>
    <xdr:pic>
      <xdr:nvPicPr>
        <xdr:cNvPr id="3" name="image18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600075</xdr:colOff>
      <xdr:row>14</xdr:row>
      <xdr:rowOff>142875</xdr:rowOff>
    </xdr:from>
    <xdr:ext cx="3209925" cy="3114675"/>
    <xdr:pic>
      <xdr:nvPicPr>
        <xdr:cNvPr id="4" name="image21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342900</xdr:colOff>
      <xdr:row>32</xdr:row>
      <xdr:rowOff>76200</xdr:rowOff>
    </xdr:from>
    <xdr:ext cx="4286250" cy="4819650"/>
    <xdr:pic>
      <xdr:nvPicPr>
        <xdr:cNvPr id="5" name="image23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247650</xdr:colOff>
      <xdr:row>7</xdr:row>
      <xdr:rowOff>57150</xdr:rowOff>
    </xdr:from>
    <xdr:ext cx="4572000" cy="5067300"/>
    <xdr:pic>
      <xdr:nvPicPr>
        <xdr:cNvPr id="6" name="image24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228600</xdr:colOff>
      <xdr:row>33</xdr:row>
      <xdr:rowOff>85725</xdr:rowOff>
    </xdr:from>
    <xdr:ext cx="4333875" cy="4410075"/>
    <xdr:pic>
      <xdr:nvPicPr>
        <xdr:cNvPr id="7" name="image25.png" title="Image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180975</xdr:colOff>
      <xdr:row>9</xdr:row>
      <xdr:rowOff>9525</xdr:rowOff>
    </xdr:from>
    <xdr:ext cx="4210050" cy="4200525"/>
    <xdr:pic>
      <xdr:nvPicPr>
        <xdr:cNvPr id="8" name="image26.png" title="Image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583"/>
  <sheetViews>
    <sheetView tabSelected="1" workbookViewId="0"/>
  </sheetViews>
  <sheetFormatPr defaultColWidth="12.625" defaultRowHeight="15" customHeight="1" x14ac:dyDescent="0.2"/>
  <cols>
    <col min="1" max="1" width="32.5" customWidth="1"/>
    <col min="2" max="10" width="10.25" customWidth="1"/>
    <col min="11" max="11" width="14.875" customWidth="1"/>
    <col min="12" max="41" width="10.25" customWidth="1"/>
  </cols>
  <sheetData>
    <row r="1" spans="1:20" x14ac:dyDescent="0.25">
      <c r="A1" s="1" t="s">
        <v>0</v>
      </c>
      <c r="D1" s="3"/>
      <c r="E1" s="4"/>
      <c r="F1" s="5" t="s">
        <v>3</v>
      </c>
      <c r="G1" s="4"/>
      <c r="H1" s="5" t="s">
        <v>4</v>
      </c>
      <c r="I1" s="4"/>
      <c r="J1" s="5" t="s">
        <v>5</v>
      </c>
      <c r="K1" s="4"/>
      <c r="L1" s="5" t="s">
        <v>6</v>
      </c>
      <c r="M1" s="4"/>
      <c r="N1" s="5" t="s">
        <v>7</v>
      </c>
      <c r="O1" s="4"/>
      <c r="P1" s="5" t="s">
        <v>8</v>
      </c>
      <c r="Q1" s="4"/>
    </row>
    <row r="2" spans="1:20" x14ac:dyDescent="0.25">
      <c r="D2" s="5" t="s">
        <v>9</v>
      </c>
      <c r="E2" s="4"/>
      <c r="F2" s="6">
        <v>120384</v>
      </c>
      <c r="G2" s="4"/>
      <c r="H2" s="5">
        <v>10.18</v>
      </c>
      <c r="I2" s="4"/>
      <c r="J2" s="5">
        <f>339.5 * 36 * 1024 /1024/1024</f>
        <v>11.935546875</v>
      </c>
      <c r="K2" s="4"/>
      <c r="L2" s="5">
        <v>15.72</v>
      </c>
      <c r="M2" s="4"/>
      <c r="N2" s="3">
        <f>731 * 288 * 1024 / 1024 / 1024</f>
        <v>205.59375</v>
      </c>
      <c r="O2" s="4"/>
      <c r="P2" s="5">
        <v>76.150000000000006</v>
      </c>
      <c r="Q2" s="4"/>
    </row>
    <row r="3" spans="1:20" x14ac:dyDescent="0.25">
      <c r="D3" s="5" t="s">
        <v>10</v>
      </c>
      <c r="E3" s="4"/>
      <c r="F3" s="5">
        <v>3150</v>
      </c>
      <c r="G3" s="4"/>
      <c r="H3" s="5">
        <v>0.27</v>
      </c>
      <c r="I3" s="4"/>
      <c r="J3" s="5">
        <f>66 * 36 * 1024 / 1024 /1024</f>
        <v>2.3203125</v>
      </c>
      <c r="K3" s="4"/>
      <c r="L3" s="5">
        <v>3.06</v>
      </c>
      <c r="M3" s="4"/>
      <c r="N3" s="3">
        <f>352 * 288 * 1024 / 1024 / 1024</f>
        <v>99</v>
      </c>
      <c r="O3" s="4"/>
      <c r="P3" s="5">
        <v>36.67</v>
      </c>
      <c r="Q3" s="4"/>
    </row>
    <row r="4" spans="1:20" x14ac:dyDescent="0.25">
      <c r="D4" s="5" t="s">
        <v>11</v>
      </c>
      <c r="E4" s="4"/>
      <c r="F4" s="5">
        <v>332</v>
      </c>
      <c r="G4" s="4"/>
      <c r="H4" s="5">
        <v>0.03</v>
      </c>
      <c r="I4" s="4"/>
      <c r="J4" s="5">
        <v>0</v>
      </c>
      <c r="K4" s="4"/>
      <c r="L4" s="5">
        <v>0</v>
      </c>
      <c r="M4" s="4"/>
      <c r="N4" s="3">
        <f>10 * 288 * 1024 / 1024 /1024</f>
        <v>2.8125</v>
      </c>
      <c r="O4" s="4"/>
      <c r="P4" s="5">
        <v>1.04</v>
      </c>
      <c r="Q4" s="4"/>
      <c r="S4" s="1" t="s">
        <v>14</v>
      </c>
    </row>
    <row r="5" spans="1:20" x14ac:dyDescent="0.25">
      <c r="D5" s="5" t="s">
        <v>13</v>
      </c>
      <c r="E5" s="4"/>
      <c r="F5" s="5">
        <v>2156</v>
      </c>
      <c r="G5" s="4"/>
      <c r="H5" s="5">
        <v>0.18</v>
      </c>
      <c r="I5" s="4"/>
      <c r="J5" s="3">
        <f>28 * 36 * 1024/ 1024 /1024</f>
        <v>0.984375</v>
      </c>
      <c r="K5" s="4"/>
      <c r="L5" s="5">
        <v>1.3</v>
      </c>
      <c r="M5" s="4"/>
      <c r="N5" s="5">
        <v>0</v>
      </c>
      <c r="O5" s="4"/>
      <c r="P5" s="5">
        <v>0</v>
      </c>
      <c r="Q5" s="4"/>
      <c r="S5" s="2">
        <f>2^17 * 64 * 1/128/14705882 * 1000</f>
        <v>4.4564481069547552</v>
      </c>
      <c r="T5" s="1" t="s">
        <v>16</v>
      </c>
    </row>
    <row r="6" spans="1:20" x14ac:dyDescent="0.25">
      <c r="D6" s="5" t="s">
        <v>15</v>
      </c>
      <c r="E6" s="4"/>
      <c r="F6" s="5">
        <v>76.571420000000003</v>
      </c>
      <c r="G6" s="4"/>
      <c r="H6" s="5">
        <v>6.476E-3</v>
      </c>
      <c r="I6" s="4"/>
      <c r="J6" s="5">
        <f>4 * 36 * 1024 / 1024 /1024</f>
        <v>0.140625</v>
      </c>
      <c r="K6" s="4"/>
      <c r="L6" s="5">
        <v>0.18518000000000001</v>
      </c>
      <c r="M6" s="4"/>
      <c r="N6" s="5">
        <v>0</v>
      </c>
      <c r="O6" s="4"/>
      <c r="P6" s="5">
        <v>0</v>
      </c>
      <c r="Q6" s="4"/>
    </row>
    <row r="8" spans="1:20" ht="15.75" customHeight="1" x14ac:dyDescent="0.2"/>
    <row r="9" spans="1:20" ht="15.75" customHeight="1" x14ac:dyDescent="0.2"/>
    <row r="10" spans="1:20" ht="15.75" customHeight="1" x14ac:dyDescent="0.2"/>
    <row r="11" spans="1:20" ht="15.75" customHeight="1" x14ac:dyDescent="0.2"/>
    <row r="12" spans="1:20" ht="15.75" customHeight="1" x14ac:dyDescent="0.2"/>
    <row r="13" spans="1:20" ht="15.75" customHeight="1" x14ac:dyDescent="0.2"/>
    <row r="14" spans="1:20" ht="15.75" customHeight="1" x14ac:dyDescent="0.2"/>
    <row r="15" spans="1:20" ht="15.75" customHeight="1" x14ac:dyDescent="0.2"/>
    <row r="16" spans="1:2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</sheetData>
  <mergeCells count="42">
    <mergeCell ref="D6:E6"/>
    <mergeCell ref="F6:G6"/>
    <mergeCell ref="L4:M4"/>
    <mergeCell ref="H6:I6"/>
    <mergeCell ref="J6:K6"/>
    <mergeCell ref="P3:Q3"/>
    <mergeCell ref="P4:Q4"/>
    <mergeCell ref="P5:Q5"/>
    <mergeCell ref="P6:Q6"/>
    <mergeCell ref="F4:G4"/>
    <mergeCell ref="F5:G5"/>
    <mergeCell ref="H4:I4"/>
    <mergeCell ref="H5:I5"/>
    <mergeCell ref="J4:K4"/>
    <mergeCell ref="J5:K5"/>
    <mergeCell ref="F3:G3"/>
    <mergeCell ref="H3:I3"/>
    <mergeCell ref="J3:K3"/>
    <mergeCell ref="L3:M3"/>
    <mergeCell ref="L6:M6"/>
    <mergeCell ref="N4:O4"/>
    <mergeCell ref="N5:O5"/>
    <mergeCell ref="N6:O6"/>
    <mergeCell ref="N3:O3"/>
    <mergeCell ref="D1:E1"/>
    <mergeCell ref="D2:E2"/>
    <mergeCell ref="F1:G1"/>
    <mergeCell ref="J2:K2"/>
    <mergeCell ref="L5:M5"/>
    <mergeCell ref="L1:M1"/>
    <mergeCell ref="L2:M2"/>
    <mergeCell ref="D3:E3"/>
    <mergeCell ref="D4:E4"/>
    <mergeCell ref="D5:E5"/>
    <mergeCell ref="N2:O2"/>
    <mergeCell ref="P2:Q2"/>
    <mergeCell ref="F2:G2"/>
    <mergeCell ref="H2:I2"/>
    <mergeCell ref="H1:I1"/>
    <mergeCell ref="J1:K1"/>
    <mergeCell ref="P1:Q1"/>
    <mergeCell ref="N1:O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6"/>
  <sheetViews>
    <sheetView workbookViewId="0"/>
  </sheetViews>
  <sheetFormatPr defaultColWidth="12.625" defaultRowHeight="15" customHeight="1" x14ac:dyDescent="0.2"/>
  <sheetData>
    <row r="1" spans="1:19" x14ac:dyDescent="0.25">
      <c r="A1" s="1" t="s">
        <v>1</v>
      </c>
      <c r="D1" s="3"/>
      <c r="E1" s="4"/>
      <c r="F1" s="5" t="s">
        <v>3</v>
      </c>
      <c r="G1" s="4"/>
      <c r="H1" s="5" t="s">
        <v>4</v>
      </c>
      <c r="I1" s="4"/>
      <c r="J1" s="5" t="s">
        <v>5</v>
      </c>
      <c r="K1" s="4"/>
      <c r="L1" s="5" t="s">
        <v>6</v>
      </c>
      <c r="M1" s="4"/>
      <c r="N1" s="5" t="s">
        <v>7</v>
      </c>
      <c r="O1" s="4"/>
      <c r="P1" s="5" t="s">
        <v>8</v>
      </c>
      <c r="Q1" s="4"/>
    </row>
    <row r="2" spans="1:19" x14ac:dyDescent="0.25">
      <c r="D2" s="5" t="s">
        <v>9</v>
      </c>
      <c r="E2" s="4"/>
      <c r="F2" s="6">
        <v>118862</v>
      </c>
      <c r="G2" s="4"/>
      <c r="H2" s="5">
        <v>10.050000000000001</v>
      </c>
      <c r="I2" s="4"/>
      <c r="J2" s="5">
        <f>339.5 * 36 * 1024 / 1024 / 1024</f>
        <v>11.935546875</v>
      </c>
      <c r="K2" s="4"/>
      <c r="L2" s="5">
        <v>15.72</v>
      </c>
      <c r="M2" s="4"/>
      <c r="N2" s="3">
        <f>379 * 288 * 1024 / 1024 / 1024</f>
        <v>106.59375</v>
      </c>
      <c r="O2" s="4"/>
      <c r="P2" s="5">
        <v>39.479999999999997</v>
      </c>
      <c r="Q2" s="4"/>
    </row>
    <row r="3" spans="1:19" x14ac:dyDescent="0.25">
      <c r="D3" s="5" t="s">
        <v>10</v>
      </c>
      <c r="E3" s="4"/>
      <c r="F3" s="5">
        <v>2381</v>
      </c>
      <c r="G3" s="4"/>
      <c r="H3" s="5">
        <v>0.2</v>
      </c>
      <c r="I3" s="4"/>
      <c r="J3" s="5">
        <f>66 * 36 * 1024 / 1024 / 1024</f>
        <v>2.3203125</v>
      </c>
      <c r="K3" s="4"/>
      <c r="L3" s="5">
        <v>3.06</v>
      </c>
      <c r="M3" s="4"/>
      <c r="N3" s="3">
        <f>176 * 288 * 1024 / 1024 /1024</f>
        <v>49.5</v>
      </c>
      <c r="O3" s="4"/>
      <c r="P3" s="5">
        <v>18.329999999999998</v>
      </c>
      <c r="Q3" s="4"/>
    </row>
    <row r="4" spans="1:19" x14ac:dyDescent="0.25">
      <c r="D4" s="5" t="s">
        <v>11</v>
      </c>
      <c r="E4" s="4"/>
      <c r="F4" s="5">
        <v>331</v>
      </c>
      <c r="G4" s="4"/>
      <c r="H4" s="5">
        <v>0.03</v>
      </c>
      <c r="I4" s="4"/>
      <c r="J4" s="5">
        <v>0</v>
      </c>
      <c r="K4" s="4"/>
      <c r="L4" s="5">
        <v>0</v>
      </c>
      <c r="M4" s="4"/>
      <c r="N4" s="3">
        <f>10 * 288 * 1024 /1024/1024</f>
        <v>2.8125</v>
      </c>
      <c r="O4" s="4"/>
      <c r="P4" s="5">
        <v>1.04</v>
      </c>
      <c r="Q4" s="4"/>
      <c r="S4" s="1" t="s">
        <v>12</v>
      </c>
    </row>
    <row r="5" spans="1:19" x14ac:dyDescent="0.25">
      <c r="D5" s="5" t="s">
        <v>13</v>
      </c>
      <c r="E5" s="4"/>
      <c r="F5" s="5">
        <v>2157</v>
      </c>
      <c r="G5" s="4"/>
      <c r="H5" s="5">
        <v>0.18</v>
      </c>
      <c r="I5" s="4"/>
      <c r="J5" s="5">
        <f>28 * 36 * 1024 / 1024 /1024</f>
        <v>0.984375</v>
      </c>
      <c r="K5" s="4"/>
      <c r="L5" s="5">
        <v>1.3</v>
      </c>
      <c r="M5" s="4"/>
      <c r="N5" s="5">
        <v>0</v>
      </c>
      <c r="O5" s="4"/>
      <c r="P5" s="5">
        <v>0</v>
      </c>
      <c r="Q5" s="4"/>
      <c r="S5" s="2">
        <f>2^16 * 64 * 1/128/147058823 *1000000</f>
        <v>222.82240080216064</v>
      </c>
    </row>
    <row r="6" spans="1:19" x14ac:dyDescent="0.25">
      <c r="D6" s="5" t="s">
        <v>15</v>
      </c>
      <c r="E6" s="4"/>
      <c r="F6" s="5">
        <v>76.856999999999999</v>
      </c>
      <c r="G6" s="4"/>
      <c r="H6" s="5">
        <v>6.5009000000000004E-3</v>
      </c>
      <c r="I6" s="4"/>
      <c r="J6" s="3">
        <f>4 * 36 * 1024 / 1024 /1024</f>
        <v>0.140625</v>
      </c>
      <c r="K6" s="4"/>
      <c r="L6" s="5">
        <v>0.18518000000000001</v>
      </c>
      <c r="M6" s="4"/>
      <c r="N6" s="5">
        <v>0</v>
      </c>
      <c r="O6" s="4"/>
      <c r="P6" s="5">
        <v>0</v>
      </c>
      <c r="Q6" s="4"/>
    </row>
  </sheetData>
  <mergeCells count="42">
    <mergeCell ref="D6:E6"/>
    <mergeCell ref="F6:G6"/>
    <mergeCell ref="H6:I6"/>
    <mergeCell ref="J3:K3"/>
    <mergeCell ref="L3:M3"/>
    <mergeCell ref="L6:M6"/>
    <mergeCell ref="J6:K6"/>
    <mergeCell ref="L5:M5"/>
    <mergeCell ref="L4:M4"/>
    <mergeCell ref="P2:Q2"/>
    <mergeCell ref="F2:G2"/>
    <mergeCell ref="H2:I2"/>
    <mergeCell ref="P1:Q1"/>
    <mergeCell ref="N1:O1"/>
    <mergeCell ref="J1:K1"/>
    <mergeCell ref="J2:K2"/>
    <mergeCell ref="J4:K4"/>
    <mergeCell ref="J5:K5"/>
    <mergeCell ref="L1:M1"/>
    <mergeCell ref="L2:M2"/>
    <mergeCell ref="N2:O2"/>
    <mergeCell ref="N4:O4"/>
    <mergeCell ref="N5:O5"/>
    <mergeCell ref="N3:O3"/>
    <mergeCell ref="P3:Q3"/>
    <mergeCell ref="P4:Q4"/>
    <mergeCell ref="P5:Q5"/>
    <mergeCell ref="P6:Q6"/>
    <mergeCell ref="N6:O6"/>
    <mergeCell ref="F5:G5"/>
    <mergeCell ref="H4:I4"/>
    <mergeCell ref="H5:I5"/>
    <mergeCell ref="H3:I3"/>
    <mergeCell ref="D5:E5"/>
    <mergeCell ref="D3:E3"/>
    <mergeCell ref="F3:G3"/>
    <mergeCell ref="F4:G4"/>
    <mergeCell ref="D4:E4"/>
    <mergeCell ref="H1:I1"/>
    <mergeCell ref="D1:E1"/>
    <mergeCell ref="F1:G1"/>
    <mergeCell ref="D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6"/>
  <sheetViews>
    <sheetView workbookViewId="0"/>
  </sheetViews>
  <sheetFormatPr defaultColWidth="12.625" defaultRowHeight="15" customHeight="1" x14ac:dyDescent="0.2"/>
  <sheetData>
    <row r="1" spans="1:17" x14ac:dyDescent="0.25">
      <c r="A1" s="1" t="s">
        <v>2</v>
      </c>
      <c r="D1" s="3"/>
      <c r="E1" s="4"/>
      <c r="F1" s="5" t="s">
        <v>3</v>
      </c>
      <c r="G1" s="4"/>
      <c r="H1" s="5" t="s">
        <v>4</v>
      </c>
      <c r="I1" s="4"/>
      <c r="J1" s="5" t="s">
        <v>5</v>
      </c>
      <c r="K1" s="4"/>
      <c r="L1" s="5" t="s">
        <v>6</v>
      </c>
      <c r="M1" s="4"/>
      <c r="N1" s="5" t="s">
        <v>7</v>
      </c>
      <c r="O1" s="4"/>
      <c r="P1" s="5" t="s">
        <v>8</v>
      </c>
      <c r="Q1" s="4"/>
    </row>
    <row r="2" spans="1:17" x14ac:dyDescent="0.25">
      <c r="D2" s="5" t="s">
        <v>9</v>
      </c>
      <c r="E2" s="4"/>
      <c r="F2" s="6">
        <v>119499</v>
      </c>
      <c r="G2" s="4"/>
      <c r="H2" s="5">
        <v>9.17</v>
      </c>
      <c r="I2" s="4"/>
      <c r="J2" s="5">
        <f>339.5 * 36 * 1024 / 1024 /1024</f>
        <v>11.935546875</v>
      </c>
      <c r="K2" s="4"/>
      <c r="L2" s="5">
        <v>16.84</v>
      </c>
      <c r="M2" s="4"/>
      <c r="N2" s="3">
        <f>731* 288*1024/1024/1024</f>
        <v>205.59375</v>
      </c>
      <c r="O2" s="4"/>
      <c r="P2" s="5">
        <v>76.150000000000006</v>
      </c>
      <c r="Q2" s="4"/>
    </row>
    <row r="3" spans="1:17" x14ac:dyDescent="0.25">
      <c r="D3" s="5" t="s">
        <v>10</v>
      </c>
      <c r="E3" s="4"/>
      <c r="F3" s="5">
        <v>3147</v>
      </c>
      <c r="G3" s="4"/>
      <c r="H3" s="5">
        <v>0.24</v>
      </c>
      <c r="I3" s="4"/>
      <c r="J3" s="5">
        <f>66 * 36 * 1024 / 1024 /1024</f>
        <v>2.3203125</v>
      </c>
      <c r="K3" s="4"/>
      <c r="L3" s="5">
        <v>3.27</v>
      </c>
      <c r="M3" s="4"/>
      <c r="N3" s="3">
        <f>352 * 288 * 1024 / 1024 / 1024</f>
        <v>99</v>
      </c>
      <c r="O3" s="4"/>
      <c r="P3" s="5">
        <v>36.67</v>
      </c>
      <c r="Q3" s="4"/>
    </row>
    <row r="4" spans="1:17" x14ac:dyDescent="0.25">
      <c r="D4" s="5" t="s">
        <v>11</v>
      </c>
      <c r="E4" s="4"/>
      <c r="F4" s="5">
        <v>332</v>
      </c>
      <c r="G4" s="4"/>
      <c r="H4" s="5">
        <v>0.03</v>
      </c>
      <c r="I4" s="4"/>
      <c r="J4" s="5">
        <v>0</v>
      </c>
      <c r="K4" s="4"/>
      <c r="L4" s="5">
        <v>0</v>
      </c>
      <c r="M4" s="4"/>
      <c r="N4" s="3">
        <f>10 * 288 * 1024 / 1024 / 1024</f>
        <v>2.8125</v>
      </c>
      <c r="O4" s="4"/>
      <c r="P4" s="5">
        <v>1.04</v>
      </c>
      <c r="Q4" s="4"/>
    </row>
    <row r="5" spans="1:17" x14ac:dyDescent="0.25">
      <c r="D5" s="5" t="s">
        <v>13</v>
      </c>
      <c r="E5" s="4"/>
      <c r="F5" s="5">
        <v>2157</v>
      </c>
      <c r="G5" s="4"/>
      <c r="H5" s="5">
        <v>0.17</v>
      </c>
      <c r="I5" s="4"/>
      <c r="J5" s="3">
        <f>28 * 36 * 1024 / 1024 /1024</f>
        <v>0.984375</v>
      </c>
      <c r="K5" s="4"/>
      <c r="L5" s="5">
        <v>1.39</v>
      </c>
      <c r="M5" s="4"/>
      <c r="N5" s="5">
        <v>0</v>
      </c>
      <c r="O5" s="4"/>
      <c r="P5" s="5">
        <v>0</v>
      </c>
      <c r="Q5" s="4"/>
    </row>
    <row r="6" spans="1:17" x14ac:dyDescent="0.25">
      <c r="D6" s="5" t="s">
        <v>15</v>
      </c>
      <c r="E6" s="4"/>
      <c r="F6" s="5">
        <v>76.857100000000003</v>
      </c>
      <c r="G6" s="4"/>
      <c r="H6" s="5">
        <v>5.8900000000000003E-3</v>
      </c>
      <c r="I6" s="4"/>
      <c r="J6" s="3">
        <f>4 * 36 * 1024 / 1024 / 1024</f>
        <v>0.140625</v>
      </c>
      <c r="K6" s="4"/>
      <c r="L6" s="5">
        <v>0.2</v>
      </c>
      <c r="M6" s="4"/>
      <c r="N6" s="5">
        <v>0</v>
      </c>
      <c r="O6" s="4"/>
      <c r="P6" s="5">
        <v>0</v>
      </c>
      <c r="Q6" s="4"/>
    </row>
  </sheetData>
  <mergeCells count="42">
    <mergeCell ref="D1:E1"/>
    <mergeCell ref="D2:E2"/>
    <mergeCell ref="D3:E3"/>
    <mergeCell ref="F3:G3"/>
    <mergeCell ref="D6:E6"/>
    <mergeCell ref="F6:G6"/>
    <mergeCell ref="F4:G4"/>
    <mergeCell ref="D4:E4"/>
    <mergeCell ref="F5:G5"/>
    <mergeCell ref="D5:E5"/>
    <mergeCell ref="N2:O2"/>
    <mergeCell ref="P2:Q2"/>
    <mergeCell ref="P1:Q1"/>
    <mergeCell ref="N1:O1"/>
    <mergeCell ref="F1:G1"/>
    <mergeCell ref="F2:G2"/>
    <mergeCell ref="H1:I1"/>
    <mergeCell ref="H2:I2"/>
    <mergeCell ref="L1:M1"/>
    <mergeCell ref="L2:M2"/>
    <mergeCell ref="J3:K3"/>
    <mergeCell ref="L3:M3"/>
    <mergeCell ref="J1:K1"/>
    <mergeCell ref="J2:K2"/>
    <mergeCell ref="H3:I3"/>
    <mergeCell ref="N3:O3"/>
    <mergeCell ref="P3:Q3"/>
    <mergeCell ref="P5:Q5"/>
    <mergeCell ref="P6:Q6"/>
    <mergeCell ref="L5:M5"/>
    <mergeCell ref="L4:M4"/>
    <mergeCell ref="J4:K4"/>
    <mergeCell ref="J5:K5"/>
    <mergeCell ref="H5:I5"/>
    <mergeCell ref="H6:I6"/>
    <mergeCell ref="L6:M6"/>
    <mergeCell ref="J6:K6"/>
    <mergeCell ref="P4:Q4"/>
    <mergeCell ref="N4:O4"/>
    <mergeCell ref="N5:O5"/>
    <mergeCell ref="N6:O6"/>
    <mergeCell ref="H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6"/>
  <sheetViews>
    <sheetView workbookViewId="0"/>
  </sheetViews>
  <sheetFormatPr defaultColWidth="12.625" defaultRowHeight="15" customHeight="1" x14ac:dyDescent="0.2"/>
  <sheetData>
    <row r="1" spans="1:17" x14ac:dyDescent="0.25">
      <c r="A1" s="1" t="s">
        <v>17</v>
      </c>
      <c r="D1" s="3"/>
      <c r="E1" s="4"/>
      <c r="F1" s="5" t="s">
        <v>3</v>
      </c>
      <c r="G1" s="4"/>
      <c r="H1" s="5" t="s">
        <v>4</v>
      </c>
      <c r="I1" s="4"/>
      <c r="J1" s="5" t="s">
        <v>5</v>
      </c>
      <c r="K1" s="4"/>
      <c r="L1" s="5" t="s">
        <v>6</v>
      </c>
      <c r="M1" s="4"/>
      <c r="N1" s="5" t="s">
        <v>7</v>
      </c>
      <c r="O1" s="4"/>
      <c r="P1" s="5" t="s">
        <v>8</v>
      </c>
      <c r="Q1" s="4"/>
    </row>
    <row r="2" spans="1:17" x14ac:dyDescent="0.25">
      <c r="D2" s="5" t="s">
        <v>9</v>
      </c>
      <c r="E2" s="4"/>
      <c r="F2" s="7">
        <v>117970</v>
      </c>
      <c r="G2" s="4"/>
      <c r="H2" s="5">
        <v>9.0500000000000007</v>
      </c>
      <c r="I2" s="4"/>
      <c r="J2" s="5">
        <f>339.5 * 36 * 1024 / 1024 /1024</f>
        <v>11.935546875</v>
      </c>
      <c r="K2" s="4"/>
      <c r="L2" s="5">
        <v>16.84</v>
      </c>
      <c r="M2" s="4"/>
      <c r="N2" s="3">
        <f>379 * 288 * 1024 / 1024 / 1024</f>
        <v>106.59375</v>
      </c>
      <c r="O2" s="4"/>
      <c r="P2" s="5">
        <v>39.479999999999997</v>
      </c>
      <c r="Q2" s="4"/>
    </row>
    <row r="3" spans="1:17" x14ac:dyDescent="0.25">
      <c r="D3" s="5" t="s">
        <v>10</v>
      </c>
      <c r="E3" s="4"/>
      <c r="F3" s="5">
        <v>2391</v>
      </c>
      <c r="G3" s="4"/>
      <c r="H3" s="5">
        <v>0.18</v>
      </c>
      <c r="I3" s="4"/>
      <c r="J3" s="5">
        <f>66 * 36 * 1024 / 1024 / 1024</f>
        <v>2.3203125</v>
      </c>
      <c r="K3" s="4"/>
      <c r="L3" s="5">
        <v>3.27</v>
      </c>
      <c r="M3" s="4"/>
      <c r="N3" s="3">
        <f>176 * 288 * 1024 / 1024 / 1024</f>
        <v>49.5</v>
      </c>
      <c r="O3" s="4"/>
      <c r="P3" s="5">
        <v>18.329999999999998</v>
      </c>
      <c r="Q3" s="4"/>
    </row>
    <row r="4" spans="1:17" x14ac:dyDescent="0.25">
      <c r="D4" s="5" t="s">
        <v>11</v>
      </c>
      <c r="E4" s="4"/>
      <c r="F4" s="5">
        <v>331</v>
      </c>
      <c r="G4" s="4"/>
      <c r="H4" s="5">
        <v>0.03</v>
      </c>
      <c r="I4" s="4"/>
      <c r="J4" s="5">
        <v>0</v>
      </c>
      <c r="K4" s="4"/>
      <c r="L4" s="5">
        <v>0</v>
      </c>
      <c r="M4" s="4"/>
      <c r="N4" s="3">
        <f>10 * 288 * 1024 / 1024 / 1024</f>
        <v>2.8125</v>
      </c>
      <c r="O4" s="4"/>
      <c r="P4" s="5">
        <v>1.04</v>
      </c>
      <c r="Q4" s="4"/>
    </row>
    <row r="5" spans="1:17" x14ac:dyDescent="0.25">
      <c r="D5" s="5" t="s">
        <v>13</v>
      </c>
      <c r="E5" s="4"/>
      <c r="F5" s="5">
        <v>2156</v>
      </c>
      <c r="G5" s="4"/>
      <c r="H5" s="5">
        <v>0.17</v>
      </c>
      <c r="I5" s="4"/>
      <c r="J5" s="3">
        <f>28 * 36 * 1024 / 1024 / 1024</f>
        <v>0.984375</v>
      </c>
      <c r="K5" s="4"/>
      <c r="L5" s="5">
        <v>1.39</v>
      </c>
      <c r="M5" s="4"/>
      <c r="N5" s="5">
        <v>0</v>
      </c>
      <c r="O5" s="4"/>
      <c r="P5" s="5">
        <v>0</v>
      </c>
      <c r="Q5" s="4"/>
    </row>
    <row r="6" spans="1:17" x14ac:dyDescent="0.25">
      <c r="D6" s="5" t="s">
        <v>15</v>
      </c>
      <c r="E6" s="4"/>
      <c r="F6" s="5">
        <v>76.714280000000002</v>
      </c>
      <c r="G6" s="4"/>
      <c r="H6" s="5">
        <v>5.8843999999999997E-3</v>
      </c>
      <c r="I6" s="4"/>
      <c r="J6" s="3">
        <f>4 * 36 * 1024 / 1024 / 1024</f>
        <v>0.140625</v>
      </c>
      <c r="K6" s="4"/>
      <c r="L6" s="5">
        <v>0.19841</v>
      </c>
      <c r="M6" s="4"/>
      <c r="N6" s="5">
        <v>0</v>
      </c>
      <c r="O6" s="4"/>
      <c r="P6" s="5">
        <v>0</v>
      </c>
      <c r="Q6" s="4"/>
    </row>
  </sheetData>
  <mergeCells count="42">
    <mergeCell ref="D1:E1"/>
    <mergeCell ref="D2:E2"/>
    <mergeCell ref="D3:E3"/>
    <mergeCell ref="F3:G3"/>
    <mergeCell ref="D6:E6"/>
    <mergeCell ref="F6:G6"/>
    <mergeCell ref="F4:G4"/>
    <mergeCell ref="D4:E4"/>
    <mergeCell ref="F5:G5"/>
    <mergeCell ref="D5:E5"/>
    <mergeCell ref="N2:O2"/>
    <mergeCell ref="P2:Q2"/>
    <mergeCell ref="P1:Q1"/>
    <mergeCell ref="N1:O1"/>
    <mergeCell ref="F1:G1"/>
    <mergeCell ref="F2:G2"/>
    <mergeCell ref="H1:I1"/>
    <mergeCell ref="H2:I2"/>
    <mergeCell ref="L1:M1"/>
    <mergeCell ref="L2:M2"/>
    <mergeCell ref="J3:K3"/>
    <mergeCell ref="L3:M3"/>
    <mergeCell ref="J1:K1"/>
    <mergeCell ref="J2:K2"/>
    <mergeCell ref="H3:I3"/>
    <mergeCell ref="N3:O3"/>
    <mergeCell ref="P3:Q3"/>
    <mergeCell ref="P5:Q5"/>
    <mergeCell ref="P6:Q6"/>
    <mergeCell ref="L5:M5"/>
    <mergeCell ref="L4:M4"/>
    <mergeCell ref="J4:K4"/>
    <mergeCell ref="J5:K5"/>
    <mergeCell ref="H5:I5"/>
    <mergeCell ref="H6:I6"/>
    <mergeCell ref="L6:M6"/>
    <mergeCell ref="J6:K6"/>
    <mergeCell ref="P4:Q4"/>
    <mergeCell ref="N4:O4"/>
    <mergeCell ref="N5:O5"/>
    <mergeCell ref="N6:O6"/>
    <mergeCell ref="H4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vcu1525-128k-100mhz</vt:lpstr>
      <vt:lpstr>vcu1525-64k-200Mhz</vt:lpstr>
      <vt:lpstr>au280-128k-100mhz</vt:lpstr>
      <vt:lpstr>au280-64k-200mhz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noname</cp:lastModifiedBy>
  <dcterms:modified xsi:type="dcterms:W3CDTF">2019-09-21T15:25:07Z</dcterms:modified>
</cp:coreProperties>
</file>