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GITHUB\rin2-dev\2303\file\"/>
    </mc:Choice>
  </mc:AlternateContent>
  <bookViews>
    <workbookView xWindow="10308" yWindow="-12" windowWidth="10200" windowHeight="7932" tabRatio="685"/>
  </bookViews>
  <sheets>
    <sheet name="posojilo" sheetId="6" r:id="rId1"/>
    <sheet name="amortizacijska tabela" sheetId="7" r:id="rId2"/>
  </sheets>
  <definedNames>
    <definedName name="BudgetCategory">#REF!</definedName>
    <definedName name="DurationOfLoan">posojilo!$D$6</definedName>
    <definedName name="HeaderRow">ROW('amortizacijska tabela'!$B$3:$J$3)</definedName>
    <definedName name="interest">'amortizacijska tabela'!$E:$E</definedName>
    <definedName name="InterestRate">posojilo!$D$5</definedName>
    <definedName name="LastRow">COUNTIF('amortizacijska tabela'!$C$4:$C$363,"&gt;1")+HeaderRow</definedName>
    <definedName name="LoanAmount">posojilo!$D$7</definedName>
    <definedName name="LoanStart">posojilo!$D$8</definedName>
    <definedName name="MonthlyLoanPayment">posojilo!$I$4</definedName>
    <definedName name="PropertyTaxAmount">posojilo!$I$5</definedName>
    <definedName name="total_interest_paid">posojilo!$I$7</definedName>
    <definedName name="total_loan_payment">'amortizacijska tabela'!$E:$F</definedName>
    <definedName name="total_payments">'amortizacijska tabela'!$H:$H</definedName>
    <definedName name="ValueOfHome">posojilo!$D$4</definedName>
    <definedName name="ValuesEntered">IF(LoanAmount*(LEN(InterestRate)&gt;0)*DurationOfLoan*LoanStart*(LEN(PropertyTaxAmount)&gt;0)&gt;0,1,0)</definedName>
  </definedNames>
  <calcPr calcId="162913"/>
</workbook>
</file>

<file path=xl/calcChain.xml><?xml version="1.0" encoding="utf-8"?>
<calcChain xmlns="http://schemas.openxmlformats.org/spreadsheetml/2006/main">
  <c r="I4" i="6" l="1"/>
  <c r="D8" i="6"/>
  <c r="B363" i="7" l="1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D4" i="7"/>
  <c r="B4" i="7"/>
  <c r="E4" i="7" l="1"/>
  <c r="C4" i="7"/>
  <c r="F4" i="7" s="1"/>
  <c r="G4" i="7" l="1"/>
  <c r="H4" i="7" s="1"/>
  <c r="I4" i="7"/>
  <c r="C5" i="7" l="1"/>
  <c r="G5" i="7" l="1"/>
  <c r="D5" i="7" l="1"/>
  <c r="F5" i="7" s="1"/>
  <c r="I5" i="7" s="1"/>
  <c r="C6" i="7" l="1"/>
  <c r="G6" i="7" l="1"/>
  <c r="D6" i="7"/>
  <c r="F6" i="7" s="1"/>
  <c r="I6" i="7" s="1"/>
  <c r="C7" i="7" l="1"/>
  <c r="D7" i="7" l="1"/>
  <c r="F7" i="7" s="1"/>
  <c r="I7" i="7" s="1"/>
  <c r="G7" i="7"/>
  <c r="C8" i="7" l="1"/>
  <c r="G8" i="7" l="1"/>
  <c r="D8" i="7"/>
  <c r="F8" i="7" s="1"/>
  <c r="I8" i="7" s="1"/>
  <c r="C9" i="7" l="1"/>
  <c r="D9" i="7" l="1"/>
  <c r="F9" i="7" s="1"/>
  <c r="I9" i="7" s="1"/>
  <c r="G9" i="7"/>
  <c r="C10" i="7" l="1"/>
  <c r="G10" i="7" l="1"/>
  <c r="D10" i="7"/>
  <c r="F10" i="7" s="1"/>
  <c r="I10" i="7" s="1"/>
  <c r="C11" i="7" l="1"/>
  <c r="D11" i="7" l="1"/>
  <c r="F11" i="7" s="1"/>
  <c r="G11" i="7"/>
  <c r="I11" i="7" l="1"/>
  <c r="C12" i="7" s="1"/>
  <c r="G12" i="7" l="1"/>
  <c r="D12" i="7"/>
  <c r="F12" i="7" s="1"/>
  <c r="I12" i="7" s="1"/>
  <c r="C13" i="7" l="1"/>
  <c r="G13" i="7" l="1"/>
  <c r="D13" i="7"/>
  <c r="F13" i="7" s="1"/>
  <c r="I13" i="7" l="1"/>
  <c r="C14" i="7" s="1"/>
  <c r="D14" i="7" l="1"/>
  <c r="F14" i="7" s="1"/>
  <c r="I14" i="7" s="1"/>
  <c r="G14" i="7"/>
  <c r="C15" i="7" l="1"/>
  <c r="G15" i="7" l="1"/>
  <c r="D15" i="7"/>
  <c r="F15" i="7" s="1"/>
  <c r="I15" i="7" s="1"/>
  <c r="C16" i="7" l="1"/>
  <c r="G16" i="7" l="1"/>
  <c r="D16" i="7"/>
  <c r="F16" i="7" l="1"/>
  <c r="I16" i="7" s="1"/>
  <c r="C17" i="7" s="1"/>
  <c r="G17" i="7" l="1"/>
  <c r="D17" i="7"/>
  <c r="F17" i="7" s="1"/>
  <c r="I17" i="7" s="1"/>
  <c r="C18" i="7" l="1"/>
  <c r="D18" i="7" l="1"/>
  <c r="F18" i="7" s="1"/>
  <c r="I18" i="7" s="1"/>
  <c r="G18" i="7"/>
  <c r="C19" i="7" l="1"/>
  <c r="G19" i="7" l="1"/>
  <c r="D19" i="7"/>
  <c r="F19" i="7" s="1"/>
  <c r="I19" i="7" l="1"/>
  <c r="C20" i="7" l="1"/>
  <c r="G20" i="7" l="1"/>
  <c r="D20" i="7"/>
  <c r="F20" i="7" s="1"/>
  <c r="I20" i="7" s="1"/>
  <c r="C21" i="7" l="1"/>
  <c r="G21" i="7" l="1"/>
  <c r="D21" i="7"/>
  <c r="F21" i="7" s="1"/>
  <c r="I21" i="7" s="1"/>
  <c r="C22" i="7" l="1"/>
  <c r="D22" i="7" l="1"/>
  <c r="F22" i="7" s="1"/>
  <c r="I22" i="7" s="1"/>
  <c r="G22" i="7"/>
  <c r="C23" i="7" l="1"/>
  <c r="G23" i="7" l="1"/>
  <c r="D23" i="7"/>
  <c r="F23" i="7" s="1"/>
  <c r="I23" i="7" s="1"/>
  <c r="C24" i="7" l="1"/>
  <c r="D24" i="7" l="1"/>
  <c r="F24" i="7" s="1"/>
  <c r="I24" i="7" s="1"/>
  <c r="G24" i="7"/>
  <c r="C25" i="7" l="1"/>
  <c r="G25" i="7" l="1"/>
  <c r="D25" i="7"/>
  <c r="F25" i="7" s="1"/>
  <c r="I25" i="7" s="1"/>
  <c r="C26" i="7" l="1"/>
  <c r="D26" i="7" l="1"/>
  <c r="F26" i="7" s="1"/>
  <c r="I26" i="7" s="1"/>
  <c r="G26" i="7"/>
  <c r="C27" i="7" l="1"/>
  <c r="G27" i="7" l="1"/>
  <c r="D27" i="7"/>
  <c r="F27" i="7" s="1"/>
  <c r="I27" i="7" s="1"/>
  <c r="C28" i="7" l="1"/>
  <c r="G28" i="7" l="1"/>
  <c r="D28" i="7"/>
  <c r="F28" i="7" s="1"/>
  <c r="I28" i="7" l="1"/>
  <c r="C29" i="7" l="1"/>
  <c r="G29" i="7" l="1"/>
  <c r="D29" i="7"/>
  <c r="F29" i="7" s="1"/>
  <c r="I29" i="7" l="1"/>
  <c r="C30" i="7"/>
  <c r="D30" i="7" l="1"/>
  <c r="F30" i="7" s="1"/>
  <c r="I30" i="7" s="1"/>
  <c r="G30" i="7"/>
  <c r="C31" i="7" l="1"/>
  <c r="D31" i="7" l="1"/>
  <c r="F31" i="7" s="1"/>
  <c r="I31" i="7" s="1"/>
  <c r="G31" i="7"/>
  <c r="C32" i="7" l="1"/>
  <c r="D32" i="7" l="1"/>
  <c r="F32" i="7" s="1"/>
  <c r="I32" i="7" s="1"/>
  <c r="G32" i="7"/>
  <c r="C33" i="7" l="1"/>
  <c r="D33" i="7" l="1"/>
  <c r="F33" i="7" s="1"/>
  <c r="I33" i="7" s="1"/>
  <c r="G33" i="7"/>
  <c r="C34" i="7" l="1"/>
  <c r="D34" i="7" l="1"/>
  <c r="F34" i="7" s="1"/>
  <c r="I34" i="7" s="1"/>
  <c r="G34" i="7"/>
  <c r="C35" i="7" l="1"/>
  <c r="D35" i="7" l="1"/>
  <c r="F35" i="7" s="1"/>
  <c r="I35" i="7" s="1"/>
  <c r="G35" i="7"/>
  <c r="C36" i="7" l="1"/>
  <c r="G36" i="7" l="1"/>
  <c r="D36" i="7"/>
  <c r="F36" i="7" s="1"/>
  <c r="I36" i="7" l="1"/>
  <c r="C37" i="7" l="1"/>
  <c r="G37" i="7" l="1"/>
  <c r="D37" i="7"/>
  <c r="F37" i="7" s="1"/>
  <c r="I37" i="7" s="1"/>
  <c r="C38" i="7" l="1"/>
  <c r="G38" i="7" l="1"/>
  <c r="D38" i="7"/>
  <c r="F38" i="7" s="1"/>
  <c r="I38" i="7" l="1"/>
  <c r="C39" i="7" l="1"/>
  <c r="D39" i="7" l="1"/>
  <c r="F39" i="7" s="1"/>
  <c r="I39" i="7" s="1"/>
  <c r="G39" i="7"/>
  <c r="C40" i="7" l="1"/>
  <c r="D40" i="7" l="1"/>
  <c r="F40" i="7" s="1"/>
  <c r="I40" i="7" s="1"/>
  <c r="G40" i="7"/>
  <c r="C41" i="7" l="1"/>
  <c r="D41" i="7" l="1"/>
  <c r="F41" i="7" s="1"/>
  <c r="G41" i="7"/>
  <c r="I41" i="7" l="1"/>
  <c r="C42" i="7"/>
  <c r="G42" i="7" l="1"/>
  <c r="D42" i="7"/>
  <c r="F42" i="7" s="1"/>
  <c r="I42" i="7" l="1"/>
  <c r="C43" i="7" l="1"/>
  <c r="D43" i="7" l="1"/>
  <c r="F43" i="7" s="1"/>
  <c r="I43" i="7" s="1"/>
  <c r="G43" i="7"/>
  <c r="C44" i="7" l="1"/>
  <c r="D44" i="7" l="1"/>
  <c r="F44" i="7" s="1"/>
  <c r="I44" i="7" s="1"/>
  <c r="G44" i="7"/>
  <c r="C45" i="7" l="1"/>
  <c r="D45" i="7" l="1"/>
  <c r="F45" i="7" s="1"/>
  <c r="I45" i="7" s="1"/>
  <c r="G45" i="7"/>
  <c r="C46" i="7" l="1"/>
  <c r="G46" i="7" l="1"/>
  <c r="D46" i="7"/>
  <c r="F46" i="7" l="1"/>
  <c r="I46" i="7" s="1"/>
  <c r="C47" i="7" s="1"/>
  <c r="D47" i="7" l="1"/>
  <c r="F47" i="7" s="1"/>
  <c r="I47" i="7" s="1"/>
  <c r="G47" i="7"/>
  <c r="C48" i="7" l="1"/>
  <c r="G48" i="7" l="1"/>
  <c r="D48" i="7"/>
  <c r="F48" i="7" s="1"/>
  <c r="I48" i="7" s="1"/>
  <c r="C49" i="7" l="1"/>
  <c r="D49" i="7" l="1"/>
  <c r="F49" i="7" s="1"/>
  <c r="I49" i="7" s="1"/>
  <c r="G49" i="7"/>
  <c r="C50" i="7" l="1"/>
  <c r="G50" i="7" l="1"/>
  <c r="D50" i="7"/>
  <c r="F50" i="7" s="1"/>
  <c r="I50" i="7" l="1"/>
  <c r="C51" i="7" l="1"/>
  <c r="D51" i="7" l="1"/>
  <c r="F51" i="7" s="1"/>
  <c r="I51" i="7" s="1"/>
  <c r="G51" i="7"/>
  <c r="C52" i="7" l="1"/>
  <c r="D52" i="7" l="1"/>
  <c r="F52" i="7" s="1"/>
  <c r="I52" i="7" s="1"/>
  <c r="G52" i="7"/>
  <c r="C53" i="7" l="1"/>
  <c r="D53" i="7" l="1"/>
  <c r="F53" i="7" s="1"/>
  <c r="I53" i="7" s="1"/>
  <c r="G53" i="7"/>
  <c r="C54" i="7" l="1"/>
  <c r="D54" i="7" l="1"/>
  <c r="F54" i="7" s="1"/>
  <c r="I54" i="7" s="1"/>
  <c r="G54" i="7"/>
  <c r="C55" i="7" l="1"/>
  <c r="G55" i="7" l="1"/>
  <c r="D55" i="7"/>
  <c r="F55" i="7" s="1"/>
  <c r="I55" i="7" s="1"/>
  <c r="C56" i="7" l="1"/>
  <c r="G56" i="7" l="1"/>
  <c r="D56" i="7"/>
  <c r="F56" i="7" s="1"/>
  <c r="I56" i="7" s="1"/>
  <c r="C57" i="7" l="1"/>
  <c r="G57" i="7" l="1"/>
  <c r="D57" i="7"/>
  <c r="F57" i="7" s="1"/>
  <c r="I57" i="7" s="1"/>
  <c r="C58" i="7" l="1"/>
  <c r="G58" i="7" l="1"/>
  <c r="D58" i="7"/>
  <c r="F58" i="7" s="1"/>
  <c r="I58" i="7" l="1"/>
  <c r="C59" i="7" l="1"/>
  <c r="D59" i="7" l="1"/>
  <c r="F59" i="7" s="1"/>
  <c r="I59" i="7" s="1"/>
  <c r="G59" i="7"/>
  <c r="C60" i="7" l="1"/>
  <c r="D60" i="7" l="1"/>
  <c r="F60" i="7" s="1"/>
  <c r="I60" i="7" s="1"/>
  <c r="G60" i="7"/>
  <c r="C61" i="7" l="1"/>
  <c r="G61" i="7" l="1"/>
  <c r="D61" i="7"/>
  <c r="F61" i="7" s="1"/>
  <c r="I61" i="7" s="1"/>
  <c r="C62" i="7" l="1"/>
  <c r="D62" i="7" l="1"/>
  <c r="F62" i="7" s="1"/>
  <c r="G62" i="7"/>
  <c r="I62" i="7" l="1"/>
  <c r="C63" i="7"/>
  <c r="G63" i="7" l="1"/>
  <c r="D63" i="7"/>
  <c r="F63" i="7"/>
  <c r="I63" i="7" s="1"/>
  <c r="C64" i="7" l="1"/>
  <c r="D64" i="7" l="1"/>
  <c r="F64" i="7" s="1"/>
  <c r="I64" i="7" s="1"/>
  <c r="G64" i="7"/>
  <c r="C65" i="7" l="1"/>
  <c r="D65" i="7" l="1"/>
  <c r="F65" i="7" s="1"/>
  <c r="I65" i="7" s="1"/>
  <c r="G65" i="7"/>
  <c r="C66" i="7" l="1"/>
  <c r="G66" i="7" l="1"/>
  <c r="D66" i="7"/>
  <c r="F66" i="7" s="1"/>
  <c r="I66" i="7" l="1"/>
  <c r="C67" i="7"/>
  <c r="D67" i="7" l="1"/>
  <c r="F67" i="7" s="1"/>
  <c r="I67" i="7" s="1"/>
  <c r="G67" i="7"/>
  <c r="C68" i="7" l="1"/>
  <c r="D68" i="7" l="1"/>
  <c r="F68" i="7" s="1"/>
  <c r="I68" i="7" s="1"/>
  <c r="G68" i="7"/>
  <c r="C69" i="7" l="1"/>
  <c r="G69" i="7" l="1"/>
  <c r="D69" i="7"/>
  <c r="F69" i="7" l="1"/>
  <c r="I69" i="7" s="1"/>
  <c r="C70" i="7" s="1"/>
  <c r="G70" i="7" l="1"/>
  <c r="D70" i="7"/>
  <c r="F70" i="7" l="1"/>
  <c r="I70" i="7" s="1"/>
  <c r="C71" i="7" s="1"/>
  <c r="D71" i="7" l="1"/>
  <c r="F71" i="7" s="1"/>
  <c r="I71" i="7" s="1"/>
  <c r="G71" i="7"/>
  <c r="C72" i="7" l="1"/>
  <c r="G72" i="7" l="1"/>
  <c r="D72" i="7"/>
  <c r="F72" i="7" l="1"/>
  <c r="I72" i="7" s="1"/>
  <c r="C73" i="7" s="1"/>
  <c r="D73" i="7" l="1"/>
  <c r="F73" i="7" s="1"/>
  <c r="I73" i="7" s="1"/>
  <c r="G73" i="7"/>
  <c r="C74" i="7" l="1"/>
  <c r="D74" i="7" l="1"/>
  <c r="F74" i="7" s="1"/>
  <c r="I74" i="7" s="1"/>
  <c r="G74" i="7"/>
  <c r="C75" i="7" l="1"/>
  <c r="G75" i="7" l="1"/>
  <c r="D75" i="7"/>
  <c r="F75" i="7" s="1"/>
  <c r="I75" i="7" s="1"/>
  <c r="C76" i="7" l="1"/>
  <c r="D76" i="7" l="1"/>
  <c r="F76" i="7" s="1"/>
  <c r="I76" i="7" s="1"/>
  <c r="G76" i="7"/>
  <c r="C77" i="7" l="1"/>
  <c r="D77" i="7" l="1"/>
  <c r="F77" i="7" s="1"/>
  <c r="I77" i="7" s="1"/>
  <c r="G77" i="7"/>
  <c r="C78" i="7" l="1"/>
  <c r="D78" i="7" l="1"/>
  <c r="F78" i="7" s="1"/>
  <c r="I78" i="7" s="1"/>
  <c r="G78" i="7"/>
  <c r="C79" i="7" l="1"/>
  <c r="D79" i="7" l="1"/>
  <c r="F79" i="7" s="1"/>
  <c r="I79" i="7" s="1"/>
  <c r="G79" i="7"/>
  <c r="C80" i="7" l="1"/>
  <c r="D80" i="7" l="1"/>
  <c r="F80" i="7" s="1"/>
  <c r="I80" i="7" s="1"/>
  <c r="G80" i="7"/>
  <c r="C81" i="7" l="1"/>
  <c r="D81" i="7" l="1"/>
  <c r="F81" i="7" s="1"/>
  <c r="I81" i="7" s="1"/>
  <c r="G81" i="7"/>
  <c r="C82" i="7" l="1"/>
  <c r="D82" i="7" l="1"/>
  <c r="F82" i="7" s="1"/>
  <c r="I82" i="7" s="1"/>
  <c r="G82" i="7"/>
  <c r="C83" i="7" l="1"/>
  <c r="G83" i="7" l="1"/>
  <c r="D83" i="7"/>
  <c r="F83" i="7" s="1"/>
  <c r="I83" i="7" s="1"/>
  <c r="C84" i="7" l="1"/>
  <c r="D84" i="7" l="1"/>
  <c r="F84" i="7" s="1"/>
  <c r="I84" i="7" s="1"/>
  <c r="G84" i="7"/>
  <c r="C85" i="7" l="1"/>
  <c r="G85" i="7" l="1"/>
  <c r="D85" i="7"/>
  <c r="F85" i="7" s="1"/>
  <c r="I85" i="7" l="1"/>
  <c r="C86" i="7" s="1"/>
  <c r="G86" i="7" l="1"/>
  <c r="D86" i="7"/>
  <c r="F86" i="7"/>
  <c r="I86" i="7" s="1"/>
  <c r="C87" i="7" l="1"/>
  <c r="D87" i="7" l="1"/>
  <c r="F87" i="7" s="1"/>
  <c r="I87" i="7" s="1"/>
  <c r="G87" i="7"/>
  <c r="C88" i="7" l="1"/>
  <c r="G88" i="7" l="1"/>
  <c r="D88" i="7"/>
  <c r="F88" i="7" s="1"/>
  <c r="I88" i="7" s="1"/>
  <c r="C89" i="7" l="1"/>
  <c r="G89" i="7" l="1"/>
  <c r="D89" i="7"/>
  <c r="F89" i="7" l="1"/>
  <c r="I89" i="7" s="1"/>
  <c r="C90" i="7" s="1"/>
  <c r="D90" i="7" l="1"/>
  <c r="F90" i="7" s="1"/>
  <c r="I90" i="7" s="1"/>
  <c r="G90" i="7"/>
  <c r="C91" i="7" l="1"/>
  <c r="G91" i="7" l="1"/>
  <c r="D91" i="7"/>
  <c r="F91" i="7" s="1"/>
  <c r="I91" i="7" s="1"/>
  <c r="C92" i="7" l="1"/>
  <c r="G92" i="7" l="1"/>
  <c r="D92" i="7"/>
  <c r="F92" i="7" s="1"/>
  <c r="I92" i="7" l="1"/>
  <c r="C93" i="7" s="1"/>
  <c r="G93" i="7" l="1"/>
  <c r="D93" i="7"/>
  <c r="F93" i="7"/>
  <c r="I93" i="7" s="1"/>
  <c r="C94" i="7" l="1"/>
  <c r="D94" i="7" l="1"/>
  <c r="F94" i="7" s="1"/>
  <c r="I94" i="7" s="1"/>
  <c r="G94" i="7"/>
  <c r="C95" i="7" l="1"/>
  <c r="D95" i="7" l="1"/>
  <c r="F95" i="7" s="1"/>
  <c r="I95" i="7" s="1"/>
  <c r="G95" i="7"/>
  <c r="C96" i="7" l="1"/>
  <c r="D96" i="7" l="1"/>
  <c r="F96" i="7" s="1"/>
  <c r="I96" i="7" s="1"/>
  <c r="G96" i="7"/>
  <c r="C97" i="7" l="1"/>
  <c r="D97" i="7" l="1"/>
  <c r="F97" i="7" s="1"/>
  <c r="I97" i="7" s="1"/>
  <c r="G97" i="7"/>
  <c r="C98" i="7" l="1"/>
  <c r="D98" i="7" l="1"/>
  <c r="G98" i="7"/>
  <c r="F98" i="7" l="1"/>
  <c r="I98" i="7" s="1"/>
  <c r="C99" i="7" s="1"/>
  <c r="G99" i="7" l="1"/>
  <c r="D99" i="7"/>
  <c r="F99" i="7" s="1"/>
  <c r="I99" i="7" l="1"/>
  <c r="C100" i="7"/>
  <c r="G100" i="7" l="1"/>
  <c r="D100" i="7"/>
  <c r="F100" i="7" s="1"/>
  <c r="I100" i="7" s="1"/>
  <c r="C101" i="7" l="1"/>
  <c r="D101" i="7" l="1"/>
  <c r="F101" i="7" s="1"/>
  <c r="I101" i="7" s="1"/>
  <c r="G101" i="7"/>
  <c r="C102" i="7" l="1"/>
  <c r="D102" i="7" l="1"/>
  <c r="F102" i="7" s="1"/>
  <c r="G102" i="7"/>
  <c r="I102" i="7" l="1"/>
  <c r="C103" i="7" s="1"/>
  <c r="G103" i="7" l="1"/>
  <c r="D103" i="7"/>
  <c r="F103" i="7" s="1"/>
  <c r="I103" i="7" s="1"/>
  <c r="C104" i="7" l="1"/>
  <c r="G104" i="7" l="1"/>
  <c r="D104" i="7"/>
  <c r="F104" i="7"/>
  <c r="I104" i="7" s="1"/>
  <c r="C105" i="7" l="1"/>
  <c r="D105" i="7" l="1"/>
  <c r="F105" i="7" s="1"/>
  <c r="I105" i="7" s="1"/>
  <c r="G105" i="7"/>
  <c r="C106" i="7" l="1"/>
  <c r="D106" i="7" l="1"/>
  <c r="G106" i="7"/>
  <c r="F106" i="7" l="1"/>
  <c r="I106" i="7" s="1"/>
  <c r="C107" i="7" s="1"/>
  <c r="D107" i="7" l="1"/>
  <c r="F107" i="7" s="1"/>
  <c r="I107" i="7" s="1"/>
  <c r="G107" i="7"/>
  <c r="C108" i="7" l="1"/>
  <c r="G108" i="7" l="1"/>
  <c r="D108" i="7"/>
  <c r="F108" i="7" s="1"/>
  <c r="I108" i="7" s="1"/>
  <c r="C109" i="7" l="1"/>
  <c r="G109" i="7" l="1"/>
  <c r="D109" i="7"/>
  <c r="F109" i="7" s="1"/>
  <c r="I109" i="7" l="1"/>
  <c r="C110" i="7" l="1"/>
  <c r="D110" i="7" l="1"/>
  <c r="F110" i="7" s="1"/>
  <c r="G110" i="7"/>
  <c r="I110" i="7" l="1"/>
  <c r="C111" i="7"/>
  <c r="D111" i="7" l="1"/>
  <c r="F111" i="7" s="1"/>
  <c r="I111" i="7" s="1"/>
  <c r="G111" i="7"/>
  <c r="C112" i="7" l="1"/>
  <c r="G112" i="7" l="1"/>
  <c r="D112" i="7"/>
  <c r="F112" i="7" s="1"/>
  <c r="I112" i="7" s="1"/>
  <c r="C113" i="7" l="1"/>
  <c r="D113" i="7" l="1"/>
  <c r="F113" i="7" s="1"/>
  <c r="G113" i="7"/>
  <c r="I113" i="7" l="1"/>
  <c r="C114" i="7"/>
  <c r="G114" i="7" l="1"/>
  <c r="D114" i="7"/>
  <c r="F114" i="7" s="1"/>
  <c r="I114" i="7" l="1"/>
  <c r="C115" i="7" s="1"/>
  <c r="G115" i="7" l="1"/>
  <c r="D115" i="7"/>
  <c r="F115" i="7" s="1"/>
  <c r="I115" i="7" s="1"/>
  <c r="C116" i="7" l="1"/>
  <c r="D116" i="7" l="1"/>
  <c r="G116" i="7"/>
  <c r="F116" i="7"/>
  <c r="I116" i="7" s="1"/>
  <c r="C117" i="7" l="1"/>
  <c r="G117" i="7" l="1"/>
  <c r="D117" i="7"/>
  <c r="F117" i="7" s="1"/>
  <c r="I117" i="7" s="1"/>
  <c r="C118" i="7" l="1"/>
  <c r="D118" i="7" l="1"/>
  <c r="F118" i="7" s="1"/>
  <c r="G118" i="7"/>
  <c r="I118" i="7" l="1"/>
  <c r="C119" i="7"/>
  <c r="D119" i="7" l="1"/>
  <c r="G119" i="7"/>
  <c r="F119" i="7"/>
  <c r="I119" i="7" l="1"/>
  <c r="C120" i="7"/>
  <c r="G120" i="7" l="1"/>
  <c r="D120" i="7"/>
  <c r="F120" i="7" s="1"/>
  <c r="I120" i="7" s="1"/>
  <c r="C121" i="7" l="1"/>
  <c r="D121" i="7" l="1"/>
  <c r="F121" i="7" s="1"/>
  <c r="I121" i="7" s="1"/>
  <c r="G121" i="7"/>
  <c r="C122" i="7" l="1"/>
  <c r="G122" i="7" l="1"/>
  <c r="D122" i="7"/>
  <c r="F122" i="7" s="1"/>
  <c r="I122" i="7" s="1"/>
  <c r="C123" i="7" l="1"/>
  <c r="D123" i="7" l="1"/>
  <c r="F123" i="7" s="1"/>
  <c r="I123" i="7" s="1"/>
  <c r="G123" i="7"/>
  <c r="C124" i="7" l="1"/>
  <c r="G124" i="7" l="1"/>
  <c r="D124" i="7"/>
  <c r="F124" i="7" s="1"/>
  <c r="I124" i="7" l="1"/>
  <c r="C125" i="7" l="1"/>
  <c r="G125" i="7" l="1"/>
  <c r="D125" i="7"/>
  <c r="F125" i="7" s="1"/>
  <c r="I125" i="7" l="1"/>
  <c r="C126" i="7" l="1"/>
  <c r="G126" i="7" l="1"/>
  <c r="D126" i="7"/>
  <c r="F126" i="7" s="1"/>
  <c r="I126" i="7" s="1"/>
  <c r="C127" i="7" l="1"/>
  <c r="G127" i="7" l="1"/>
  <c r="D127" i="7"/>
  <c r="F127" i="7" s="1"/>
  <c r="I127" i="7" s="1"/>
  <c r="C128" i="7" l="1"/>
  <c r="G128" i="7" l="1"/>
  <c r="D128" i="7"/>
  <c r="F128" i="7" s="1"/>
  <c r="I128" i="7" s="1"/>
  <c r="C129" i="7" l="1"/>
  <c r="D129" i="7" l="1"/>
  <c r="F129" i="7" s="1"/>
  <c r="I129" i="7" s="1"/>
  <c r="G129" i="7"/>
  <c r="C130" i="7" l="1"/>
  <c r="G130" i="7" l="1"/>
  <c r="D130" i="7"/>
  <c r="F130" i="7" l="1"/>
  <c r="I130" i="7" s="1"/>
  <c r="C131" i="7" s="1"/>
  <c r="G131" i="7" l="1"/>
  <c r="D131" i="7"/>
  <c r="F131" i="7" s="1"/>
  <c r="I131" i="7" s="1"/>
  <c r="C132" i="7" l="1"/>
  <c r="G132" i="7" l="1"/>
  <c r="D132" i="7"/>
  <c r="F132" i="7" s="1"/>
  <c r="I132" i="7" l="1"/>
  <c r="C133" i="7" l="1"/>
  <c r="D133" i="7" l="1"/>
  <c r="F133" i="7" s="1"/>
  <c r="I133" i="7" s="1"/>
  <c r="G133" i="7"/>
  <c r="C134" i="7" l="1"/>
  <c r="D134" i="7" l="1"/>
  <c r="F134" i="7" s="1"/>
  <c r="I134" i="7" s="1"/>
  <c r="G134" i="7"/>
  <c r="C135" i="7" l="1"/>
  <c r="G135" i="7" l="1"/>
  <c r="D135" i="7"/>
  <c r="F135" i="7" l="1"/>
  <c r="I135" i="7" s="1"/>
  <c r="C136" i="7" s="1"/>
  <c r="D136" i="7" l="1"/>
  <c r="G136" i="7"/>
  <c r="F136" i="7"/>
  <c r="I136" i="7" s="1"/>
  <c r="C137" i="7" l="1"/>
  <c r="D137" i="7" l="1"/>
  <c r="F137" i="7" s="1"/>
  <c r="I137" i="7" s="1"/>
  <c r="G137" i="7"/>
  <c r="C138" i="7" l="1"/>
  <c r="D138" i="7" l="1"/>
  <c r="F138" i="7" s="1"/>
  <c r="I138" i="7" s="1"/>
  <c r="G138" i="7"/>
  <c r="C139" i="7" l="1"/>
  <c r="D139" i="7" l="1"/>
  <c r="F139" i="7" s="1"/>
  <c r="I139" i="7" s="1"/>
  <c r="G139" i="7"/>
  <c r="C140" i="7" l="1"/>
  <c r="G140" i="7" l="1"/>
  <c r="D140" i="7"/>
  <c r="F140" i="7" s="1"/>
  <c r="I140" i="7" l="1"/>
  <c r="C141" i="7"/>
  <c r="G141" i="7" l="1"/>
  <c r="D141" i="7"/>
  <c r="F141" i="7" s="1"/>
  <c r="I141" i="7" s="1"/>
  <c r="C142" i="7" l="1"/>
  <c r="D142" i="7" l="1"/>
  <c r="F142" i="7" s="1"/>
  <c r="I142" i="7" s="1"/>
  <c r="G142" i="7"/>
  <c r="C143" i="7" l="1"/>
  <c r="D143" i="7" l="1"/>
  <c r="F143" i="7" s="1"/>
  <c r="I143" i="7" s="1"/>
  <c r="G143" i="7"/>
  <c r="C144" i="7" l="1"/>
  <c r="D144" i="7" l="1"/>
  <c r="F144" i="7" s="1"/>
  <c r="I144" i="7" s="1"/>
  <c r="G144" i="7"/>
  <c r="C145" i="7" l="1"/>
  <c r="G145" i="7" l="1"/>
  <c r="D145" i="7"/>
  <c r="F145" i="7" s="1"/>
  <c r="I145" i="7" l="1"/>
  <c r="C146" i="7"/>
  <c r="D146" i="7" l="1"/>
  <c r="F146" i="7" s="1"/>
  <c r="I146" i="7" s="1"/>
  <c r="G146" i="7"/>
  <c r="C147" i="7" l="1"/>
  <c r="D147" i="7" l="1"/>
  <c r="F147" i="7" s="1"/>
  <c r="I147" i="7" s="1"/>
  <c r="G147" i="7"/>
  <c r="C148" i="7" l="1"/>
  <c r="G148" i="7" l="1"/>
  <c r="D148" i="7"/>
  <c r="F148" i="7" s="1"/>
  <c r="I148" i="7" l="1"/>
  <c r="C149" i="7" l="1"/>
  <c r="D149" i="7" l="1"/>
  <c r="F149" i="7" s="1"/>
  <c r="I149" i="7" s="1"/>
  <c r="G149" i="7"/>
  <c r="C150" i="7" l="1"/>
  <c r="D150" i="7" l="1"/>
  <c r="F150" i="7" s="1"/>
  <c r="I150" i="7" s="1"/>
  <c r="G150" i="7"/>
  <c r="C151" i="7" l="1"/>
  <c r="G151" i="7" l="1"/>
  <c r="D151" i="7"/>
  <c r="F151" i="7" l="1"/>
  <c r="I151" i="7" s="1"/>
  <c r="C152" i="7" s="1"/>
  <c r="D152" i="7" l="1"/>
  <c r="F152" i="7" s="1"/>
  <c r="I152" i="7" s="1"/>
  <c r="G152" i="7"/>
  <c r="C153" i="7" l="1"/>
  <c r="G153" i="7" l="1"/>
  <c r="D153" i="7"/>
  <c r="F153" i="7" l="1"/>
  <c r="I153" i="7" s="1"/>
  <c r="C154" i="7" s="1"/>
  <c r="G154" i="7" l="1"/>
  <c r="D154" i="7"/>
  <c r="F154" i="7" s="1"/>
  <c r="I154" i="7" s="1"/>
  <c r="C155" i="7" l="1"/>
  <c r="G155" i="7" l="1"/>
  <c r="D155" i="7"/>
  <c r="F155" i="7" s="1"/>
  <c r="I155" i="7" s="1"/>
  <c r="C156" i="7" l="1"/>
  <c r="G156" i="7" l="1"/>
  <c r="D156" i="7"/>
  <c r="F156" i="7" s="1"/>
  <c r="I156" i="7" s="1"/>
  <c r="C157" i="7" l="1"/>
  <c r="D157" i="7" l="1"/>
  <c r="F157" i="7" s="1"/>
  <c r="I157" i="7" s="1"/>
  <c r="G157" i="7"/>
  <c r="C158" i="7" l="1"/>
  <c r="D158" i="7" l="1"/>
  <c r="F158" i="7" s="1"/>
  <c r="I158" i="7" s="1"/>
  <c r="G158" i="7"/>
  <c r="C159" i="7" l="1"/>
  <c r="D159" i="7" l="1"/>
  <c r="F159" i="7" s="1"/>
  <c r="I159" i="7" s="1"/>
  <c r="G159" i="7"/>
  <c r="C160" i="7" l="1"/>
  <c r="D160" i="7" l="1"/>
  <c r="F160" i="7" s="1"/>
  <c r="I160" i="7" s="1"/>
  <c r="G160" i="7"/>
  <c r="C161" i="7" l="1"/>
  <c r="D161" i="7" l="1"/>
  <c r="F161" i="7" s="1"/>
  <c r="I161" i="7" s="1"/>
  <c r="G161" i="7"/>
  <c r="C162" i="7" l="1"/>
  <c r="D162" i="7" l="1"/>
  <c r="F162" i="7" s="1"/>
  <c r="I162" i="7" s="1"/>
  <c r="G162" i="7"/>
  <c r="C163" i="7" l="1"/>
  <c r="D163" i="7" l="1"/>
  <c r="G163" i="7"/>
  <c r="F163" i="7"/>
  <c r="I163" i="7" s="1"/>
  <c r="C164" i="7" l="1"/>
  <c r="G164" i="7" l="1"/>
  <c r="D164" i="7"/>
  <c r="F164" i="7" l="1"/>
  <c r="I164" i="7" s="1"/>
  <c r="C165" i="7" s="1"/>
  <c r="D165" i="7" l="1"/>
  <c r="F165" i="7" s="1"/>
  <c r="I165" i="7" s="1"/>
  <c r="G165" i="7"/>
  <c r="C166" i="7" l="1"/>
  <c r="D166" i="7" l="1"/>
  <c r="F166" i="7" s="1"/>
  <c r="I166" i="7" s="1"/>
  <c r="G166" i="7"/>
  <c r="C167" i="7" l="1"/>
  <c r="G167" i="7" l="1"/>
  <c r="D167" i="7"/>
  <c r="F167" i="7" s="1"/>
  <c r="I167" i="7" l="1"/>
  <c r="C168" i="7"/>
  <c r="D168" i="7" l="1"/>
  <c r="F168" i="7" s="1"/>
  <c r="I168" i="7" s="1"/>
  <c r="G168" i="7"/>
  <c r="C169" i="7" l="1"/>
  <c r="G169" i="7" l="1"/>
  <c r="D169" i="7"/>
  <c r="F169" i="7" l="1"/>
  <c r="I169" i="7" s="1"/>
  <c r="C170" i="7" s="1"/>
  <c r="D170" i="7" l="1"/>
  <c r="F170" i="7" s="1"/>
  <c r="I170" i="7" s="1"/>
  <c r="G170" i="7"/>
  <c r="C171" i="7" l="1"/>
  <c r="G171" i="7" l="1"/>
  <c r="D171" i="7"/>
  <c r="F171" i="7" s="1"/>
  <c r="I171" i="7" s="1"/>
  <c r="C172" i="7" l="1"/>
  <c r="G172" i="7" l="1"/>
  <c r="D172" i="7"/>
  <c r="F172" i="7" l="1"/>
  <c r="I172" i="7" s="1"/>
  <c r="C173" i="7" s="1"/>
  <c r="D173" i="7" l="1"/>
  <c r="G173" i="7"/>
  <c r="F173" i="7"/>
  <c r="I173" i="7" l="1"/>
  <c r="C174" i="7"/>
  <c r="G174" i="7" l="1"/>
  <c r="D174" i="7"/>
  <c r="F174" i="7" s="1"/>
  <c r="I174" i="7" s="1"/>
  <c r="C175" i="7" l="1"/>
  <c r="G175" i="7" l="1"/>
  <c r="D175" i="7"/>
  <c r="F175" i="7" s="1"/>
  <c r="I175" i="7" s="1"/>
  <c r="C176" i="7" l="1"/>
  <c r="D176" i="7" l="1"/>
  <c r="F176" i="7" s="1"/>
  <c r="I176" i="7" s="1"/>
  <c r="G176" i="7"/>
  <c r="C177" i="7" l="1"/>
  <c r="G177" i="7" l="1"/>
  <c r="D177" i="7"/>
  <c r="F177" i="7" s="1"/>
  <c r="I177" i="7" s="1"/>
  <c r="C178" i="7" l="1"/>
  <c r="G178" i="7" l="1"/>
  <c r="D178" i="7"/>
  <c r="F178" i="7" s="1"/>
  <c r="I178" i="7" s="1"/>
  <c r="C179" i="7" l="1"/>
  <c r="G179" i="7" l="1"/>
  <c r="D179" i="7"/>
  <c r="F179" i="7" s="1"/>
  <c r="I179" i="7" l="1"/>
  <c r="C180" i="7" l="1"/>
  <c r="G180" i="7" l="1"/>
  <c r="D180" i="7"/>
  <c r="F180" i="7" s="1"/>
  <c r="I180" i="7" s="1"/>
  <c r="C181" i="7" l="1"/>
  <c r="D181" i="7" l="1"/>
  <c r="F181" i="7" s="1"/>
  <c r="G181" i="7"/>
  <c r="I181" i="7" l="1"/>
  <c r="C182" i="7"/>
  <c r="D182" i="7" l="1"/>
  <c r="G182" i="7"/>
  <c r="F182" i="7"/>
  <c r="I182" i="7" s="1"/>
  <c r="C183" i="7" l="1"/>
  <c r="G183" i="7" l="1"/>
  <c r="D183" i="7"/>
  <c r="F183" i="7" l="1"/>
  <c r="I183" i="7" s="1"/>
  <c r="C184" i="7" s="1"/>
  <c r="G184" i="7" l="1"/>
  <c r="D184" i="7"/>
  <c r="F184" i="7" s="1"/>
  <c r="I184" i="7" s="1"/>
  <c r="C185" i="7" l="1"/>
  <c r="G185" i="7" l="1"/>
  <c r="D185" i="7"/>
  <c r="F185" i="7" s="1"/>
  <c r="I185" i="7" l="1"/>
  <c r="C186" i="7" s="1"/>
  <c r="G186" i="7" l="1"/>
  <c r="D186" i="7"/>
  <c r="F186" i="7" l="1"/>
  <c r="I186" i="7" s="1"/>
  <c r="C187" i="7" s="1"/>
  <c r="D187" i="7" l="1"/>
  <c r="F187" i="7" s="1"/>
  <c r="I187" i="7" s="1"/>
  <c r="G187" i="7"/>
  <c r="C188" i="7" l="1"/>
  <c r="D188" i="7" l="1"/>
  <c r="F188" i="7" s="1"/>
  <c r="I188" i="7" s="1"/>
  <c r="G188" i="7"/>
  <c r="C189" i="7" l="1"/>
  <c r="G189" i="7" l="1"/>
  <c r="D189" i="7"/>
  <c r="F189" i="7" l="1"/>
  <c r="I189" i="7" s="1"/>
  <c r="C190" i="7" s="1"/>
  <c r="G190" i="7" l="1"/>
  <c r="D190" i="7"/>
  <c r="F190" i="7" s="1"/>
  <c r="I190" i="7" l="1"/>
  <c r="C191" i="7" l="1"/>
  <c r="G191" i="7" l="1"/>
  <c r="D191" i="7"/>
  <c r="F191" i="7" s="1"/>
  <c r="I191" i="7" s="1"/>
  <c r="C192" i="7" l="1"/>
  <c r="G192" i="7" l="1"/>
  <c r="D192" i="7"/>
  <c r="F192" i="7" l="1"/>
  <c r="I192" i="7" s="1"/>
  <c r="C193" i="7" s="1"/>
  <c r="D193" i="7" l="1"/>
  <c r="F193" i="7" s="1"/>
  <c r="I193" i="7" s="1"/>
  <c r="G193" i="7"/>
  <c r="C194" i="7" l="1"/>
  <c r="G194" i="7" l="1"/>
  <c r="D194" i="7"/>
  <c r="F194" i="7" s="1"/>
  <c r="I194" i="7" s="1"/>
  <c r="C195" i="7" l="1"/>
  <c r="G195" i="7" l="1"/>
  <c r="D195" i="7"/>
  <c r="F195" i="7" s="1"/>
  <c r="I195" i="7" s="1"/>
  <c r="C196" i="7" l="1"/>
  <c r="D196" i="7" l="1"/>
  <c r="F196" i="7" s="1"/>
  <c r="I196" i="7" s="1"/>
  <c r="G196" i="7"/>
  <c r="C197" i="7" l="1"/>
  <c r="G197" i="7" l="1"/>
  <c r="D197" i="7"/>
  <c r="F197" i="7" s="1"/>
  <c r="I197" i="7" l="1"/>
  <c r="C198" i="7"/>
  <c r="D198" i="7" l="1"/>
  <c r="F198" i="7" s="1"/>
  <c r="I198" i="7" s="1"/>
  <c r="G198" i="7"/>
  <c r="C199" i="7" l="1"/>
  <c r="D199" i="7" l="1"/>
  <c r="G199" i="7"/>
  <c r="F199" i="7"/>
  <c r="I199" i="7" l="1"/>
  <c r="C200" i="7"/>
  <c r="D200" i="7" l="1"/>
  <c r="F200" i="7" s="1"/>
  <c r="I200" i="7" s="1"/>
  <c r="G200" i="7"/>
  <c r="C201" i="7" l="1"/>
  <c r="D201" i="7" l="1"/>
  <c r="F201" i="7" s="1"/>
  <c r="G201" i="7"/>
  <c r="I201" i="7" l="1"/>
  <c r="C202" i="7"/>
  <c r="D202" i="7" l="1"/>
  <c r="F202" i="7" s="1"/>
  <c r="I202" i="7" s="1"/>
  <c r="G202" i="7"/>
  <c r="C203" i="7" l="1"/>
  <c r="G203" i="7" l="1"/>
  <c r="D203" i="7"/>
  <c r="F203" i="7" s="1"/>
  <c r="I203" i="7" l="1"/>
  <c r="C204" i="7" l="1"/>
  <c r="D204" i="7" l="1"/>
  <c r="F204" i="7" s="1"/>
  <c r="I204" i="7" s="1"/>
  <c r="G204" i="7"/>
  <c r="C205" i="7" l="1"/>
  <c r="D205" i="7" l="1"/>
  <c r="G205" i="7"/>
  <c r="F205" i="7"/>
  <c r="I205" i="7" s="1"/>
  <c r="C206" i="7" l="1"/>
  <c r="D206" i="7" l="1"/>
  <c r="F206" i="7" s="1"/>
  <c r="I206" i="7" s="1"/>
  <c r="G206" i="7"/>
  <c r="C207" i="7" l="1"/>
  <c r="D207" i="7" l="1"/>
  <c r="F207" i="7" s="1"/>
  <c r="I207" i="7" s="1"/>
  <c r="G207" i="7"/>
  <c r="C208" i="7" l="1"/>
  <c r="D208" i="7" l="1"/>
  <c r="F208" i="7" s="1"/>
  <c r="I208" i="7" s="1"/>
  <c r="G208" i="7"/>
  <c r="C209" i="7" l="1"/>
  <c r="G209" i="7" l="1"/>
  <c r="D209" i="7"/>
  <c r="F209" i="7" s="1"/>
  <c r="I209" i="7" s="1"/>
  <c r="C210" i="7" l="1"/>
  <c r="G210" i="7" l="1"/>
  <c r="D210" i="7"/>
  <c r="F210" i="7" s="1"/>
  <c r="I210" i="7" s="1"/>
  <c r="C211" i="7" l="1"/>
  <c r="D211" i="7" l="1"/>
  <c r="F211" i="7" s="1"/>
  <c r="I211" i="7" s="1"/>
  <c r="G211" i="7"/>
  <c r="C212" i="7" l="1"/>
  <c r="D212" i="7" l="1"/>
  <c r="F212" i="7" s="1"/>
  <c r="I212" i="7" s="1"/>
  <c r="G212" i="7"/>
  <c r="C213" i="7" l="1"/>
  <c r="G213" i="7" l="1"/>
  <c r="D213" i="7"/>
  <c r="F213" i="7" l="1"/>
  <c r="I213" i="7" s="1"/>
  <c r="C214" i="7" l="1"/>
  <c r="G214" i="7" l="1"/>
  <c r="D214" i="7"/>
  <c r="F214" i="7" l="1"/>
  <c r="I214" i="7" s="1"/>
  <c r="C215" i="7" s="1"/>
  <c r="G215" i="7" l="1"/>
  <c r="D215" i="7"/>
  <c r="F215" i="7" s="1"/>
  <c r="I215" i="7" s="1"/>
  <c r="C216" i="7" l="1"/>
  <c r="G216" i="7" l="1"/>
  <c r="D216" i="7"/>
  <c r="F216" i="7" s="1"/>
  <c r="I216" i="7" s="1"/>
  <c r="C217" i="7" l="1"/>
  <c r="D217" i="7" l="1"/>
  <c r="F217" i="7" s="1"/>
  <c r="I217" i="7" s="1"/>
  <c r="G217" i="7"/>
  <c r="C218" i="7" l="1"/>
  <c r="G218" i="7" l="1"/>
  <c r="D218" i="7"/>
  <c r="F218" i="7" s="1"/>
  <c r="I218" i="7" s="1"/>
  <c r="C219" i="7" l="1"/>
  <c r="D219" i="7" l="1"/>
  <c r="F219" i="7" s="1"/>
  <c r="I219" i="7" s="1"/>
  <c r="G219" i="7"/>
  <c r="C220" i="7" l="1"/>
  <c r="G220" i="7" l="1"/>
  <c r="D220" i="7"/>
  <c r="F220" i="7" s="1"/>
  <c r="I220" i="7" l="1"/>
  <c r="C221" i="7" l="1"/>
  <c r="D221" i="7" l="1"/>
  <c r="F221" i="7" s="1"/>
  <c r="I221" i="7" s="1"/>
  <c r="G221" i="7"/>
  <c r="C222" i="7" l="1"/>
  <c r="D222" i="7" l="1"/>
  <c r="F222" i="7" s="1"/>
  <c r="I222" i="7" s="1"/>
  <c r="G222" i="7"/>
  <c r="C223" i="7" l="1"/>
  <c r="G223" i="7" l="1"/>
  <c r="D223" i="7"/>
  <c r="F223" i="7" s="1"/>
  <c r="I223" i="7" s="1"/>
  <c r="C224" i="7" l="1"/>
  <c r="G224" i="7" l="1"/>
  <c r="D224" i="7"/>
  <c r="F224" i="7" s="1"/>
  <c r="I224" i="7" s="1"/>
  <c r="C225" i="7" l="1"/>
  <c r="D225" i="7" l="1"/>
  <c r="F225" i="7" s="1"/>
  <c r="I225" i="7" s="1"/>
  <c r="G225" i="7"/>
  <c r="C226" i="7" l="1"/>
  <c r="D226" i="7" l="1"/>
  <c r="F226" i="7" s="1"/>
  <c r="I226" i="7" s="1"/>
  <c r="G226" i="7"/>
  <c r="C227" i="7" l="1"/>
  <c r="D227" i="7" l="1"/>
  <c r="F227" i="7" s="1"/>
  <c r="G227" i="7"/>
  <c r="I227" i="7" l="1"/>
  <c r="C228" i="7" s="1"/>
  <c r="G228" i="7" l="1"/>
  <c r="D228" i="7"/>
  <c r="F228" i="7" s="1"/>
  <c r="I228" i="7" s="1"/>
  <c r="C229" i="7" l="1"/>
  <c r="G229" i="7" l="1"/>
  <c r="D229" i="7"/>
  <c r="F229" i="7" s="1"/>
  <c r="I229" i="7" s="1"/>
  <c r="C230" i="7" l="1"/>
  <c r="G230" i="7" l="1"/>
  <c r="D230" i="7"/>
  <c r="F230" i="7" s="1"/>
  <c r="I230" i="7" l="1"/>
  <c r="C231" i="7" l="1"/>
  <c r="D231" i="7" l="1"/>
  <c r="F231" i="7" s="1"/>
  <c r="I231" i="7" s="1"/>
  <c r="G231" i="7"/>
  <c r="C232" i="7" l="1"/>
  <c r="D232" i="7" l="1"/>
  <c r="F232" i="7" s="1"/>
  <c r="I232" i="7" s="1"/>
  <c r="G232" i="7"/>
  <c r="C233" i="7" l="1"/>
  <c r="G233" i="7" l="1"/>
  <c r="D233" i="7"/>
  <c r="F233" i="7" s="1"/>
  <c r="I233" i="7" s="1"/>
  <c r="C234" i="7" l="1"/>
  <c r="D234" i="7" l="1"/>
  <c r="F234" i="7" s="1"/>
  <c r="I234" i="7" s="1"/>
  <c r="G234" i="7"/>
  <c r="C235" i="7" l="1"/>
  <c r="D235" i="7" l="1"/>
  <c r="G235" i="7"/>
  <c r="F235" i="7"/>
  <c r="I235" i="7" l="1"/>
  <c r="C236" i="7" s="1"/>
  <c r="G236" i="7" l="1"/>
  <c r="D236" i="7"/>
  <c r="F236" i="7" l="1"/>
  <c r="I236" i="7" s="1"/>
  <c r="C237" i="7" s="1"/>
  <c r="G237" i="7" l="1"/>
  <c r="D237" i="7"/>
  <c r="F237" i="7" s="1"/>
  <c r="I237" i="7" l="1"/>
  <c r="C238" i="7"/>
  <c r="D238" i="7" l="1"/>
  <c r="F238" i="7" s="1"/>
  <c r="I238" i="7" s="1"/>
  <c r="G238" i="7"/>
  <c r="C239" i="7" l="1"/>
  <c r="D239" i="7" l="1"/>
  <c r="F239" i="7" s="1"/>
  <c r="I239" i="7" s="1"/>
  <c r="G239" i="7"/>
  <c r="C240" i="7" l="1"/>
  <c r="G240" i="7" l="1"/>
  <c r="D240" i="7"/>
  <c r="F240" i="7" s="1"/>
  <c r="I240" i="7" s="1"/>
  <c r="C241" i="7" l="1"/>
  <c r="D241" i="7" l="1"/>
  <c r="F241" i="7" s="1"/>
  <c r="I241" i="7" s="1"/>
  <c r="G241" i="7"/>
  <c r="C242" i="7" l="1"/>
  <c r="G242" i="7" l="1"/>
  <c r="D242" i="7"/>
  <c r="F242" i="7" s="1"/>
  <c r="I242" i="7" s="1"/>
  <c r="C243" i="7" l="1"/>
  <c r="G243" i="7" l="1"/>
  <c r="D243" i="7"/>
  <c r="F243" i="7" l="1"/>
  <c r="I243" i="7" s="1"/>
  <c r="C244" i="7" s="1"/>
  <c r="D244" i="7" l="1"/>
  <c r="F244" i="7" s="1"/>
  <c r="I244" i="7" s="1"/>
  <c r="G244" i="7"/>
  <c r="C245" i="7" l="1"/>
  <c r="G245" i="7" l="1"/>
  <c r="D245" i="7"/>
  <c r="F245" i="7" s="1"/>
  <c r="I245" i="7" l="1"/>
  <c r="C246" i="7" l="1"/>
  <c r="D246" i="7" l="1"/>
  <c r="F246" i="7" s="1"/>
  <c r="I246" i="7" s="1"/>
  <c r="G246" i="7"/>
  <c r="C247" i="7" l="1"/>
  <c r="G247" i="7" l="1"/>
  <c r="D247" i="7"/>
  <c r="F247" i="7" s="1"/>
  <c r="I247" i="7" l="1"/>
  <c r="C248" i="7" l="1"/>
  <c r="D248" i="7" l="1"/>
  <c r="F248" i="7" s="1"/>
  <c r="I248" i="7" s="1"/>
  <c r="G248" i="7"/>
  <c r="C249" i="7" l="1"/>
  <c r="G249" i="7" l="1"/>
  <c r="D249" i="7"/>
  <c r="F249" i="7" s="1"/>
  <c r="I249" i="7" s="1"/>
  <c r="C250" i="7" l="1"/>
  <c r="G250" i="7" l="1"/>
  <c r="D250" i="7"/>
  <c r="F250" i="7" s="1"/>
  <c r="I250" i="7" s="1"/>
  <c r="C251" i="7" l="1"/>
  <c r="D251" i="7" l="1"/>
  <c r="G251" i="7"/>
  <c r="F251" i="7" l="1"/>
  <c r="I251" i="7" s="1"/>
  <c r="C252" i="7" s="1"/>
  <c r="D252" i="7" l="1"/>
  <c r="G252" i="7"/>
  <c r="F252" i="7" l="1"/>
  <c r="I252" i="7" s="1"/>
  <c r="C253" i="7" s="1"/>
  <c r="G253" i="7" l="1"/>
  <c r="D253" i="7"/>
  <c r="F253" i="7" s="1"/>
  <c r="I253" i="7" l="1"/>
  <c r="C254" i="7" s="1"/>
  <c r="G254" i="7" l="1"/>
  <c r="D254" i="7"/>
  <c r="F254" i="7" s="1"/>
  <c r="I254" i="7" s="1"/>
  <c r="C255" i="7" l="1"/>
  <c r="D255" i="7" l="1"/>
  <c r="F255" i="7" s="1"/>
  <c r="I255" i="7" s="1"/>
  <c r="G255" i="7"/>
  <c r="C256" i="7" l="1"/>
  <c r="D256" i="7" l="1"/>
  <c r="F256" i="7" s="1"/>
  <c r="I256" i="7" s="1"/>
  <c r="G256" i="7"/>
  <c r="C257" i="7" l="1"/>
  <c r="D257" i="7" l="1"/>
  <c r="F257" i="7" s="1"/>
  <c r="I257" i="7" s="1"/>
  <c r="G257" i="7"/>
  <c r="C258" i="7" l="1"/>
  <c r="D258" i="7" l="1"/>
  <c r="F258" i="7" s="1"/>
  <c r="I258" i="7" s="1"/>
  <c r="G258" i="7"/>
  <c r="C259" i="7" l="1"/>
  <c r="D259" i="7" l="1"/>
  <c r="F259" i="7" s="1"/>
  <c r="I259" i="7" s="1"/>
  <c r="G259" i="7"/>
  <c r="C260" i="7" l="1"/>
  <c r="D260" i="7" l="1"/>
  <c r="F260" i="7" s="1"/>
  <c r="I260" i="7" s="1"/>
  <c r="G260" i="7"/>
  <c r="C261" i="7" l="1"/>
  <c r="D261" i="7" l="1"/>
  <c r="F261" i="7" s="1"/>
  <c r="I261" i="7" s="1"/>
  <c r="G261" i="7"/>
  <c r="C262" i="7" l="1"/>
  <c r="G262" i="7" l="1"/>
  <c r="D262" i="7"/>
  <c r="F262" i="7" l="1"/>
  <c r="I262" i="7" s="1"/>
  <c r="C263" i="7" s="1"/>
  <c r="D263" i="7" l="1"/>
  <c r="F263" i="7" s="1"/>
  <c r="I263" i="7" s="1"/>
  <c r="G263" i="7"/>
  <c r="C264" i="7" l="1"/>
  <c r="D264" i="7" l="1"/>
  <c r="F264" i="7" s="1"/>
  <c r="I264" i="7" s="1"/>
  <c r="G264" i="7"/>
  <c r="C265" i="7" l="1"/>
  <c r="G265" i="7" l="1"/>
  <c r="D265" i="7"/>
  <c r="F265" i="7" s="1"/>
  <c r="I265" i="7" s="1"/>
  <c r="C266" i="7" l="1"/>
  <c r="G266" i="7" l="1"/>
  <c r="D266" i="7"/>
  <c r="F266" i="7" s="1"/>
  <c r="I266" i="7" s="1"/>
  <c r="C267" i="7" l="1"/>
  <c r="G267" i="7" l="1"/>
  <c r="D267" i="7"/>
  <c r="F267" i="7" l="1"/>
  <c r="I267" i="7" s="1"/>
  <c r="C268" i="7" s="1"/>
  <c r="G268" i="7" l="1"/>
  <c r="D268" i="7"/>
  <c r="F268" i="7" s="1"/>
  <c r="I268" i="7" l="1"/>
  <c r="C269" i="7" s="1"/>
  <c r="D269" i="7" l="1"/>
  <c r="F269" i="7" s="1"/>
  <c r="I269" i="7" s="1"/>
  <c r="G269" i="7"/>
  <c r="C270" i="7" l="1"/>
  <c r="D270" i="7" l="1"/>
  <c r="F270" i="7" s="1"/>
  <c r="I270" i="7" s="1"/>
  <c r="G270" i="7"/>
  <c r="C271" i="7" l="1"/>
  <c r="G271" i="7" l="1"/>
  <c r="D271" i="7"/>
  <c r="F271" i="7" s="1"/>
  <c r="I271" i="7" s="1"/>
  <c r="C272" i="7" l="1"/>
  <c r="G272" i="7" l="1"/>
  <c r="D272" i="7"/>
  <c r="F272" i="7" s="1"/>
  <c r="I272" i="7" l="1"/>
  <c r="C273" i="7" l="1"/>
  <c r="G273" i="7" l="1"/>
  <c r="D273" i="7"/>
  <c r="F273" i="7" l="1"/>
  <c r="I273" i="7" s="1"/>
  <c r="C274" i="7" s="1"/>
  <c r="D274" i="7" l="1"/>
  <c r="F274" i="7" s="1"/>
  <c r="I274" i="7" s="1"/>
  <c r="G274" i="7"/>
  <c r="C275" i="7" l="1"/>
  <c r="D275" i="7" l="1"/>
  <c r="G275" i="7"/>
  <c r="F275" i="7"/>
  <c r="I275" i="7" s="1"/>
  <c r="C276" i="7" l="1"/>
  <c r="G276" i="7" l="1"/>
  <c r="D276" i="7"/>
  <c r="F276" i="7" s="1"/>
  <c r="I276" i="7" l="1"/>
  <c r="C277" i="7"/>
  <c r="D277" i="7" l="1"/>
  <c r="F277" i="7" s="1"/>
  <c r="I277" i="7" s="1"/>
  <c r="G277" i="7"/>
  <c r="C278" i="7" l="1"/>
  <c r="G278" i="7" l="1"/>
  <c r="D278" i="7"/>
  <c r="F278" i="7" s="1"/>
  <c r="I278" i="7" l="1"/>
  <c r="C279" i="7" s="1"/>
  <c r="D279" i="7" l="1"/>
  <c r="F279" i="7" s="1"/>
  <c r="I279" i="7" s="1"/>
  <c r="G279" i="7"/>
  <c r="C280" i="7" l="1"/>
  <c r="D280" i="7" l="1"/>
  <c r="F280" i="7" s="1"/>
  <c r="I280" i="7" s="1"/>
  <c r="G280" i="7"/>
  <c r="C281" i="7" l="1"/>
  <c r="G281" i="7" l="1"/>
  <c r="D281" i="7"/>
  <c r="F281" i="7" s="1"/>
  <c r="I281" i="7" l="1"/>
  <c r="C282" i="7" l="1"/>
  <c r="D282" i="7" l="1"/>
  <c r="F282" i="7" s="1"/>
  <c r="I282" i="7" s="1"/>
  <c r="G282" i="7"/>
  <c r="C283" i="7" l="1"/>
  <c r="D283" i="7" l="1"/>
  <c r="F283" i="7" s="1"/>
  <c r="I283" i="7" s="1"/>
  <c r="G283" i="7"/>
  <c r="C284" i="7" l="1"/>
  <c r="G284" i="7" l="1"/>
  <c r="D284" i="7"/>
  <c r="F284" i="7" s="1"/>
  <c r="I284" i="7" l="1"/>
  <c r="C285" i="7"/>
  <c r="D285" i="7" l="1"/>
  <c r="G285" i="7"/>
  <c r="F285" i="7"/>
  <c r="I285" i="7" s="1"/>
  <c r="C286" i="7" l="1"/>
  <c r="G286" i="7" l="1"/>
  <c r="D286" i="7"/>
  <c r="F286" i="7" s="1"/>
  <c r="I286" i="7" s="1"/>
  <c r="C287" i="7" l="1"/>
  <c r="D287" i="7" l="1"/>
  <c r="F287" i="7" s="1"/>
  <c r="I287" i="7" s="1"/>
  <c r="G287" i="7"/>
  <c r="C288" i="7" l="1"/>
  <c r="G288" i="7" l="1"/>
  <c r="D288" i="7"/>
  <c r="F288" i="7" s="1"/>
  <c r="I288" i="7" s="1"/>
  <c r="C289" i="7" l="1"/>
  <c r="D289" i="7" l="1"/>
  <c r="F289" i="7" s="1"/>
  <c r="I289" i="7" s="1"/>
  <c r="G289" i="7"/>
  <c r="C290" i="7" l="1"/>
  <c r="D290" i="7" l="1"/>
  <c r="F290" i="7" s="1"/>
  <c r="I290" i="7" s="1"/>
  <c r="G290" i="7"/>
  <c r="C291" i="7" l="1"/>
  <c r="G291" i="7" l="1"/>
  <c r="D291" i="7"/>
  <c r="F291" i="7"/>
  <c r="I291" i="7" s="1"/>
  <c r="C292" i="7" l="1"/>
  <c r="G292" i="7" l="1"/>
  <c r="D292" i="7"/>
  <c r="F292" i="7" s="1"/>
  <c r="I292" i="7" s="1"/>
  <c r="C293" i="7" l="1"/>
  <c r="G293" i="7" l="1"/>
  <c r="D293" i="7"/>
  <c r="F293" i="7" s="1"/>
  <c r="I293" i="7" l="1"/>
  <c r="C294" i="7" l="1"/>
  <c r="G294" i="7" l="1"/>
  <c r="D294" i="7"/>
  <c r="F294" i="7" s="1"/>
  <c r="I294" i="7" s="1"/>
  <c r="C295" i="7" l="1"/>
  <c r="G295" i="7" l="1"/>
  <c r="D295" i="7"/>
  <c r="F295" i="7" s="1"/>
  <c r="I295" i="7" l="1"/>
  <c r="C296" i="7"/>
  <c r="G296" i="7" l="1"/>
  <c r="D296" i="7"/>
  <c r="F296" i="7" s="1"/>
  <c r="I296" i="7" s="1"/>
  <c r="C297" i="7" l="1"/>
  <c r="D297" i="7" l="1"/>
  <c r="F297" i="7" s="1"/>
  <c r="I297" i="7" s="1"/>
  <c r="G297" i="7"/>
  <c r="C298" i="7" l="1"/>
  <c r="D298" i="7" l="1"/>
  <c r="G298" i="7"/>
  <c r="F298" i="7"/>
  <c r="I298" i="7" s="1"/>
  <c r="C299" i="7" l="1"/>
  <c r="G299" i="7" l="1"/>
  <c r="D299" i="7"/>
  <c r="F299" i="7" s="1"/>
  <c r="I299" i="7" l="1"/>
  <c r="C300" i="7" l="1"/>
  <c r="G300" i="7" l="1"/>
  <c r="D300" i="7"/>
  <c r="F300" i="7" s="1"/>
  <c r="I300" i="7" s="1"/>
  <c r="C301" i="7" l="1"/>
  <c r="D301" i="7" l="1"/>
  <c r="F301" i="7" s="1"/>
  <c r="I301" i="7" s="1"/>
  <c r="G301" i="7"/>
  <c r="C302" i="7" l="1"/>
  <c r="G302" i="7" l="1"/>
  <c r="D302" i="7"/>
  <c r="F302" i="7" l="1"/>
  <c r="I302" i="7" s="1"/>
  <c r="C303" i="7" s="1"/>
  <c r="G303" i="7" l="1"/>
  <c r="D303" i="7"/>
  <c r="F303" i="7"/>
  <c r="I303" i="7" l="1"/>
  <c r="C304" i="7"/>
  <c r="G304" i="7" l="1"/>
  <c r="D304" i="7"/>
  <c r="F304" i="7" s="1"/>
  <c r="I304" i="7" s="1"/>
  <c r="C305" i="7" l="1"/>
  <c r="D305" i="7" l="1"/>
  <c r="F305" i="7" s="1"/>
  <c r="I305" i="7" s="1"/>
  <c r="G305" i="7"/>
  <c r="C306" i="7" l="1"/>
  <c r="G306" i="7" l="1"/>
  <c r="D306" i="7"/>
  <c r="F306" i="7" s="1"/>
  <c r="I306" i="7" s="1"/>
  <c r="C307" i="7" l="1"/>
  <c r="G307" i="7" l="1"/>
  <c r="D307" i="7"/>
  <c r="F307" i="7" s="1"/>
  <c r="I307" i="7" s="1"/>
  <c r="C308" i="7" l="1"/>
  <c r="G308" i="7" l="1"/>
  <c r="D308" i="7"/>
  <c r="F308" i="7" s="1"/>
  <c r="I308" i="7" s="1"/>
  <c r="C309" i="7" l="1"/>
  <c r="G309" i="7" l="1"/>
  <c r="D309" i="7"/>
  <c r="F309" i="7" s="1"/>
  <c r="I309" i="7" s="1"/>
  <c r="C310" i="7" l="1"/>
  <c r="G310" i="7" l="1"/>
  <c r="D310" i="7"/>
  <c r="F310" i="7" s="1"/>
  <c r="I310" i="7" s="1"/>
  <c r="C311" i="7" l="1"/>
  <c r="D311" i="7" l="1"/>
  <c r="F311" i="7" s="1"/>
  <c r="I311" i="7" s="1"/>
  <c r="G311" i="7"/>
  <c r="C312" i="7" l="1"/>
  <c r="D312" i="7" l="1"/>
  <c r="F312" i="7" s="1"/>
  <c r="I312" i="7" s="1"/>
  <c r="G312" i="7"/>
  <c r="C313" i="7" l="1"/>
  <c r="D313" i="7" l="1"/>
  <c r="G313" i="7"/>
  <c r="F313" i="7" l="1"/>
  <c r="I313" i="7" s="1"/>
  <c r="C314" i="7" s="1"/>
  <c r="D314" i="7" l="1"/>
  <c r="G314" i="7"/>
  <c r="F314" i="7"/>
  <c r="I314" i="7" s="1"/>
  <c r="C315" i="7" l="1"/>
  <c r="G315" i="7" l="1"/>
  <c r="D315" i="7"/>
  <c r="F315" i="7" s="1"/>
  <c r="I315" i="7" l="1"/>
  <c r="C316" i="7"/>
  <c r="G316" i="7" l="1"/>
  <c r="D316" i="7"/>
  <c r="F316" i="7" s="1"/>
  <c r="I316" i="7" s="1"/>
  <c r="C317" i="7" l="1"/>
  <c r="D317" i="7" l="1"/>
  <c r="F317" i="7" s="1"/>
  <c r="I317" i="7" s="1"/>
  <c r="G317" i="7"/>
  <c r="C318" i="7" l="1"/>
  <c r="D318" i="7" l="1"/>
  <c r="F318" i="7" s="1"/>
  <c r="I318" i="7" s="1"/>
  <c r="G318" i="7"/>
  <c r="C319" i="7" l="1"/>
  <c r="D319" i="7" l="1"/>
  <c r="F319" i="7" s="1"/>
  <c r="I319" i="7" s="1"/>
  <c r="G319" i="7"/>
  <c r="C320" i="7" l="1"/>
  <c r="G320" i="7" l="1"/>
  <c r="D320" i="7"/>
  <c r="F320" i="7" s="1"/>
  <c r="I320" i="7" s="1"/>
  <c r="C321" i="7" l="1"/>
  <c r="D321" i="7" l="1"/>
  <c r="F321" i="7" s="1"/>
  <c r="G321" i="7"/>
  <c r="I321" i="7" l="1"/>
  <c r="C322" i="7"/>
  <c r="G322" i="7" l="1"/>
  <c r="D322" i="7"/>
  <c r="F322" i="7" s="1"/>
  <c r="I322" i="7" s="1"/>
  <c r="C323" i="7" l="1"/>
  <c r="D323" i="7" l="1"/>
  <c r="F323" i="7" s="1"/>
  <c r="I323" i="7" s="1"/>
  <c r="G323" i="7"/>
  <c r="C324" i="7" l="1"/>
  <c r="G324" i="7" l="1"/>
  <c r="D324" i="7"/>
  <c r="F324" i="7" s="1"/>
  <c r="I324" i="7" l="1"/>
  <c r="C325" i="7" l="1"/>
  <c r="G325" i="7" l="1"/>
  <c r="D325" i="7"/>
  <c r="F325" i="7" l="1"/>
  <c r="I325" i="7" s="1"/>
  <c r="C326" i="7" s="1"/>
  <c r="G326" i="7" l="1"/>
  <c r="D326" i="7"/>
  <c r="F326" i="7" s="1"/>
  <c r="I326" i="7" s="1"/>
  <c r="C327" i="7" l="1"/>
  <c r="G327" i="7" l="1"/>
  <c r="D327" i="7"/>
  <c r="F327" i="7" s="1"/>
  <c r="I327" i="7" l="1"/>
  <c r="C328" i="7" l="1"/>
  <c r="G328" i="7" l="1"/>
  <c r="D328" i="7"/>
  <c r="F328" i="7"/>
  <c r="I328" i="7" s="1"/>
  <c r="C329" i="7" l="1"/>
  <c r="D329" i="7" l="1"/>
  <c r="G329" i="7"/>
  <c r="F329" i="7"/>
  <c r="I329" i="7" s="1"/>
  <c r="C330" i="7" l="1"/>
  <c r="G330" i="7" l="1"/>
  <c r="D330" i="7"/>
  <c r="F330" i="7" s="1"/>
  <c r="I330" i="7" l="1"/>
  <c r="C331" i="7" l="1"/>
  <c r="D331" i="7" l="1"/>
  <c r="F331" i="7" s="1"/>
  <c r="I331" i="7" s="1"/>
  <c r="G331" i="7"/>
  <c r="C332" i="7" l="1"/>
  <c r="G332" i="7" l="1"/>
  <c r="D332" i="7"/>
  <c r="F332" i="7"/>
  <c r="I332" i="7" s="1"/>
  <c r="C333" i="7" l="1"/>
  <c r="D333" i="7" l="1"/>
  <c r="F333" i="7" s="1"/>
  <c r="I333" i="7" s="1"/>
  <c r="G333" i="7"/>
  <c r="C334" i="7" l="1"/>
  <c r="G334" i="7" l="1"/>
  <c r="D334" i="7"/>
  <c r="F334" i="7" s="1"/>
  <c r="I334" i="7" s="1"/>
  <c r="C335" i="7" l="1"/>
  <c r="D335" i="7" l="1"/>
  <c r="G335" i="7"/>
  <c r="F335" i="7"/>
  <c r="I335" i="7" s="1"/>
  <c r="C336" i="7" l="1"/>
  <c r="G336" i="7" l="1"/>
  <c r="D336" i="7"/>
  <c r="F336" i="7" s="1"/>
  <c r="I336" i="7" l="1"/>
  <c r="C337" i="7"/>
  <c r="D337" i="7" l="1"/>
  <c r="F337" i="7" s="1"/>
  <c r="I337" i="7" s="1"/>
  <c r="G337" i="7"/>
  <c r="C338" i="7" l="1"/>
  <c r="D338" i="7" l="1"/>
  <c r="F338" i="7" s="1"/>
  <c r="I338" i="7" s="1"/>
  <c r="G338" i="7"/>
  <c r="C339" i="7" l="1"/>
  <c r="G339" i="7" l="1"/>
  <c r="D339" i="7"/>
  <c r="F339" i="7" s="1"/>
  <c r="I339" i="7" s="1"/>
  <c r="C340" i="7" l="1"/>
  <c r="D340" i="7" l="1"/>
  <c r="G340" i="7"/>
  <c r="F340" i="7"/>
  <c r="I340" i="7" s="1"/>
  <c r="C341" i="7" l="1"/>
  <c r="D341" i="7" l="1"/>
  <c r="F341" i="7"/>
  <c r="I341" i="7" s="1"/>
  <c r="G341" i="7"/>
  <c r="C342" i="7" l="1"/>
  <c r="G342" i="7" l="1"/>
  <c r="D342" i="7"/>
  <c r="F342" i="7" s="1"/>
  <c r="I342" i="7" s="1"/>
  <c r="C343" i="7" l="1"/>
  <c r="G343" i="7" l="1"/>
  <c r="D343" i="7"/>
  <c r="F343" i="7" s="1"/>
  <c r="I343" i="7" s="1"/>
  <c r="C344" i="7" l="1"/>
  <c r="G344" i="7" l="1"/>
  <c r="D344" i="7"/>
  <c r="F344" i="7" s="1"/>
  <c r="I344" i="7" l="1"/>
  <c r="C345" i="7" l="1"/>
  <c r="G345" i="7" l="1"/>
  <c r="D345" i="7"/>
  <c r="F345" i="7" s="1"/>
  <c r="I345" i="7" s="1"/>
  <c r="C346" i="7" l="1"/>
  <c r="G346" i="7" l="1"/>
  <c r="D346" i="7"/>
  <c r="F346" i="7" s="1"/>
  <c r="I346" i="7" s="1"/>
  <c r="C347" i="7" l="1"/>
  <c r="D347" i="7" l="1"/>
  <c r="F347" i="7" s="1"/>
  <c r="I347" i="7" s="1"/>
  <c r="G347" i="7"/>
  <c r="C348" i="7" l="1"/>
  <c r="G348" i="7" l="1"/>
  <c r="D348" i="7"/>
  <c r="F348" i="7" s="1"/>
  <c r="I348" i="7" l="1"/>
  <c r="C349" i="7" l="1"/>
  <c r="D349" i="7" l="1"/>
  <c r="F349" i="7" s="1"/>
  <c r="I349" i="7" s="1"/>
  <c r="G349" i="7"/>
  <c r="C350" i="7" l="1"/>
  <c r="G350" i="7" l="1"/>
  <c r="D350" i="7"/>
  <c r="F350" i="7" s="1"/>
  <c r="I350" i="7" s="1"/>
  <c r="C351" i="7" l="1"/>
  <c r="G351" i="7" l="1"/>
  <c r="D351" i="7"/>
  <c r="F351" i="7" l="1"/>
  <c r="I351" i="7" s="1"/>
  <c r="C352" i="7" l="1"/>
  <c r="G352" i="7" l="1"/>
  <c r="D352" i="7"/>
  <c r="F352" i="7" s="1"/>
  <c r="I352" i="7" l="1"/>
  <c r="C353" i="7"/>
  <c r="D353" i="7" l="1"/>
  <c r="F353" i="7" s="1"/>
  <c r="G353" i="7"/>
  <c r="I353" i="7" l="1"/>
  <c r="C354" i="7" l="1"/>
  <c r="D354" i="7" l="1"/>
  <c r="G354" i="7"/>
  <c r="F354" i="7"/>
  <c r="I354" i="7" s="1"/>
  <c r="C355" i="7" l="1"/>
  <c r="D355" i="7" l="1"/>
  <c r="F355" i="7" s="1"/>
  <c r="I355" i="7" s="1"/>
  <c r="G355" i="7"/>
  <c r="C356" i="7" l="1"/>
  <c r="D356" i="7" l="1"/>
  <c r="G356" i="7"/>
  <c r="F356" i="7"/>
  <c r="I356" i="7" l="1"/>
  <c r="C357" i="7"/>
  <c r="D357" i="7" l="1"/>
  <c r="F357" i="7"/>
  <c r="G357" i="7"/>
  <c r="I357" i="7" l="1"/>
  <c r="C358" i="7"/>
  <c r="D358" i="7" l="1"/>
  <c r="F358" i="7" s="1"/>
  <c r="I358" i="7" s="1"/>
  <c r="G358" i="7"/>
  <c r="C359" i="7" l="1"/>
  <c r="G359" i="7" l="1"/>
  <c r="D359" i="7"/>
  <c r="F359" i="7" s="1"/>
  <c r="I359" i="7" l="1"/>
  <c r="C360" i="7"/>
  <c r="D360" i="7" l="1"/>
  <c r="F360" i="7" s="1"/>
  <c r="G360" i="7"/>
  <c r="I360" i="7" l="1"/>
  <c r="C361" i="7"/>
  <c r="G361" i="7" l="1"/>
  <c r="D361" i="7"/>
  <c r="F361" i="7" s="1"/>
  <c r="I361" i="7" s="1"/>
  <c r="C362" i="7" l="1"/>
  <c r="D362" i="7" l="1"/>
  <c r="F362" i="7" s="1"/>
  <c r="G362" i="7"/>
  <c r="I362" i="7" l="1"/>
  <c r="J362" i="7" s="1"/>
  <c r="C363" i="7"/>
  <c r="G363" i="7" l="1"/>
  <c r="D363" i="7"/>
  <c r="E362" i="7" s="1"/>
  <c r="H362" i="7" s="1"/>
  <c r="J5" i="7"/>
  <c r="E5" i="7" s="1"/>
  <c r="J4" i="7"/>
  <c r="J6" i="7"/>
  <c r="E6" i="7" s="1"/>
  <c r="H6" i="7" s="1"/>
  <c r="J7" i="7"/>
  <c r="E7" i="7" s="1"/>
  <c r="H7" i="7" s="1"/>
  <c r="J8" i="7"/>
  <c r="E8" i="7" s="1"/>
  <c r="H8" i="7" s="1"/>
  <c r="J9" i="7"/>
  <c r="E9" i="7" s="1"/>
  <c r="H9" i="7" s="1"/>
  <c r="J10" i="7"/>
  <c r="E10" i="7" s="1"/>
  <c r="H10" i="7" s="1"/>
  <c r="J11" i="7"/>
  <c r="E11" i="7" s="1"/>
  <c r="H11" i="7" s="1"/>
  <c r="J12" i="7"/>
  <c r="E12" i="7" s="1"/>
  <c r="H12" i="7" s="1"/>
  <c r="J13" i="7"/>
  <c r="E13" i="7" s="1"/>
  <c r="H13" i="7" s="1"/>
  <c r="J14" i="7"/>
  <c r="E14" i="7" s="1"/>
  <c r="H14" i="7" s="1"/>
  <c r="J15" i="7"/>
  <c r="E15" i="7" s="1"/>
  <c r="H15" i="7" s="1"/>
  <c r="J16" i="7"/>
  <c r="E16" i="7" s="1"/>
  <c r="H16" i="7" s="1"/>
  <c r="J17" i="7"/>
  <c r="E17" i="7" s="1"/>
  <c r="H17" i="7" s="1"/>
  <c r="J18" i="7"/>
  <c r="E18" i="7" s="1"/>
  <c r="H18" i="7" s="1"/>
  <c r="J19" i="7"/>
  <c r="E19" i="7" s="1"/>
  <c r="H19" i="7" s="1"/>
  <c r="J20" i="7"/>
  <c r="E20" i="7" s="1"/>
  <c r="H20" i="7" s="1"/>
  <c r="J21" i="7"/>
  <c r="E21" i="7" s="1"/>
  <c r="H21" i="7" s="1"/>
  <c r="J22" i="7"/>
  <c r="E22" i="7" s="1"/>
  <c r="H22" i="7" s="1"/>
  <c r="J23" i="7"/>
  <c r="E23" i="7" s="1"/>
  <c r="H23" i="7" s="1"/>
  <c r="J24" i="7"/>
  <c r="E24" i="7" s="1"/>
  <c r="H24" i="7" s="1"/>
  <c r="J25" i="7"/>
  <c r="E25" i="7" s="1"/>
  <c r="H25" i="7" s="1"/>
  <c r="J26" i="7"/>
  <c r="E26" i="7" s="1"/>
  <c r="H26" i="7" s="1"/>
  <c r="J27" i="7"/>
  <c r="E27" i="7" s="1"/>
  <c r="H27" i="7" s="1"/>
  <c r="J28" i="7"/>
  <c r="E28" i="7" s="1"/>
  <c r="H28" i="7" s="1"/>
  <c r="J29" i="7"/>
  <c r="E29" i="7" s="1"/>
  <c r="H29" i="7" s="1"/>
  <c r="J30" i="7"/>
  <c r="E30" i="7" s="1"/>
  <c r="H30" i="7" s="1"/>
  <c r="J31" i="7"/>
  <c r="E31" i="7" s="1"/>
  <c r="H31" i="7" s="1"/>
  <c r="J32" i="7"/>
  <c r="E32" i="7" s="1"/>
  <c r="H32" i="7" s="1"/>
  <c r="J33" i="7"/>
  <c r="E33" i="7" s="1"/>
  <c r="H33" i="7" s="1"/>
  <c r="J34" i="7"/>
  <c r="E34" i="7" s="1"/>
  <c r="H34" i="7" s="1"/>
  <c r="J35" i="7"/>
  <c r="E35" i="7" s="1"/>
  <c r="H35" i="7" s="1"/>
  <c r="J36" i="7"/>
  <c r="E36" i="7" s="1"/>
  <c r="H36" i="7" s="1"/>
  <c r="J37" i="7"/>
  <c r="E37" i="7" s="1"/>
  <c r="H37" i="7" s="1"/>
  <c r="J38" i="7"/>
  <c r="E38" i="7" s="1"/>
  <c r="H38" i="7" s="1"/>
  <c r="J39" i="7"/>
  <c r="E39" i="7" s="1"/>
  <c r="H39" i="7" s="1"/>
  <c r="J40" i="7"/>
  <c r="E40" i="7" s="1"/>
  <c r="H40" i="7" s="1"/>
  <c r="J41" i="7"/>
  <c r="E41" i="7" s="1"/>
  <c r="H41" i="7" s="1"/>
  <c r="J42" i="7"/>
  <c r="E42" i="7" s="1"/>
  <c r="H42" i="7" s="1"/>
  <c r="J43" i="7"/>
  <c r="E43" i="7" s="1"/>
  <c r="H43" i="7" s="1"/>
  <c r="J44" i="7"/>
  <c r="E44" i="7" s="1"/>
  <c r="H44" i="7" s="1"/>
  <c r="J45" i="7"/>
  <c r="E45" i="7" s="1"/>
  <c r="H45" i="7" s="1"/>
  <c r="J46" i="7"/>
  <c r="E46" i="7" s="1"/>
  <c r="H46" i="7" s="1"/>
  <c r="J47" i="7"/>
  <c r="E47" i="7" s="1"/>
  <c r="H47" i="7" s="1"/>
  <c r="J48" i="7"/>
  <c r="E48" i="7" s="1"/>
  <c r="H48" i="7" s="1"/>
  <c r="J49" i="7"/>
  <c r="E49" i="7" s="1"/>
  <c r="H49" i="7" s="1"/>
  <c r="J50" i="7"/>
  <c r="E50" i="7" s="1"/>
  <c r="H50" i="7" s="1"/>
  <c r="J51" i="7"/>
  <c r="E51" i="7" s="1"/>
  <c r="H51" i="7" s="1"/>
  <c r="J52" i="7"/>
  <c r="E52" i="7" s="1"/>
  <c r="H52" i="7" s="1"/>
  <c r="J53" i="7"/>
  <c r="E53" i="7" s="1"/>
  <c r="H53" i="7" s="1"/>
  <c r="J54" i="7"/>
  <c r="E54" i="7" s="1"/>
  <c r="H54" i="7" s="1"/>
  <c r="J55" i="7"/>
  <c r="E55" i="7" s="1"/>
  <c r="H55" i="7" s="1"/>
  <c r="J56" i="7"/>
  <c r="E56" i="7" s="1"/>
  <c r="H56" i="7" s="1"/>
  <c r="J57" i="7"/>
  <c r="E57" i="7" s="1"/>
  <c r="H57" i="7" s="1"/>
  <c r="J58" i="7"/>
  <c r="E58" i="7" s="1"/>
  <c r="H58" i="7" s="1"/>
  <c r="J59" i="7"/>
  <c r="E59" i="7" s="1"/>
  <c r="H59" i="7" s="1"/>
  <c r="J60" i="7"/>
  <c r="E60" i="7" s="1"/>
  <c r="H60" i="7" s="1"/>
  <c r="J61" i="7"/>
  <c r="E61" i="7" s="1"/>
  <c r="H61" i="7" s="1"/>
  <c r="J62" i="7"/>
  <c r="E62" i="7" s="1"/>
  <c r="H62" i="7" s="1"/>
  <c r="J63" i="7"/>
  <c r="E63" i="7" s="1"/>
  <c r="H63" i="7" s="1"/>
  <c r="J64" i="7"/>
  <c r="E64" i="7" s="1"/>
  <c r="H64" i="7" s="1"/>
  <c r="J65" i="7"/>
  <c r="E65" i="7" s="1"/>
  <c r="H65" i="7" s="1"/>
  <c r="J66" i="7"/>
  <c r="E66" i="7" s="1"/>
  <c r="H66" i="7" s="1"/>
  <c r="J67" i="7"/>
  <c r="E67" i="7" s="1"/>
  <c r="H67" i="7" s="1"/>
  <c r="J68" i="7"/>
  <c r="E68" i="7" s="1"/>
  <c r="H68" i="7" s="1"/>
  <c r="J69" i="7"/>
  <c r="E69" i="7" s="1"/>
  <c r="H69" i="7" s="1"/>
  <c r="J70" i="7"/>
  <c r="E70" i="7" s="1"/>
  <c r="H70" i="7" s="1"/>
  <c r="J71" i="7"/>
  <c r="E71" i="7" s="1"/>
  <c r="H71" i="7" s="1"/>
  <c r="J72" i="7"/>
  <c r="E72" i="7" s="1"/>
  <c r="H72" i="7" s="1"/>
  <c r="J73" i="7"/>
  <c r="E73" i="7" s="1"/>
  <c r="H73" i="7" s="1"/>
  <c r="J74" i="7"/>
  <c r="E74" i="7" s="1"/>
  <c r="H74" i="7" s="1"/>
  <c r="J75" i="7"/>
  <c r="E75" i="7" s="1"/>
  <c r="H75" i="7" s="1"/>
  <c r="J76" i="7"/>
  <c r="E76" i="7" s="1"/>
  <c r="H76" i="7" s="1"/>
  <c r="J77" i="7"/>
  <c r="E77" i="7" s="1"/>
  <c r="H77" i="7" s="1"/>
  <c r="J78" i="7"/>
  <c r="E78" i="7" s="1"/>
  <c r="H78" i="7" s="1"/>
  <c r="J79" i="7"/>
  <c r="E79" i="7" s="1"/>
  <c r="H79" i="7" s="1"/>
  <c r="J80" i="7"/>
  <c r="E80" i="7" s="1"/>
  <c r="H80" i="7" s="1"/>
  <c r="J81" i="7"/>
  <c r="E81" i="7" s="1"/>
  <c r="H81" i="7" s="1"/>
  <c r="J82" i="7"/>
  <c r="E82" i="7" s="1"/>
  <c r="H82" i="7" s="1"/>
  <c r="J83" i="7"/>
  <c r="E83" i="7" s="1"/>
  <c r="H83" i="7" s="1"/>
  <c r="J84" i="7"/>
  <c r="E84" i="7" s="1"/>
  <c r="H84" i="7" s="1"/>
  <c r="J85" i="7"/>
  <c r="E85" i="7" s="1"/>
  <c r="H85" i="7" s="1"/>
  <c r="J86" i="7"/>
  <c r="E86" i="7" s="1"/>
  <c r="H86" i="7" s="1"/>
  <c r="J87" i="7"/>
  <c r="E87" i="7" s="1"/>
  <c r="H87" i="7" s="1"/>
  <c r="J88" i="7"/>
  <c r="E88" i="7" s="1"/>
  <c r="H88" i="7" s="1"/>
  <c r="J89" i="7"/>
  <c r="E89" i="7" s="1"/>
  <c r="H89" i="7" s="1"/>
  <c r="J90" i="7"/>
  <c r="E90" i="7" s="1"/>
  <c r="H90" i="7" s="1"/>
  <c r="J91" i="7"/>
  <c r="E91" i="7" s="1"/>
  <c r="H91" i="7" s="1"/>
  <c r="J92" i="7"/>
  <c r="E92" i="7" s="1"/>
  <c r="H92" i="7" s="1"/>
  <c r="J93" i="7"/>
  <c r="E93" i="7" s="1"/>
  <c r="H93" i="7" s="1"/>
  <c r="J94" i="7"/>
  <c r="E94" i="7" s="1"/>
  <c r="H94" i="7" s="1"/>
  <c r="J95" i="7"/>
  <c r="E95" i="7" s="1"/>
  <c r="H95" i="7" s="1"/>
  <c r="J96" i="7"/>
  <c r="E96" i="7" s="1"/>
  <c r="H96" i="7" s="1"/>
  <c r="J97" i="7"/>
  <c r="E97" i="7" s="1"/>
  <c r="H97" i="7" s="1"/>
  <c r="J98" i="7"/>
  <c r="E98" i="7" s="1"/>
  <c r="H98" i="7" s="1"/>
  <c r="J99" i="7"/>
  <c r="E99" i="7" s="1"/>
  <c r="H99" i="7" s="1"/>
  <c r="J100" i="7"/>
  <c r="E100" i="7" s="1"/>
  <c r="H100" i="7" s="1"/>
  <c r="J101" i="7"/>
  <c r="E101" i="7" s="1"/>
  <c r="H101" i="7" s="1"/>
  <c r="J102" i="7"/>
  <c r="E102" i="7" s="1"/>
  <c r="H102" i="7" s="1"/>
  <c r="J103" i="7"/>
  <c r="E103" i="7" s="1"/>
  <c r="H103" i="7" s="1"/>
  <c r="J104" i="7"/>
  <c r="E104" i="7" s="1"/>
  <c r="H104" i="7" s="1"/>
  <c r="J105" i="7"/>
  <c r="E105" i="7" s="1"/>
  <c r="H105" i="7" s="1"/>
  <c r="J106" i="7"/>
  <c r="E106" i="7" s="1"/>
  <c r="H106" i="7" s="1"/>
  <c r="J107" i="7"/>
  <c r="E107" i="7" s="1"/>
  <c r="H107" i="7" s="1"/>
  <c r="J108" i="7"/>
  <c r="E108" i="7" s="1"/>
  <c r="H108" i="7" s="1"/>
  <c r="J109" i="7"/>
  <c r="E109" i="7" s="1"/>
  <c r="H109" i="7" s="1"/>
  <c r="J110" i="7"/>
  <c r="E110" i="7" s="1"/>
  <c r="H110" i="7" s="1"/>
  <c r="J111" i="7"/>
  <c r="E111" i="7" s="1"/>
  <c r="H111" i="7" s="1"/>
  <c r="J112" i="7"/>
  <c r="E112" i="7" s="1"/>
  <c r="H112" i="7" s="1"/>
  <c r="J113" i="7"/>
  <c r="E113" i="7" s="1"/>
  <c r="H113" i="7" s="1"/>
  <c r="J114" i="7"/>
  <c r="E114" i="7" s="1"/>
  <c r="H114" i="7" s="1"/>
  <c r="J115" i="7"/>
  <c r="E115" i="7" s="1"/>
  <c r="H115" i="7" s="1"/>
  <c r="J116" i="7"/>
  <c r="E116" i="7" s="1"/>
  <c r="H116" i="7" s="1"/>
  <c r="J117" i="7"/>
  <c r="E117" i="7" s="1"/>
  <c r="H117" i="7" s="1"/>
  <c r="J118" i="7"/>
  <c r="E118" i="7" s="1"/>
  <c r="H118" i="7" s="1"/>
  <c r="J119" i="7"/>
  <c r="E119" i="7" s="1"/>
  <c r="H119" i="7" s="1"/>
  <c r="J120" i="7"/>
  <c r="E120" i="7" s="1"/>
  <c r="H120" i="7" s="1"/>
  <c r="J121" i="7"/>
  <c r="E121" i="7" s="1"/>
  <c r="H121" i="7" s="1"/>
  <c r="J122" i="7"/>
  <c r="E122" i="7" s="1"/>
  <c r="H122" i="7" s="1"/>
  <c r="J123" i="7"/>
  <c r="E123" i="7" s="1"/>
  <c r="H123" i="7" s="1"/>
  <c r="J124" i="7"/>
  <c r="E124" i="7" s="1"/>
  <c r="H124" i="7" s="1"/>
  <c r="J125" i="7"/>
  <c r="E125" i="7" s="1"/>
  <c r="H125" i="7" s="1"/>
  <c r="J126" i="7"/>
  <c r="E126" i="7" s="1"/>
  <c r="H126" i="7" s="1"/>
  <c r="J127" i="7"/>
  <c r="E127" i="7" s="1"/>
  <c r="H127" i="7" s="1"/>
  <c r="J128" i="7"/>
  <c r="E128" i="7" s="1"/>
  <c r="H128" i="7" s="1"/>
  <c r="J129" i="7"/>
  <c r="E129" i="7" s="1"/>
  <c r="H129" i="7" s="1"/>
  <c r="J130" i="7"/>
  <c r="E130" i="7" s="1"/>
  <c r="H130" i="7" s="1"/>
  <c r="J131" i="7"/>
  <c r="E131" i="7" s="1"/>
  <c r="H131" i="7" s="1"/>
  <c r="J132" i="7"/>
  <c r="E132" i="7" s="1"/>
  <c r="H132" i="7" s="1"/>
  <c r="J133" i="7"/>
  <c r="E133" i="7" s="1"/>
  <c r="H133" i="7" s="1"/>
  <c r="J134" i="7"/>
  <c r="E134" i="7" s="1"/>
  <c r="H134" i="7" s="1"/>
  <c r="J135" i="7"/>
  <c r="E135" i="7" s="1"/>
  <c r="H135" i="7" s="1"/>
  <c r="J136" i="7"/>
  <c r="E136" i="7" s="1"/>
  <c r="H136" i="7" s="1"/>
  <c r="J137" i="7"/>
  <c r="E137" i="7" s="1"/>
  <c r="H137" i="7" s="1"/>
  <c r="J138" i="7"/>
  <c r="E138" i="7" s="1"/>
  <c r="H138" i="7" s="1"/>
  <c r="J140" i="7"/>
  <c r="E140" i="7" s="1"/>
  <c r="H140" i="7" s="1"/>
  <c r="J139" i="7"/>
  <c r="E139" i="7" s="1"/>
  <c r="H139" i="7" s="1"/>
  <c r="J141" i="7"/>
  <c r="E141" i="7" s="1"/>
  <c r="H141" i="7" s="1"/>
  <c r="J142" i="7"/>
  <c r="E142" i="7" s="1"/>
  <c r="H142" i="7" s="1"/>
  <c r="J143" i="7"/>
  <c r="E143" i="7" s="1"/>
  <c r="H143" i="7" s="1"/>
  <c r="J144" i="7"/>
  <c r="E144" i="7" s="1"/>
  <c r="H144" i="7" s="1"/>
  <c r="J145" i="7"/>
  <c r="E145" i="7" s="1"/>
  <c r="H145" i="7" s="1"/>
  <c r="J146" i="7"/>
  <c r="E146" i="7" s="1"/>
  <c r="H146" i="7" s="1"/>
  <c r="J147" i="7"/>
  <c r="E147" i="7" s="1"/>
  <c r="H147" i="7" s="1"/>
  <c r="J148" i="7"/>
  <c r="E148" i="7" s="1"/>
  <c r="H148" i="7" s="1"/>
  <c r="J149" i="7"/>
  <c r="E149" i="7" s="1"/>
  <c r="H149" i="7" s="1"/>
  <c r="J150" i="7"/>
  <c r="E150" i="7" s="1"/>
  <c r="H150" i="7" s="1"/>
  <c r="J151" i="7"/>
  <c r="E151" i="7" s="1"/>
  <c r="H151" i="7" s="1"/>
  <c r="J153" i="7"/>
  <c r="E153" i="7" s="1"/>
  <c r="H153" i="7" s="1"/>
  <c r="J152" i="7"/>
  <c r="E152" i="7" s="1"/>
  <c r="H152" i="7" s="1"/>
  <c r="J154" i="7"/>
  <c r="E154" i="7" s="1"/>
  <c r="H154" i="7" s="1"/>
  <c r="J155" i="7"/>
  <c r="E155" i="7" s="1"/>
  <c r="H155" i="7" s="1"/>
  <c r="J156" i="7"/>
  <c r="E156" i="7" s="1"/>
  <c r="H156" i="7" s="1"/>
  <c r="J157" i="7"/>
  <c r="E157" i="7" s="1"/>
  <c r="H157" i="7" s="1"/>
  <c r="J158" i="7"/>
  <c r="E158" i="7" s="1"/>
  <c r="H158" i="7" s="1"/>
  <c r="J159" i="7"/>
  <c r="E159" i="7" s="1"/>
  <c r="H159" i="7" s="1"/>
  <c r="J161" i="7"/>
  <c r="E161" i="7" s="1"/>
  <c r="H161" i="7" s="1"/>
  <c r="J160" i="7"/>
  <c r="E160" i="7" s="1"/>
  <c r="H160" i="7" s="1"/>
  <c r="J162" i="7"/>
  <c r="E162" i="7" s="1"/>
  <c r="H162" i="7" s="1"/>
  <c r="J163" i="7"/>
  <c r="E163" i="7" s="1"/>
  <c r="H163" i="7" s="1"/>
  <c r="J164" i="7"/>
  <c r="E164" i="7" s="1"/>
  <c r="H164" i="7" s="1"/>
  <c r="J165" i="7"/>
  <c r="E165" i="7" s="1"/>
  <c r="H165" i="7" s="1"/>
  <c r="J166" i="7"/>
  <c r="E166" i="7" s="1"/>
  <c r="H166" i="7" s="1"/>
  <c r="J167" i="7"/>
  <c r="E167" i="7" s="1"/>
  <c r="H167" i="7" s="1"/>
  <c r="J168" i="7"/>
  <c r="E168" i="7" s="1"/>
  <c r="H168" i="7" s="1"/>
  <c r="J169" i="7"/>
  <c r="E169" i="7" s="1"/>
  <c r="H169" i="7" s="1"/>
  <c r="J170" i="7"/>
  <c r="E170" i="7" s="1"/>
  <c r="H170" i="7" s="1"/>
  <c r="J171" i="7"/>
  <c r="E171" i="7" s="1"/>
  <c r="H171" i="7" s="1"/>
  <c r="J172" i="7"/>
  <c r="E172" i="7" s="1"/>
  <c r="H172" i="7" s="1"/>
  <c r="J173" i="7"/>
  <c r="E173" i="7" s="1"/>
  <c r="H173" i="7" s="1"/>
  <c r="J175" i="7"/>
  <c r="E175" i="7" s="1"/>
  <c r="H175" i="7" s="1"/>
  <c r="J174" i="7"/>
  <c r="E174" i="7" s="1"/>
  <c r="H174" i="7" s="1"/>
  <c r="J177" i="7"/>
  <c r="E177" i="7" s="1"/>
  <c r="H177" i="7" s="1"/>
  <c r="J176" i="7"/>
  <c r="E176" i="7" s="1"/>
  <c r="H176" i="7" s="1"/>
  <c r="J178" i="7"/>
  <c r="E178" i="7" s="1"/>
  <c r="H178" i="7" s="1"/>
  <c r="J179" i="7"/>
  <c r="E179" i="7" s="1"/>
  <c r="H179" i="7" s="1"/>
  <c r="J180" i="7"/>
  <c r="E180" i="7" s="1"/>
  <c r="H180" i="7" s="1"/>
  <c r="J181" i="7"/>
  <c r="E181" i="7" s="1"/>
  <c r="H181" i="7" s="1"/>
  <c r="J182" i="7"/>
  <c r="E182" i="7" s="1"/>
  <c r="H182" i="7" s="1"/>
  <c r="J183" i="7"/>
  <c r="E183" i="7" s="1"/>
  <c r="H183" i="7" s="1"/>
  <c r="J184" i="7"/>
  <c r="E184" i="7" s="1"/>
  <c r="H184" i="7" s="1"/>
  <c r="J186" i="7"/>
  <c r="E186" i="7" s="1"/>
  <c r="H186" i="7" s="1"/>
  <c r="J185" i="7"/>
  <c r="E185" i="7" s="1"/>
  <c r="H185" i="7" s="1"/>
  <c r="J187" i="7"/>
  <c r="E187" i="7" s="1"/>
  <c r="H187" i="7" s="1"/>
  <c r="J188" i="7"/>
  <c r="E188" i="7" s="1"/>
  <c r="H188" i="7" s="1"/>
  <c r="J189" i="7"/>
  <c r="E189" i="7" s="1"/>
  <c r="H189" i="7" s="1"/>
  <c r="J190" i="7"/>
  <c r="E190" i="7" s="1"/>
  <c r="H190" i="7" s="1"/>
  <c r="J191" i="7"/>
  <c r="E191" i="7" s="1"/>
  <c r="H191" i="7" s="1"/>
  <c r="J193" i="7"/>
  <c r="E193" i="7" s="1"/>
  <c r="H193" i="7" s="1"/>
  <c r="J192" i="7"/>
  <c r="E192" i="7" s="1"/>
  <c r="H192" i="7" s="1"/>
  <c r="J194" i="7"/>
  <c r="E194" i="7" s="1"/>
  <c r="H194" i="7" s="1"/>
  <c r="J195" i="7"/>
  <c r="E195" i="7" s="1"/>
  <c r="H195" i="7" s="1"/>
  <c r="J197" i="7"/>
  <c r="E197" i="7" s="1"/>
  <c r="H197" i="7" s="1"/>
  <c r="J196" i="7"/>
  <c r="E196" i="7" s="1"/>
  <c r="H196" i="7" s="1"/>
  <c r="J198" i="7"/>
  <c r="E198" i="7" s="1"/>
  <c r="H198" i="7" s="1"/>
  <c r="J199" i="7"/>
  <c r="E199" i="7" s="1"/>
  <c r="H199" i="7" s="1"/>
  <c r="J200" i="7"/>
  <c r="E200" i="7" s="1"/>
  <c r="H200" i="7" s="1"/>
  <c r="J201" i="7"/>
  <c r="E201" i="7" s="1"/>
  <c r="H201" i="7" s="1"/>
  <c r="J203" i="7"/>
  <c r="E203" i="7" s="1"/>
  <c r="H203" i="7" s="1"/>
  <c r="J202" i="7"/>
  <c r="E202" i="7" s="1"/>
  <c r="H202" i="7" s="1"/>
  <c r="J204" i="7"/>
  <c r="E204" i="7" s="1"/>
  <c r="H204" i="7" s="1"/>
  <c r="J205" i="7"/>
  <c r="E205" i="7" s="1"/>
  <c r="H205" i="7" s="1"/>
  <c r="J206" i="7"/>
  <c r="E206" i="7" s="1"/>
  <c r="H206" i="7" s="1"/>
  <c r="J208" i="7"/>
  <c r="E208" i="7" s="1"/>
  <c r="H208" i="7" s="1"/>
  <c r="J207" i="7"/>
  <c r="E207" i="7" s="1"/>
  <c r="H207" i="7" s="1"/>
  <c r="J209" i="7"/>
  <c r="E209" i="7" s="1"/>
  <c r="H209" i="7" s="1"/>
  <c r="J210" i="7"/>
  <c r="E210" i="7" s="1"/>
  <c r="H210" i="7" s="1"/>
  <c r="J211" i="7"/>
  <c r="E211" i="7" s="1"/>
  <c r="H211" i="7" s="1"/>
  <c r="J212" i="7"/>
  <c r="E212" i="7" s="1"/>
  <c r="H212" i="7" s="1"/>
  <c r="J213" i="7"/>
  <c r="E213" i="7" s="1"/>
  <c r="H213" i="7" s="1"/>
  <c r="J214" i="7"/>
  <c r="E214" i="7" s="1"/>
  <c r="H214" i="7" s="1"/>
  <c r="J215" i="7"/>
  <c r="E215" i="7" s="1"/>
  <c r="H215" i="7" s="1"/>
  <c r="J216" i="7"/>
  <c r="E216" i="7" s="1"/>
  <c r="H216" i="7" s="1"/>
  <c r="J217" i="7"/>
  <c r="E217" i="7" s="1"/>
  <c r="H217" i="7" s="1"/>
  <c r="J219" i="7"/>
  <c r="E219" i="7" s="1"/>
  <c r="H219" i="7" s="1"/>
  <c r="J218" i="7"/>
  <c r="E218" i="7" s="1"/>
  <c r="H218" i="7" s="1"/>
  <c r="J220" i="7"/>
  <c r="E220" i="7" s="1"/>
  <c r="H220" i="7" s="1"/>
  <c r="J221" i="7"/>
  <c r="E221" i="7" s="1"/>
  <c r="H221" i="7" s="1"/>
  <c r="J222" i="7"/>
  <c r="E222" i="7" s="1"/>
  <c r="H222" i="7" s="1"/>
  <c r="J223" i="7"/>
  <c r="E223" i="7" s="1"/>
  <c r="H223" i="7" s="1"/>
  <c r="J225" i="7"/>
  <c r="E225" i="7" s="1"/>
  <c r="H225" i="7" s="1"/>
  <c r="J224" i="7"/>
  <c r="E224" i="7" s="1"/>
  <c r="H224" i="7" s="1"/>
  <c r="J226" i="7"/>
  <c r="E226" i="7" s="1"/>
  <c r="H226" i="7" s="1"/>
  <c r="J228" i="7"/>
  <c r="E228" i="7" s="1"/>
  <c r="H228" i="7" s="1"/>
  <c r="J227" i="7"/>
  <c r="E227" i="7" s="1"/>
  <c r="H227" i="7" s="1"/>
  <c r="J229" i="7"/>
  <c r="E229" i="7" s="1"/>
  <c r="H229" i="7" s="1"/>
  <c r="J231" i="7"/>
  <c r="E231" i="7" s="1"/>
  <c r="H231" i="7" s="1"/>
  <c r="J230" i="7"/>
  <c r="E230" i="7" s="1"/>
  <c r="H230" i="7" s="1"/>
  <c r="J232" i="7"/>
  <c r="E232" i="7" s="1"/>
  <c r="H232" i="7" s="1"/>
  <c r="J233" i="7"/>
  <c r="E233" i="7" s="1"/>
  <c r="H233" i="7" s="1"/>
  <c r="J234" i="7"/>
  <c r="E234" i="7" s="1"/>
  <c r="H234" i="7" s="1"/>
  <c r="J235" i="7"/>
  <c r="E235" i="7" s="1"/>
  <c r="H235" i="7" s="1"/>
  <c r="J236" i="7"/>
  <c r="E236" i="7" s="1"/>
  <c r="H236" i="7" s="1"/>
  <c r="J237" i="7"/>
  <c r="E237" i="7" s="1"/>
  <c r="H237" i="7" s="1"/>
  <c r="J238" i="7"/>
  <c r="E238" i="7" s="1"/>
  <c r="H238" i="7" s="1"/>
  <c r="J239" i="7"/>
  <c r="E239" i="7" s="1"/>
  <c r="H239" i="7" s="1"/>
  <c r="J240" i="7"/>
  <c r="E240" i="7" s="1"/>
  <c r="H240" i="7" s="1"/>
  <c r="J241" i="7"/>
  <c r="E241" i="7" s="1"/>
  <c r="H241" i="7" s="1"/>
  <c r="J242" i="7"/>
  <c r="E242" i="7" s="1"/>
  <c r="H242" i="7" s="1"/>
  <c r="J243" i="7"/>
  <c r="E243" i="7" s="1"/>
  <c r="H243" i="7" s="1"/>
  <c r="J244" i="7"/>
  <c r="E244" i="7" s="1"/>
  <c r="H244" i="7" s="1"/>
  <c r="J245" i="7"/>
  <c r="E245" i="7" s="1"/>
  <c r="H245" i="7" s="1"/>
  <c r="J246" i="7"/>
  <c r="E246" i="7" s="1"/>
  <c r="H246" i="7" s="1"/>
  <c r="J247" i="7"/>
  <c r="E247" i="7" s="1"/>
  <c r="H247" i="7" s="1"/>
  <c r="J248" i="7"/>
  <c r="E248" i="7" s="1"/>
  <c r="H248" i="7" s="1"/>
  <c r="J249" i="7"/>
  <c r="E249" i="7" s="1"/>
  <c r="H249" i="7" s="1"/>
  <c r="J250" i="7"/>
  <c r="E250" i="7" s="1"/>
  <c r="H250" i="7" s="1"/>
  <c r="J251" i="7"/>
  <c r="E251" i="7" s="1"/>
  <c r="H251" i="7" s="1"/>
  <c r="J252" i="7"/>
  <c r="E252" i="7" s="1"/>
  <c r="H252" i="7" s="1"/>
  <c r="J253" i="7"/>
  <c r="E253" i="7" s="1"/>
  <c r="H253" i="7" s="1"/>
  <c r="J254" i="7"/>
  <c r="E254" i="7" s="1"/>
  <c r="H254" i="7" s="1"/>
  <c r="J255" i="7"/>
  <c r="E255" i="7" s="1"/>
  <c r="H255" i="7" s="1"/>
  <c r="J256" i="7"/>
  <c r="E256" i="7" s="1"/>
  <c r="H256" i="7" s="1"/>
  <c r="J257" i="7"/>
  <c r="E257" i="7" s="1"/>
  <c r="H257" i="7" s="1"/>
  <c r="J258" i="7"/>
  <c r="E258" i="7" s="1"/>
  <c r="H258" i="7" s="1"/>
  <c r="J259" i="7"/>
  <c r="E259" i="7" s="1"/>
  <c r="H259" i="7" s="1"/>
  <c r="J260" i="7"/>
  <c r="E260" i="7" s="1"/>
  <c r="H260" i="7" s="1"/>
  <c r="J261" i="7"/>
  <c r="E261" i="7" s="1"/>
  <c r="H261" i="7" s="1"/>
  <c r="J262" i="7"/>
  <c r="E262" i="7" s="1"/>
  <c r="H262" i="7" s="1"/>
  <c r="J263" i="7"/>
  <c r="E263" i="7" s="1"/>
  <c r="H263" i="7" s="1"/>
  <c r="J264" i="7"/>
  <c r="E264" i="7" s="1"/>
  <c r="H264" i="7" s="1"/>
  <c r="J265" i="7"/>
  <c r="E265" i="7" s="1"/>
  <c r="H265" i="7" s="1"/>
  <c r="J266" i="7"/>
  <c r="E266" i="7" s="1"/>
  <c r="H266" i="7" s="1"/>
  <c r="J267" i="7"/>
  <c r="E267" i="7" s="1"/>
  <c r="H267" i="7" s="1"/>
  <c r="J268" i="7"/>
  <c r="E268" i="7" s="1"/>
  <c r="H268" i="7" s="1"/>
  <c r="J269" i="7"/>
  <c r="E269" i="7" s="1"/>
  <c r="H269" i="7" s="1"/>
  <c r="J270" i="7"/>
  <c r="E270" i="7" s="1"/>
  <c r="H270" i="7" s="1"/>
  <c r="J271" i="7"/>
  <c r="E271" i="7" s="1"/>
  <c r="H271" i="7" s="1"/>
  <c r="J272" i="7"/>
  <c r="E272" i="7" s="1"/>
  <c r="H272" i="7" s="1"/>
  <c r="J273" i="7"/>
  <c r="E273" i="7" s="1"/>
  <c r="H273" i="7" s="1"/>
  <c r="J274" i="7"/>
  <c r="E274" i="7" s="1"/>
  <c r="H274" i="7" s="1"/>
  <c r="J275" i="7"/>
  <c r="E275" i="7" s="1"/>
  <c r="H275" i="7" s="1"/>
  <c r="J276" i="7"/>
  <c r="E276" i="7" s="1"/>
  <c r="H276" i="7" s="1"/>
  <c r="J277" i="7"/>
  <c r="E277" i="7" s="1"/>
  <c r="H277" i="7" s="1"/>
  <c r="J278" i="7"/>
  <c r="E278" i="7" s="1"/>
  <c r="H278" i="7" s="1"/>
  <c r="J279" i="7"/>
  <c r="E279" i="7" s="1"/>
  <c r="H279" i="7" s="1"/>
  <c r="J280" i="7"/>
  <c r="E280" i="7" s="1"/>
  <c r="H280" i="7" s="1"/>
  <c r="J281" i="7"/>
  <c r="E281" i="7" s="1"/>
  <c r="H281" i="7" s="1"/>
  <c r="J282" i="7"/>
  <c r="E282" i="7" s="1"/>
  <c r="H282" i="7" s="1"/>
  <c r="J283" i="7"/>
  <c r="E283" i="7" s="1"/>
  <c r="H283" i="7" s="1"/>
  <c r="J284" i="7"/>
  <c r="E284" i="7" s="1"/>
  <c r="H284" i="7" s="1"/>
  <c r="J285" i="7"/>
  <c r="E285" i="7" s="1"/>
  <c r="H285" i="7" s="1"/>
  <c r="J286" i="7"/>
  <c r="E286" i="7" s="1"/>
  <c r="H286" i="7" s="1"/>
  <c r="J287" i="7"/>
  <c r="E287" i="7" s="1"/>
  <c r="H287" i="7" s="1"/>
  <c r="J288" i="7"/>
  <c r="E288" i="7" s="1"/>
  <c r="H288" i="7" s="1"/>
  <c r="J289" i="7"/>
  <c r="E289" i="7" s="1"/>
  <c r="H289" i="7" s="1"/>
  <c r="J290" i="7"/>
  <c r="E290" i="7" s="1"/>
  <c r="H290" i="7" s="1"/>
  <c r="J291" i="7"/>
  <c r="E291" i="7" s="1"/>
  <c r="H291" i="7" s="1"/>
  <c r="J292" i="7"/>
  <c r="E292" i="7" s="1"/>
  <c r="H292" i="7" s="1"/>
  <c r="J293" i="7"/>
  <c r="E293" i="7" s="1"/>
  <c r="H293" i="7" s="1"/>
  <c r="J294" i="7"/>
  <c r="E294" i="7" s="1"/>
  <c r="H294" i="7" s="1"/>
  <c r="J295" i="7"/>
  <c r="E295" i="7" s="1"/>
  <c r="H295" i="7" s="1"/>
  <c r="J296" i="7"/>
  <c r="E296" i="7" s="1"/>
  <c r="H296" i="7" s="1"/>
  <c r="J297" i="7"/>
  <c r="E297" i="7" s="1"/>
  <c r="H297" i="7" s="1"/>
  <c r="J298" i="7"/>
  <c r="E298" i="7" s="1"/>
  <c r="H298" i="7" s="1"/>
  <c r="J299" i="7"/>
  <c r="E299" i="7" s="1"/>
  <c r="H299" i="7" s="1"/>
  <c r="J300" i="7"/>
  <c r="E300" i="7" s="1"/>
  <c r="H300" i="7" s="1"/>
  <c r="J301" i="7"/>
  <c r="E301" i="7" s="1"/>
  <c r="H301" i="7" s="1"/>
  <c r="J302" i="7"/>
  <c r="E302" i="7" s="1"/>
  <c r="H302" i="7" s="1"/>
  <c r="J303" i="7"/>
  <c r="E303" i="7" s="1"/>
  <c r="H303" i="7" s="1"/>
  <c r="J304" i="7"/>
  <c r="E304" i="7" s="1"/>
  <c r="H304" i="7" s="1"/>
  <c r="J305" i="7"/>
  <c r="E305" i="7" s="1"/>
  <c r="H305" i="7" s="1"/>
  <c r="J306" i="7"/>
  <c r="E306" i="7" s="1"/>
  <c r="H306" i="7" s="1"/>
  <c r="J307" i="7"/>
  <c r="E307" i="7" s="1"/>
  <c r="H307" i="7" s="1"/>
  <c r="J308" i="7"/>
  <c r="E308" i="7" s="1"/>
  <c r="H308" i="7" s="1"/>
  <c r="J309" i="7"/>
  <c r="E309" i="7" s="1"/>
  <c r="H309" i="7" s="1"/>
  <c r="J310" i="7"/>
  <c r="E310" i="7" s="1"/>
  <c r="H310" i="7" s="1"/>
  <c r="J311" i="7"/>
  <c r="E311" i="7" s="1"/>
  <c r="H311" i="7" s="1"/>
  <c r="J312" i="7"/>
  <c r="E312" i="7" s="1"/>
  <c r="H312" i="7" s="1"/>
  <c r="J313" i="7"/>
  <c r="E313" i="7" s="1"/>
  <c r="H313" i="7" s="1"/>
  <c r="J314" i="7"/>
  <c r="E314" i="7" s="1"/>
  <c r="H314" i="7" s="1"/>
  <c r="J315" i="7"/>
  <c r="E315" i="7" s="1"/>
  <c r="H315" i="7" s="1"/>
  <c r="J316" i="7"/>
  <c r="E316" i="7" s="1"/>
  <c r="H316" i="7" s="1"/>
  <c r="J317" i="7"/>
  <c r="E317" i="7" s="1"/>
  <c r="H317" i="7" s="1"/>
  <c r="J318" i="7"/>
  <c r="E318" i="7" s="1"/>
  <c r="H318" i="7" s="1"/>
  <c r="J319" i="7"/>
  <c r="E319" i="7" s="1"/>
  <c r="H319" i="7" s="1"/>
  <c r="J320" i="7"/>
  <c r="E320" i="7" s="1"/>
  <c r="H320" i="7" s="1"/>
  <c r="J321" i="7"/>
  <c r="E321" i="7" s="1"/>
  <c r="H321" i="7" s="1"/>
  <c r="J322" i="7"/>
  <c r="E322" i="7" s="1"/>
  <c r="H322" i="7" s="1"/>
  <c r="J323" i="7"/>
  <c r="E323" i="7" s="1"/>
  <c r="H323" i="7" s="1"/>
  <c r="J324" i="7"/>
  <c r="E324" i="7" s="1"/>
  <c r="H324" i="7" s="1"/>
  <c r="J325" i="7"/>
  <c r="E325" i="7" s="1"/>
  <c r="H325" i="7" s="1"/>
  <c r="J326" i="7"/>
  <c r="E326" i="7" s="1"/>
  <c r="H326" i="7" s="1"/>
  <c r="J327" i="7"/>
  <c r="E327" i="7" s="1"/>
  <c r="H327" i="7" s="1"/>
  <c r="J328" i="7"/>
  <c r="E328" i="7" s="1"/>
  <c r="H328" i="7" s="1"/>
  <c r="J329" i="7"/>
  <c r="E329" i="7" s="1"/>
  <c r="H329" i="7" s="1"/>
  <c r="J330" i="7"/>
  <c r="E330" i="7" s="1"/>
  <c r="H330" i="7" s="1"/>
  <c r="J331" i="7"/>
  <c r="E331" i="7" s="1"/>
  <c r="H331" i="7" s="1"/>
  <c r="J332" i="7"/>
  <c r="E332" i="7" s="1"/>
  <c r="H332" i="7" s="1"/>
  <c r="J333" i="7"/>
  <c r="E333" i="7" s="1"/>
  <c r="H333" i="7" s="1"/>
  <c r="J334" i="7"/>
  <c r="E334" i="7" s="1"/>
  <c r="H334" i="7" s="1"/>
  <c r="J335" i="7"/>
  <c r="E335" i="7" s="1"/>
  <c r="H335" i="7" s="1"/>
  <c r="J336" i="7"/>
  <c r="E336" i="7" s="1"/>
  <c r="H336" i="7" s="1"/>
  <c r="J337" i="7"/>
  <c r="E337" i="7" s="1"/>
  <c r="H337" i="7" s="1"/>
  <c r="J338" i="7"/>
  <c r="E338" i="7" s="1"/>
  <c r="H338" i="7" s="1"/>
  <c r="J339" i="7"/>
  <c r="E339" i="7" s="1"/>
  <c r="H339" i="7" s="1"/>
  <c r="J340" i="7"/>
  <c r="E340" i="7" s="1"/>
  <c r="H340" i="7" s="1"/>
  <c r="J341" i="7"/>
  <c r="E341" i="7" s="1"/>
  <c r="H341" i="7" s="1"/>
  <c r="J342" i="7"/>
  <c r="E342" i="7" s="1"/>
  <c r="H342" i="7" s="1"/>
  <c r="J343" i="7"/>
  <c r="E343" i="7" s="1"/>
  <c r="H343" i="7" s="1"/>
  <c r="J344" i="7"/>
  <c r="E344" i="7" s="1"/>
  <c r="H344" i="7" s="1"/>
  <c r="J345" i="7"/>
  <c r="E345" i="7" s="1"/>
  <c r="H345" i="7" s="1"/>
  <c r="J346" i="7"/>
  <c r="E346" i="7" s="1"/>
  <c r="H346" i="7" s="1"/>
  <c r="J347" i="7"/>
  <c r="E347" i="7" s="1"/>
  <c r="H347" i="7" s="1"/>
  <c r="J348" i="7"/>
  <c r="E348" i="7" s="1"/>
  <c r="H348" i="7" s="1"/>
  <c r="J349" i="7"/>
  <c r="E349" i="7" s="1"/>
  <c r="H349" i="7" s="1"/>
  <c r="J350" i="7"/>
  <c r="E350" i="7" s="1"/>
  <c r="H350" i="7" s="1"/>
  <c r="J351" i="7"/>
  <c r="E351" i="7" s="1"/>
  <c r="H351" i="7" s="1"/>
  <c r="J352" i="7"/>
  <c r="E352" i="7" s="1"/>
  <c r="H352" i="7" s="1"/>
  <c r="J353" i="7"/>
  <c r="E353" i="7" s="1"/>
  <c r="H353" i="7" s="1"/>
  <c r="J354" i="7"/>
  <c r="E354" i="7" s="1"/>
  <c r="H354" i="7" s="1"/>
  <c r="J355" i="7"/>
  <c r="E355" i="7" s="1"/>
  <c r="H355" i="7" s="1"/>
  <c r="J356" i="7"/>
  <c r="E356" i="7" s="1"/>
  <c r="H356" i="7" s="1"/>
  <c r="J361" i="7"/>
  <c r="E361" i="7" s="1"/>
  <c r="H361" i="7" s="1"/>
  <c r="J358" i="7"/>
  <c r="E358" i="7" s="1"/>
  <c r="H358" i="7" s="1"/>
  <c r="J360" i="7"/>
  <c r="E360" i="7" s="1"/>
  <c r="H360" i="7" s="1"/>
  <c r="J359" i="7"/>
  <c r="E359" i="7" s="1"/>
  <c r="H359" i="7" s="1"/>
  <c r="J357" i="7"/>
  <c r="E357" i="7" s="1"/>
  <c r="H357" i="7" s="1"/>
  <c r="H5" i="7" l="1"/>
  <c r="F363" i="7"/>
  <c r="I363" i="7" s="1"/>
  <c r="J363" i="7" s="1"/>
  <c r="E363" i="7" l="1"/>
  <c r="H363" i="7" l="1"/>
  <c r="I7" i="6"/>
  <c r="I6" i="6" l="1"/>
  <c r="I8" i="6"/>
</calcChain>
</file>

<file path=xl/sharedStrings.xml><?xml version="1.0" encoding="utf-8"?>
<sst xmlns="http://schemas.openxmlformats.org/spreadsheetml/2006/main" count="28" uniqueCount="28">
  <si>
    <t>Podrobnosti posojila</t>
  </si>
  <si>
    <t>Posojilo</t>
  </si>
  <si>
    <t>Povzetek</t>
  </si>
  <si>
    <t>Ključni podatki</t>
  </si>
  <si>
    <t>Cena nakupa</t>
  </si>
  <si>
    <t>Obrestna mera</t>
  </si>
  <si>
    <t>Trajanje posojila</t>
  </si>
  <si>
    <t>(v mesecih)</t>
  </si>
  <si>
    <t>(v odstotkih)</t>
  </si>
  <si>
    <t>Znesek posojila</t>
  </si>
  <si>
    <t>Začetek posojila</t>
  </si>
  <si>
    <t>(nepremičnine, vozila ...)</t>
  </si>
  <si>
    <t>MESEČNI OBROK POSOJILA</t>
  </si>
  <si>
    <r>
      <t>SKUPNO PLAČILO</t>
    </r>
    <r>
      <rPr>
        <sz val="10"/>
        <color theme="4"/>
        <rFont val="Franklin Gothic Book"/>
        <family val="2"/>
        <charset val="238"/>
        <scheme val="minor"/>
      </rPr>
      <t>*</t>
    </r>
  </si>
  <si>
    <t>Mesečni znesek davka na nepremičnine</t>
  </si>
  <si>
    <t>Skupno plačilo posojila</t>
  </si>
  <si>
    <t>Skupno plačilo obresti</t>
  </si>
  <si>
    <t>* Skupno plačilo = skupno plačilo posojila in skupno plačilo davka</t>
  </si>
  <si>
    <t>Amortizacijska tabela</t>
  </si>
  <si>
    <t>Številka obroka</t>
  </si>
  <si>
    <t>Datum plačila</t>
  </si>
  <si>
    <t>Obresti</t>
  </si>
  <si>
    <t>Glavnica</t>
  </si>
  <si>
    <t>Davek na nepremičnine</t>
  </si>
  <si>
    <t>Skupno plačilo</t>
  </si>
  <si>
    <t>Začetno stanje</t>
  </si>
  <si>
    <t>Končno stanje</t>
  </si>
  <si>
    <t>Preostali obroki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</si>
</sst>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4" formatCode="_-* #,##0.00\ &quot;€&quot;_-;\-* #,##0.00\ &quot;€&quot;_-;_-* &quot;-&quot;??\ &quot;€&quot;_-;_-@_-"/>
    <numFmt numFmtId="164" formatCode="&quot;$&quot;#,##0"/>
    <numFmt numFmtId="165" formatCode="_-* #,##0.00\ [$€-1]_-;\-* #,##0.00\ [$€-1]_-;_-* &quot;-&quot;??\ [$€-1]_-;_-@_-"/>
    <numFmt numFmtId="166" formatCode="#,##0.00\ &quot;€&quot;"/>
  </numFmts>
  <fonts count="18" x14ac:knownFonts="1">
    <font>
      <sz val="10"/>
      <color theme="1"/>
      <name val="Franklin Gothic Book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Franklin Gothic Book"/>
      <family val="2"/>
      <scheme val="minor"/>
    </font>
    <font>
      <sz val="30"/>
      <color theme="3"/>
      <name val="Cambria"/>
      <family val="1"/>
      <scheme val="major"/>
    </font>
    <font>
      <b/>
      <sz val="18"/>
      <color theme="4"/>
      <name val="Cambria"/>
      <family val="1"/>
      <scheme val="major"/>
    </font>
    <font>
      <b/>
      <sz val="10"/>
      <color theme="3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2"/>
      <color theme="2"/>
      <name val="Cambria"/>
      <family val="2"/>
      <scheme val="major"/>
    </font>
    <font>
      <sz val="20"/>
      <color theme="2"/>
      <name val="Cambria"/>
      <family val="2"/>
      <scheme val="major"/>
    </font>
    <font>
      <sz val="11"/>
      <color theme="1" tint="0.34998626667073579"/>
      <name val="Franklin Gothic Book"/>
      <family val="2"/>
      <scheme val="minor"/>
    </font>
    <font>
      <b/>
      <sz val="10"/>
      <color theme="3"/>
      <name val="Franklin Gothic Book"/>
      <family val="2"/>
      <charset val="238"/>
      <scheme val="minor"/>
    </font>
    <font>
      <b/>
      <sz val="10"/>
      <color theme="4"/>
      <name val="Franklin Gothic Book"/>
      <family val="2"/>
      <charset val="238"/>
      <scheme val="minor"/>
    </font>
    <font>
      <sz val="10"/>
      <color theme="4"/>
      <name val="Franklin Gothic Book"/>
      <family val="2"/>
      <charset val="238"/>
      <scheme val="minor"/>
    </font>
    <font>
      <sz val="10"/>
      <color theme="4"/>
      <name val="Franklin Gothic Book"/>
      <family val="2"/>
      <scheme val="minor"/>
    </font>
    <font>
      <b/>
      <sz val="10"/>
      <color theme="1"/>
      <name val="Franklin Gothic Book"/>
      <family val="2"/>
      <charset val="238"/>
      <scheme val="minor"/>
    </font>
    <font>
      <sz val="10"/>
      <color theme="0" tint="-0.249977111117893"/>
      <name val="Franklin Gothic Book"/>
      <family val="2"/>
      <scheme val="minor"/>
    </font>
    <font>
      <sz val="30"/>
      <color theme="3"/>
      <name val="Cambria"/>
      <family val="1"/>
      <charset val="238"/>
      <scheme val="major"/>
    </font>
    <font>
      <sz val="10"/>
      <color theme="3"/>
      <name val="Cambri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/>
      <bottom style="thick">
        <color theme="0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8" fillId="3" borderId="0">
      <alignment horizontal="center" vertical="center"/>
    </xf>
    <xf numFmtId="0" fontId="9" fillId="0" borderId="2" applyNumberFormat="0" applyFont="0" applyFill="0" applyAlignment="0">
      <alignment wrapText="1"/>
    </xf>
    <xf numFmtId="14" fontId="9" fillId="0" borderId="0" applyFont="0" applyFill="0" applyBorder="0" applyAlignment="0">
      <alignment horizontal="left" indent="1"/>
    </xf>
    <xf numFmtId="0" fontId="7" fillId="4" borderId="0" applyFont="0" applyBorder="0">
      <alignment horizontal="center" wrapText="1"/>
      <protection locked="0"/>
    </xf>
  </cellStyleXfs>
  <cellXfs count="39">
    <xf numFmtId="0" fontId="0" fillId="0" borderId="0" xfId="0"/>
    <xf numFmtId="0" fontId="0" fillId="0" borderId="0" xfId="0" applyFill="1"/>
    <xf numFmtId="0" fontId="3" fillId="0" borderId="1" xfId="1" applyFont="1" applyFill="1" applyBorder="1" applyAlignment="1">
      <alignment horizontal="left" vertical="center" indent="2"/>
    </xf>
    <xf numFmtId="0" fontId="0" fillId="0" borderId="1" xfId="0" applyFill="1" applyBorder="1"/>
    <xf numFmtId="0" fontId="1" fillId="0" borderId="0" xfId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 indent="2"/>
    </xf>
    <xf numFmtId="0" fontId="0" fillId="0" borderId="0" xfId="0" applyFill="1" applyBorder="1"/>
    <xf numFmtId="0" fontId="3" fillId="0" borderId="0" xfId="1" applyFont="1" applyFill="1" applyBorder="1" applyAlignment="1">
      <alignment horizontal="left" vertical="center" indent="2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5" borderId="0" xfId="0" applyFill="1"/>
    <xf numFmtId="0" fontId="0" fillId="0" borderId="0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166" fontId="14" fillId="5" borderId="0" xfId="0" applyNumberFormat="1" applyFont="1" applyFill="1" applyBorder="1" applyAlignment="1">
      <alignment vertical="center"/>
    </xf>
    <xf numFmtId="166" fontId="13" fillId="0" borderId="0" xfId="0" applyNumberFormat="1" applyFont="1" applyFill="1" applyBorder="1" applyAlignment="1">
      <alignment vertical="center"/>
    </xf>
    <xf numFmtId="166" fontId="11" fillId="0" borderId="0" xfId="0" applyNumberFormat="1" applyFont="1" applyFill="1" applyBorder="1" applyAlignment="1">
      <alignment vertical="center"/>
    </xf>
    <xf numFmtId="0" fontId="10" fillId="5" borderId="0" xfId="0" applyFont="1" applyFill="1" applyBorder="1" applyAlignment="1">
      <alignment horizontal="left" vertical="center" indent="2"/>
    </xf>
    <xf numFmtId="0" fontId="10" fillId="0" borderId="0" xfId="0" applyFont="1" applyFill="1" applyBorder="1" applyAlignment="1">
      <alignment horizontal="left" vertical="center" indent="2"/>
    </xf>
    <xf numFmtId="0" fontId="11" fillId="0" borderId="0" xfId="0" applyFont="1" applyFill="1" applyBorder="1" applyAlignment="1">
      <alignment horizontal="left" vertical="center" indent="2"/>
    </xf>
    <xf numFmtId="0" fontId="1" fillId="2" borderId="0" xfId="1" applyFill="1" applyProtection="1"/>
    <xf numFmtId="0" fontId="0" fillId="0" borderId="0" xfId="0" applyAlignment="1" applyProtection="1">
      <alignment horizontal="left" wrapText="1" indent="1"/>
    </xf>
    <xf numFmtId="0" fontId="17" fillId="2" borderId="0" xfId="9" applyFont="1" applyFill="1" applyAlignment="1" applyProtection="1">
      <alignment horizontal="center" wrapText="1"/>
    </xf>
    <xf numFmtId="166" fontId="17" fillId="2" borderId="0" xfId="9" applyNumberFormat="1" applyFont="1" applyFill="1" applyAlignment="1" applyProtection="1">
      <alignment horizontal="center" wrapText="1"/>
    </xf>
    <xf numFmtId="41" fontId="6" fillId="0" borderId="0" xfId="3" applyAlignment="1" applyProtection="1">
      <alignment horizontal="center"/>
    </xf>
    <xf numFmtId="14" fontId="0" fillId="0" borderId="0" xfId="8" applyFont="1" applyAlignment="1" applyProtection="1">
      <alignment horizontal="center" wrapText="1"/>
    </xf>
    <xf numFmtId="166" fontId="0" fillId="0" borderId="0" xfId="4" applyNumberFormat="1" applyFont="1" applyAlignment="1" applyProtection="1">
      <alignment horizontal="center"/>
    </xf>
    <xf numFmtId="41" fontId="0" fillId="0" borderId="0" xfId="3" applyFont="1" applyAlignment="1" applyProtection="1">
      <alignment horizontal="center"/>
    </xf>
    <xf numFmtId="0" fontId="0" fillId="0" borderId="0" xfId="0" applyAlignment="1" applyProtection="1">
      <alignment horizontal="center" wrapText="1"/>
    </xf>
    <xf numFmtId="166" fontId="0" fillId="0" borderId="0" xfId="0" applyNumberFormat="1" applyAlignment="1" applyProtection="1">
      <alignment horizontal="center" wrapText="1"/>
    </xf>
    <xf numFmtId="165" fontId="0" fillId="0" borderId="0" xfId="0" applyNumberFormat="1" applyFill="1" applyBorder="1" applyAlignment="1" applyProtection="1">
      <alignment vertical="center"/>
      <protection locked="0"/>
    </xf>
    <xf numFmtId="9" fontId="0" fillId="0" borderId="0" xfId="5" applyFon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166" fontId="0" fillId="0" borderId="0" xfId="0" applyNumberFormat="1" applyFill="1" applyBorder="1" applyAlignment="1" applyProtection="1">
      <alignment vertical="center"/>
      <protection locked="0"/>
    </xf>
    <xf numFmtId="166" fontId="0" fillId="0" borderId="0" xfId="5" applyNumberFormat="1" applyFont="1" applyFill="1" applyBorder="1" applyAlignment="1" applyProtection="1">
      <alignment vertical="center"/>
      <protection locked="0"/>
    </xf>
    <xf numFmtId="0" fontId="15" fillId="0" borderId="0" xfId="0" applyFont="1" applyFill="1"/>
    <xf numFmtId="0" fontId="16" fillId="0" borderId="0" xfId="1" applyNumberFormat="1" applyFont="1" applyBorder="1" applyAlignment="1" applyProtection="1">
      <alignment horizontal="left" vertical="center" indent="2"/>
    </xf>
    <xf numFmtId="0" fontId="16" fillId="0" borderId="3" xfId="1" applyNumberFormat="1" applyFont="1" applyBorder="1" applyAlignment="1" applyProtection="1">
      <alignment horizontal="left" vertical="center" indent="2"/>
    </xf>
    <xf numFmtId="0" fontId="0" fillId="0" borderId="0" xfId="0" applyAlignment="1" applyProtection="1">
      <alignment horizontal="center" vertical="top"/>
    </xf>
    <xf numFmtId="14" fontId="0" fillId="0" borderId="0" xfId="0" applyNumberFormat="1" applyFill="1" applyBorder="1" applyAlignment="1" applyProtection="1">
      <alignment vertical="center"/>
    </xf>
  </cellXfs>
  <cellStyles count="10">
    <cellStyle name="Amortization Table Heading" xfId="9"/>
    <cellStyle name="Date" xfId="8"/>
    <cellStyle name="Key Statistics left border" xfId="7"/>
    <cellStyle name="Monthly Loan Payment" xfId="6"/>
    <cellStyle name="Naslov" xfId="1" builtinId="15"/>
    <cellStyle name="Naslov 1" xfId="2" builtinId="16" customBuiltin="1"/>
    <cellStyle name="Navadno" xfId="0" builtinId="0" customBuiltin="1"/>
    <cellStyle name="Odstotek" xfId="5" builtinId="5"/>
    <cellStyle name="Valuta" xfId="4" builtinId="4"/>
    <cellStyle name="Vejica [0]" xfId="3" builtinId="6"/>
  </cellStyles>
  <dxfs count="34">
    <dxf>
      <alignment horizontal="center" textRotation="0" indent="0" justifyLastLine="0" shrinkToFit="0" readingOrder="0"/>
      <protection locked="1" hidden="0"/>
    </dxf>
    <dxf>
      <numFmt numFmtId="166" formatCode="#,##0.00\ &quot;€&quot;"/>
      <alignment horizontal="center" textRotation="0" indent="0" justifyLastLine="0" shrinkToFit="0" readingOrder="0"/>
      <protection locked="1" hidden="0"/>
    </dxf>
    <dxf>
      <numFmt numFmtId="166" formatCode="#,##0.00\ &quot;€&quot;"/>
      <alignment horizontal="center" textRotation="0" indent="0" justifyLastLine="0" shrinkToFit="0" readingOrder="0"/>
      <protection locked="1" hidden="0"/>
    </dxf>
    <dxf>
      <numFmt numFmtId="166" formatCode="#,##0.00\ &quot;€&quot;"/>
      <alignment horizontal="center" textRotation="0" indent="0" justifyLastLine="0" shrinkToFit="0" readingOrder="0"/>
      <protection locked="1" hidden="0"/>
    </dxf>
    <dxf>
      <numFmt numFmtId="166" formatCode="#,##0.00\ &quot;€&quot;"/>
      <alignment horizontal="center" textRotation="0" indent="0" justifyLastLine="0" shrinkToFit="0" readingOrder="0"/>
      <protection locked="1" hidden="0"/>
    </dxf>
    <dxf>
      <numFmt numFmtId="166" formatCode="#,##0.00\ &quot;€&quot;"/>
      <alignment horizontal="center" textRotation="0" indent="0" justifyLastLine="0" shrinkToFit="0" readingOrder="0"/>
      <protection locked="1" hidden="0"/>
    </dxf>
    <dxf>
      <numFmt numFmtId="166" formatCode="#,##0.00\ &quot;€&quot;"/>
      <alignment horizontal="center" textRotation="0" indent="0" justifyLastLine="0" shrinkToFit="0" readingOrder="0"/>
      <protection locked="1" hidden="0"/>
    </dxf>
    <dxf>
      <alignment horizontal="center" textRotation="0" indent="0" justifyLastLine="0" shrinkToFit="0" readingOrder="0"/>
      <protection locked="1" hidden="0"/>
    </dxf>
    <dxf>
      <alignment horizontal="center" textRotation="0" indent="0" justifyLastLine="0" shrinkToFit="0" readingOrder="0"/>
      <protection locked="1" hidden="0"/>
    </dxf>
    <dxf>
      <numFmt numFmtId="33" formatCode="_-* #,##0_-;\-* #,##0_-;_-* &quot;-&quot;_-;_-@_-"/>
    </dxf>
    <dxf>
      <numFmt numFmtId="0" formatCode="General"/>
      <protection locked="1" hidden="0"/>
    </dxf>
    <dxf>
      <alignment horizontal="center" textRotation="0" indent="0" justifyLastLine="0" shrinkToFit="0" readingOrder="0"/>
      <protection locked="1" hidden="0"/>
    </dxf>
    <dxf>
      <alignment horizontal="center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3"/>
        <name val="Cambria"/>
        <scheme val="major"/>
      </font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  <protection locked="1" hidden="0"/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  <color theme="5" tint="-0.24994659260841701"/>
      </font>
      <border>
        <right style="thick">
          <color theme="0"/>
        </right>
      </border>
    </dxf>
    <dxf>
      <font>
        <b val="0"/>
        <i val="0"/>
        <color theme="5" tint="-0.24994659260841701"/>
      </font>
      <fill>
        <patternFill patternType="solid">
          <bgColor theme="2"/>
        </patternFill>
      </fill>
    </dxf>
    <dxf>
      <font>
        <color theme="0"/>
      </font>
      <fill>
        <patternFill>
          <bgColor theme="5" tint="-0.24994659260841701"/>
        </patternFill>
      </fill>
      <border>
        <left style="thick">
          <color theme="0"/>
        </left>
        <top style="thick">
          <color theme="0"/>
        </top>
      </border>
    </dxf>
    <dxf>
      <font>
        <b val="0"/>
        <i val="0"/>
        <color theme="1" tint="0.14996795556505021"/>
      </font>
      <fill>
        <patternFill patternType="solid">
          <bgColor theme="2"/>
        </patternFill>
      </fill>
      <border diagonalUp="0" diagonalDown="0">
        <left/>
        <right/>
        <top style="thick">
          <color theme="0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b val="0"/>
        <i val="0"/>
        <color theme="5" tint="-0.24994659260841701"/>
      </font>
      <border>
        <right style="thick">
          <color theme="0"/>
        </right>
      </border>
    </dxf>
    <dxf>
      <font>
        <b val="0"/>
        <i val="0"/>
        <color theme="5" tint="-0.24994659260841701"/>
      </font>
      <fill>
        <patternFill patternType="solid">
          <bgColor theme="2"/>
        </patternFill>
      </fill>
    </dxf>
    <dxf>
      <font>
        <color theme="0"/>
      </font>
      <fill>
        <patternFill>
          <bgColor theme="5" tint="-0.24994659260841701"/>
        </patternFill>
      </fill>
      <border>
        <left style="thick">
          <color theme="0"/>
        </left>
        <top style="thick">
          <color theme="0"/>
        </top>
      </border>
    </dxf>
    <dxf>
      <font>
        <b val="0"/>
        <i val="0"/>
        <color theme="1" tint="0.14996795556505021"/>
      </font>
      <fill>
        <patternFill patternType="solid">
          <bgColor theme="2"/>
        </patternFill>
      </fill>
      <border diagonalUp="0" diagonalDown="0">
        <left/>
        <right/>
        <top style="thick">
          <color theme="0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ill>
        <patternFill>
          <bgColor theme="4" tint="0.79998168889431442"/>
        </patternFill>
      </fill>
    </dxf>
    <dxf>
      <font>
        <b/>
        <i val="0"/>
        <color theme="4"/>
      </font>
      <border>
        <top style="double">
          <color theme="4"/>
        </top>
      </border>
    </dxf>
    <dxf>
      <font>
        <b/>
        <i val="0"/>
        <color theme="3"/>
      </font>
    </dxf>
    <dxf>
      <font>
        <color theme="3"/>
      </font>
      <border>
        <bottom style="thin">
          <color theme="0" tint="-0.24994659260841701"/>
        </bottom>
      </border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4"/>
      </font>
      <fill>
        <patternFill patternType="none">
          <bgColor auto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color theme="3"/>
      </font>
    </dxf>
    <dxf>
      <font>
        <b val="0"/>
        <i val="0"/>
        <color theme="3"/>
      </font>
      <fill>
        <patternFill patternType="none">
          <bgColor auto="1"/>
        </patternFill>
      </fill>
    </dxf>
    <dxf>
      <font>
        <b val="0"/>
        <i/>
        <sz val="10"/>
        <color theme="3"/>
        <name val="Cambria"/>
        <scheme val="major"/>
      </font>
      <border>
        <vertical/>
        <horizontal/>
      </border>
    </dxf>
    <dxf>
      <font>
        <color theme="1"/>
      </font>
      <border>
        <vertical/>
        <horizontal/>
      </border>
    </dxf>
  </dxfs>
  <tableStyles count="5" defaultTableStyle="TableStyleMedium2" defaultPivotStyle="Family Budget PivotTable">
    <tableStyle name="Family Budget" pivot="0" table="0" count="10">
      <tableStyleElement type="wholeTable" dxfId="33"/>
      <tableStyleElement type="headerRow" dxfId="32"/>
    </tableStyle>
    <tableStyle name="Family Budget PivotTable" table="0" count="5">
      <tableStyleElement type="wholeTable" dxfId="31"/>
      <tableStyleElement type="headerRow" dxfId="30"/>
      <tableStyleElement type="totalRow" dxfId="29"/>
      <tableStyleElement type="firstRowStripe" dxfId="28"/>
      <tableStyleElement type="pageFieldLabels" dxfId="27"/>
    </tableStyle>
    <tableStyle name="Family Budget Table Style" pivot="0" count="4">
      <tableStyleElement type="wholeTable" dxfId="26"/>
      <tableStyleElement type="headerRow" dxfId="25"/>
      <tableStyleElement type="totalRow" dxfId="24"/>
      <tableStyleElement type="firstRowStripe" dxfId="23"/>
    </tableStyle>
    <tableStyle name="Mortgage calculator" pivot="0" count="4">
      <tableStyleElement type="wholeTable" dxfId="22"/>
      <tableStyleElement type="headerRow" dxfId="21"/>
      <tableStyleElement type="lastColumn" dxfId="20"/>
      <tableStyleElement type="secondColumnStripe" dxfId="19"/>
    </tableStyle>
    <tableStyle name="Mortgage calculator 2" pivot="0" count="4">
      <tableStyleElement type="wholeTable" dxfId="18"/>
      <tableStyleElement type="headerRow" dxfId="17"/>
      <tableStyleElement type="lastColumn" dxfId="16"/>
      <tableStyleElement type="secondColumnStripe" dxfId="15"/>
    </tableStyle>
  </tableStyles>
  <extLst>
    <ext xmlns:x14="http://schemas.microsoft.com/office/spreadsheetml/2009/9/main" uri="{46F421CA-312F-682f-3DD2-61675219B42D}">
      <x14:dxfs count="8"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Family Budget">
        <x14:slicerStyle name="Family Budge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amortizacijska tabela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1638300</xdr:colOff>
      <xdr:row>0</xdr:row>
      <xdr:rowOff>162009</xdr:rowOff>
    </xdr:from>
    <xdr:to>
      <xdr:col>4</xdr:col>
      <xdr:colOff>0</xdr:colOff>
      <xdr:row>0</xdr:row>
      <xdr:rowOff>436329</xdr:rowOff>
    </xdr:to>
    <xdr:sp macro="" textlink="">
      <xdr:nvSpPr>
        <xdr:cNvPr id="2" name="Enter Expenses" descr="&quot;&quot;" title="Enter Expenses button">
          <a:hlinkClick xmlns:r="http://schemas.openxmlformats.org/officeDocument/2006/relationships" r:id="rId1" tooltip="Click to view or enter expenses"/>
        </xdr:cNvPr>
        <xdr:cNvSpPr/>
      </xdr:nvSpPr>
      <xdr:spPr>
        <a:xfrm>
          <a:off x="3284220" y="162009"/>
          <a:ext cx="975360" cy="2743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12700" algn="tl" rotWithShape="0">
            <a:prstClr val="black">
              <a:alpha val="18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sl-SI" sz="1100">
              <a:solidFill>
                <a:schemeClr val="tx2"/>
              </a:solidFill>
              <a:latin typeface="+mn-lt"/>
              <a:ea typeface="+mn-ea"/>
              <a:cs typeface="+mn-cs"/>
            </a:rPr>
            <a:t>Amortizacija</a:t>
          </a:r>
          <a:endParaRPr lang="en-US" sz="1100"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>
    <xdr:from>
      <xdr:col>5</xdr:col>
      <xdr:colOff>95247</xdr:colOff>
      <xdr:row>0</xdr:row>
      <xdr:rowOff>10584</xdr:rowOff>
    </xdr:from>
    <xdr:to>
      <xdr:col>5</xdr:col>
      <xdr:colOff>116414</xdr:colOff>
      <xdr:row>10</xdr:row>
      <xdr:rowOff>21167</xdr:rowOff>
    </xdr:to>
    <xdr:cxnSp macro="">
      <xdr:nvCxnSpPr>
        <xdr:cNvPr id="4" name="Page Divider" title="Page Divider"/>
        <xdr:cNvCxnSpPr/>
      </xdr:nvCxnSpPr>
      <xdr:spPr>
        <a:xfrm>
          <a:off x="6221727" y="10584"/>
          <a:ext cx="21167" cy="7645823"/>
        </a:xfrm>
        <a:prstGeom prst="line">
          <a:avLst/>
        </a:prstGeom>
        <a:ln w="3175">
          <a:solidFill>
            <a:schemeClr val="bg1">
              <a:lumMod val="7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PrintsWithSheet="0"/>
  </xdr:twoCellAnchor>
  <xdr:twoCellAnchor>
    <xdr:from>
      <xdr:col>7</xdr:col>
      <xdr:colOff>381000</xdr:colOff>
      <xdr:row>0</xdr:row>
      <xdr:rowOff>83820</xdr:rowOff>
    </xdr:from>
    <xdr:to>
      <xdr:col>9</xdr:col>
      <xdr:colOff>245729</xdr:colOff>
      <xdr:row>0</xdr:row>
      <xdr:rowOff>531495</xdr:rowOff>
    </xdr:to>
    <xdr:grpSp>
      <xdr:nvGrpSpPr>
        <xdr:cNvPr id="5" name="Wheat" descr="Image of single wheat stalk with subdued color" title="Page art"/>
        <xdr:cNvGrpSpPr>
          <a:grpSpLocks noChangeAspect="1"/>
        </xdr:cNvGrpSpPr>
      </xdr:nvGrpSpPr>
      <xdr:grpSpPr bwMode="auto">
        <a:xfrm>
          <a:off x="6515100" y="83820"/>
          <a:ext cx="2577449" cy="447675"/>
          <a:chOff x="1043" y="9"/>
          <a:chExt cx="271" cy="47"/>
        </a:xfrm>
        <a:solidFill>
          <a:schemeClr val="accent1"/>
        </a:solidFill>
      </xdr:grpSpPr>
      <xdr:sp macro="" textlink="">
        <xdr:nvSpPr>
          <xdr:cNvPr id="6" name="Freeform 5"/>
          <xdr:cNvSpPr>
            <a:spLocks/>
          </xdr:cNvSpPr>
        </xdr:nvSpPr>
        <xdr:spPr bwMode="auto">
          <a:xfrm>
            <a:off x="1145" y="10"/>
            <a:ext cx="46" cy="28"/>
          </a:xfrm>
          <a:custGeom>
            <a:avLst/>
            <a:gdLst>
              <a:gd name="T0" fmla="*/ 597 w 597"/>
              <a:gd name="T1" fmla="*/ 0 h 371"/>
              <a:gd name="T2" fmla="*/ 587 w 597"/>
              <a:gd name="T3" fmla="*/ 43 h 371"/>
              <a:gd name="T4" fmla="*/ 570 w 597"/>
              <a:gd name="T5" fmla="*/ 83 h 371"/>
              <a:gd name="T6" fmla="*/ 547 w 597"/>
              <a:gd name="T7" fmla="*/ 122 h 371"/>
              <a:gd name="T8" fmla="*/ 519 w 597"/>
              <a:gd name="T9" fmla="*/ 158 h 371"/>
              <a:gd name="T10" fmla="*/ 488 w 597"/>
              <a:gd name="T11" fmla="*/ 193 h 371"/>
              <a:gd name="T12" fmla="*/ 453 w 597"/>
              <a:gd name="T13" fmla="*/ 224 h 371"/>
              <a:gd name="T14" fmla="*/ 415 w 597"/>
              <a:gd name="T15" fmla="*/ 252 h 371"/>
              <a:gd name="T16" fmla="*/ 377 w 597"/>
              <a:gd name="T17" fmla="*/ 275 h 371"/>
              <a:gd name="T18" fmla="*/ 337 w 597"/>
              <a:gd name="T19" fmla="*/ 296 h 371"/>
              <a:gd name="T20" fmla="*/ 296 w 597"/>
              <a:gd name="T21" fmla="*/ 312 h 371"/>
              <a:gd name="T22" fmla="*/ 286 w 597"/>
              <a:gd name="T23" fmla="*/ 316 h 371"/>
              <a:gd name="T24" fmla="*/ 235 w 597"/>
              <a:gd name="T25" fmla="*/ 333 h 371"/>
              <a:gd name="T26" fmla="*/ 185 w 597"/>
              <a:gd name="T27" fmla="*/ 349 h 371"/>
              <a:gd name="T28" fmla="*/ 129 w 597"/>
              <a:gd name="T29" fmla="*/ 363 h 371"/>
              <a:gd name="T30" fmla="*/ 121 w 597"/>
              <a:gd name="T31" fmla="*/ 366 h 371"/>
              <a:gd name="T32" fmla="*/ 112 w 597"/>
              <a:gd name="T33" fmla="*/ 370 h 371"/>
              <a:gd name="T34" fmla="*/ 103 w 597"/>
              <a:gd name="T35" fmla="*/ 371 h 371"/>
              <a:gd name="T36" fmla="*/ 94 w 597"/>
              <a:gd name="T37" fmla="*/ 371 h 371"/>
              <a:gd name="T38" fmla="*/ 83 w 597"/>
              <a:gd name="T39" fmla="*/ 367 h 371"/>
              <a:gd name="T40" fmla="*/ 72 w 597"/>
              <a:gd name="T41" fmla="*/ 365 h 371"/>
              <a:gd name="T42" fmla="*/ 76 w 597"/>
              <a:gd name="T43" fmla="*/ 364 h 371"/>
              <a:gd name="T44" fmla="*/ 81 w 597"/>
              <a:gd name="T45" fmla="*/ 363 h 371"/>
              <a:gd name="T46" fmla="*/ 87 w 597"/>
              <a:gd name="T47" fmla="*/ 360 h 371"/>
              <a:gd name="T48" fmla="*/ 92 w 597"/>
              <a:gd name="T49" fmla="*/ 358 h 371"/>
              <a:gd name="T50" fmla="*/ 96 w 597"/>
              <a:gd name="T51" fmla="*/ 357 h 371"/>
              <a:gd name="T52" fmla="*/ 133 w 597"/>
              <a:gd name="T53" fmla="*/ 343 h 371"/>
              <a:gd name="T54" fmla="*/ 169 w 597"/>
              <a:gd name="T55" fmla="*/ 326 h 371"/>
              <a:gd name="T56" fmla="*/ 153 w 597"/>
              <a:gd name="T57" fmla="*/ 332 h 371"/>
              <a:gd name="T58" fmla="*/ 136 w 597"/>
              <a:gd name="T59" fmla="*/ 336 h 371"/>
              <a:gd name="T60" fmla="*/ 118 w 597"/>
              <a:gd name="T61" fmla="*/ 341 h 371"/>
              <a:gd name="T62" fmla="*/ 102 w 597"/>
              <a:gd name="T63" fmla="*/ 347 h 371"/>
              <a:gd name="T64" fmla="*/ 86 w 597"/>
              <a:gd name="T65" fmla="*/ 353 h 371"/>
              <a:gd name="T66" fmla="*/ 70 w 597"/>
              <a:gd name="T67" fmla="*/ 359 h 371"/>
              <a:gd name="T68" fmla="*/ 52 w 597"/>
              <a:gd name="T69" fmla="*/ 360 h 371"/>
              <a:gd name="T70" fmla="*/ 35 w 597"/>
              <a:gd name="T71" fmla="*/ 360 h 371"/>
              <a:gd name="T72" fmla="*/ 18 w 597"/>
              <a:gd name="T73" fmla="*/ 358 h 371"/>
              <a:gd name="T74" fmla="*/ 0 w 597"/>
              <a:gd name="T75" fmla="*/ 357 h 371"/>
              <a:gd name="T76" fmla="*/ 12 w 597"/>
              <a:gd name="T77" fmla="*/ 355 h 371"/>
              <a:gd name="T78" fmla="*/ 25 w 597"/>
              <a:gd name="T79" fmla="*/ 351 h 371"/>
              <a:gd name="T80" fmla="*/ 48 w 597"/>
              <a:gd name="T81" fmla="*/ 346 h 371"/>
              <a:gd name="T82" fmla="*/ 106 w 597"/>
              <a:gd name="T83" fmla="*/ 332 h 371"/>
              <a:gd name="T84" fmla="*/ 161 w 597"/>
              <a:gd name="T85" fmla="*/ 315 h 371"/>
              <a:gd name="T86" fmla="*/ 216 w 597"/>
              <a:gd name="T87" fmla="*/ 296 h 371"/>
              <a:gd name="T88" fmla="*/ 245 w 597"/>
              <a:gd name="T89" fmla="*/ 285 h 371"/>
              <a:gd name="T90" fmla="*/ 276 w 597"/>
              <a:gd name="T91" fmla="*/ 272 h 371"/>
              <a:gd name="T92" fmla="*/ 310 w 597"/>
              <a:gd name="T93" fmla="*/ 257 h 371"/>
              <a:gd name="T94" fmla="*/ 346 w 597"/>
              <a:gd name="T95" fmla="*/ 239 h 371"/>
              <a:gd name="T96" fmla="*/ 381 w 597"/>
              <a:gd name="T97" fmla="*/ 218 h 371"/>
              <a:gd name="T98" fmla="*/ 418 w 597"/>
              <a:gd name="T99" fmla="*/ 196 h 371"/>
              <a:gd name="T100" fmla="*/ 453 w 597"/>
              <a:gd name="T101" fmla="*/ 170 h 371"/>
              <a:gd name="T102" fmla="*/ 486 w 597"/>
              <a:gd name="T103" fmla="*/ 142 h 371"/>
              <a:gd name="T104" fmla="*/ 518 w 597"/>
              <a:gd name="T105" fmla="*/ 111 h 371"/>
              <a:gd name="T106" fmla="*/ 548 w 597"/>
              <a:gd name="T107" fmla="*/ 77 h 371"/>
              <a:gd name="T108" fmla="*/ 575 w 597"/>
              <a:gd name="T109" fmla="*/ 40 h 371"/>
              <a:gd name="T110" fmla="*/ 597 w 597"/>
              <a:gd name="T111" fmla="*/ 0 h 3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7" h="371">
                <a:moveTo>
                  <a:pt x="597" y="0"/>
                </a:moveTo>
                <a:lnTo>
                  <a:pt x="587" y="43"/>
                </a:lnTo>
                <a:lnTo>
                  <a:pt x="570" y="83"/>
                </a:lnTo>
                <a:lnTo>
                  <a:pt x="547" y="122"/>
                </a:lnTo>
                <a:lnTo>
                  <a:pt x="519" y="158"/>
                </a:lnTo>
                <a:lnTo>
                  <a:pt x="488" y="193"/>
                </a:lnTo>
                <a:lnTo>
                  <a:pt x="453" y="224"/>
                </a:lnTo>
                <a:lnTo>
                  <a:pt x="415" y="252"/>
                </a:lnTo>
                <a:lnTo>
                  <a:pt x="377" y="275"/>
                </a:lnTo>
                <a:lnTo>
                  <a:pt x="337" y="296"/>
                </a:lnTo>
                <a:lnTo>
                  <a:pt x="296" y="312"/>
                </a:lnTo>
                <a:lnTo>
                  <a:pt x="286" y="316"/>
                </a:lnTo>
                <a:lnTo>
                  <a:pt x="235" y="333"/>
                </a:lnTo>
                <a:lnTo>
                  <a:pt x="185" y="349"/>
                </a:lnTo>
                <a:lnTo>
                  <a:pt x="129" y="363"/>
                </a:lnTo>
                <a:lnTo>
                  <a:pt x="121" y="366"/>
                </a:lnTo>
                <a:lnTo>
                  <a:pt x="112" y="370"/>
                </a:lnTo>
                <a:lnTo>
                  <a:pt x="103" y="371"/>
                </a:lnTo>
                <a:lnTo>
                  <a:pt x="94" y="371"/>
                </a:lnTo>
                <a:lnTo>
                  <a:pt x="83" y="367"/>
                </a:lnTo>
                <a:lnTo>
                  <a:pt x="72" y="365"/>
                </a:lnTo>
                <a:lnTo>
                  <a:pt x="76" y="364"/>
                </a:lnTo>
                <a:lnTo>
                  <a:pt x="81" y="363"/>
                </a:lnTo>
                <a:lnTo>
                  <a:pt x="87" y="360"/>
                </a:lnTo>
                <a:lnTo>
                  <a:pt x="92" y="358"/>
                </a:lnTo>
                <a:lnTo>
                  <a:pt x="96" y="357"/>
                </a:lnTo>
                <a:lnTo>
                  <a:pt x="133" y="343"/>
                </a:lnTo>
                <a:lnTo>
                  <a:pt x="169" y="326"/>
                </a:lnTo>
                <a:lnTo>
                  <a:pt x="153" y="332"/>
                </a:lnTo>
                <a:lnTo>
                  <a:pt x="136" y="336"/>
                </a:lnTo>
                <a:lnTo>
                  <a:pt x="118" y="341"/>
                </a:lnTo>
                <a:lnTo>
                  <a:pt x="102" y="347"/>
                </a:lnTo>
                <a:lnTo>
                  <a:pt x="86" y="353"/>
                </a:lnTo>
                <a:lnTo>
                  <a:pt x="70" y="359"/>
                </a:lnTo>
                <a:lnTo>
                  <a:pt x="52" y="360"/>
                </a:lnTo>
                <a:lnTo>
                  <a:pt x="35" y="360"/>
                </a:lnTo>
                <a:lnTo>
                  <a:pt x="18" y="358"/>
                </a:lnTo>
                <a:lnTo>
                  <a:pt x="0" y="357"/>
                </a:lnTo>
                <a:lnTo>
                  <a:pt x="12" y="355"/>
                </a:lnTo>
                <a:lnTo>
                  <a:pt x="25" y="351"/>
                </a:lnTo>
                <a:lnTo>
                  <a:pt x="48" y="346"/>
                </a:lnTo>
                <a:lnTo>
                  <a:pt x="106" y="332"/>
                </a:lnTo>
                <a:lnTo>
                  <a:pt x="161" y="315"/>
                </a:lnTo>
                <a:lnTo>
                  <a:pt x="216" y="296"/>
                </a:lnTo>
                <a:lnTo>
                  <a:pt x="245" y="285"/>
                </a:lnTo>
                <a:lnTo>
                  <a:pt x="276" y="272"/>
                </a:lnTo>
                <a:lnTo>
                  <a:pt x="310" y="257"/>
                </a:lnTo>
                <a:lnTo>
                  <a:pt x="346" y="239"/>
                </a:lnTo>
                <a:lnTo>
                  <a:pt x="381" y="218"/>
                </a:lnTo>
                <a:lnTo>
                  <a:pt x="418" y="196"/>
                </a:lnTo>
                <a:lnTo>
                  <a:pt x="453" y="170"/>
                </a:lnTo>
                <a:lnTo>
                  <a:pt x="486" y="142"/>
                </a:lnTo>
                <a:lnTo>
                  <a:pt x="518" y="111"/>
                </a:lnTo>
                <a:lnTo>
                  <a:pt x="548" y="77"/>
                </a:lnTo>
                <a:lnTo>
                  <a:pt x="575" y="40"/>
                </a:lnTo>
                <a:lnTo>
                  <a:pt x="59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7" name="Freeform 6"/>
          <xdr:cNvSpPr>
            <a:spLocks/>
          </xdr:cNvSpPr>
        </xdr:nvSpPr>
        <xdr:spPr bwMode="auto">
          <a:xfrm>
            <a:off x="1299" y="40"/>
            <a:ext cx="12" cy="3"/>
          </a:xfrm>
          <a:custGeom>
            <a:avLst/>
            <a:gdLst>
              <a:gd name="T0" fmla="*/ 33 w 154"/>
              <a:gd name="T1" fmla="*/ 0 h 45"/>
              <a:gd name="T2" fmla="*/ 50 w 154"/>
              <a:gd name="T3" fmla="*/ 1 h 45"/>
              <a:gd name="T4" fmla="*/ 67 w 154"/>
              <a:gd name="T5" fmla="*/ 5 h 45"/>
              <a:gd name="T6" fmla="*/ 84 w 154"/>
              <a:gd name="T7" fmla="*/ 10 h 45"/>
              <a:gd name="T8" fmla="*/ 101 w 154"/>
              <a:gd name="T9" fmla="*/ 16 h 45"/>
              <a:gd name="T10" fmla="*/ 128 w 154"/>
              <a:gd name="T11" fmla="*/ 23 h 45"/>
              <a:gd name="T12" fmla="*/ 154 w 154"/>
              <a:gd name="T13" fmla="*/ 28 h 45"/>
              <a:gd name="T14" fmla="*/ 146 w 154"/>
              <a:gd name="T15" fmla="*/ 29 h 45"/>
              <a:gd name="T16" fmla="*/ 136 w 154"/>
              <a:gd name="T17" fmla="*/ 33 h 45"/>
              <a:gd name="T18" fmla="*/ 125 w 154"/>
              <a:gd name="T19" fmla="*/ 37 h 45"/>
              <a:gd name="T20" fmla="*/ 117 w 154"/>
              <a:gd name="T21" fmla="*/ 39 h 45"/>
              <a:gd name="T22" fmla="*/ 104 w 154"/>
              <a:gd name="T23" fmla="*/ 43 h 45"/>
              <a:gd name="T24" fmla="*/ 91 w 154"/>
              <a:gd name="T25" fmla="*/ 44 h 45"/>
              <a:gd name="T26" fmla="*/ 67 w 154"/>
              <a:gd name="T27" fmla="*/ 45 h 45"/>
              <a:gd name="T28" fmla="*/ 44 w 154"/>
              <a:gd name="T29" fmla="*/ 44 h 45"/>
              <a:gd name="T30" fmla="*/ 21 w 154"/>
              <a:gd name="T31" fmla="*/ 39 h 45"/>
              <a:gd name="T32" fmla="*/ 14 w 154"/>
              <a:gd name="T33" fmla="*/ 36 h 45"/>
              <a:gd name="T34" fmla="*/ 6 w 154"/>
              <a:gd name="T35" fmla="*/ 32 h 45"/>
              <a:gd name="T36" fmla="*/ 2 w 154"/>
              <a:gd name="T37" fmla="*/ 27 h 45"/>
              <a:gd name="T38" fmla="*/ 0 w 154"/>
              <a:gd name="T39" fmla="*/ 20 h 45"/>
              <a:gd name="T40" fmla="*/ 3 w 154"/>
              <a:gd name="T41" fmla="*/ 13 h 45"/>
              <a:gd name="T42" fmla="*/ 6 w 154"/>
              <a:gd name="T43" fmla="*/ 9 h 45"/>
              <a:gd name="T44" fmla="*/ 15 w 154"/>
              <a:gd name="T45" fmla="*/ 4 h 45"/>
              <a:gd name="T46" fmla="*/ 23 w 154"/>
              <a:gd name="T47" fmla="*/ 2 h 45"/>
              <a:gd name="T48" fmla="*/ 33 w 154"/>
              <a:gd name="T4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54" h="45">
                <a:moveTo>
                  <a:pt x="33" y="0"/>
                </a:moveTo>
                <a:lnTo>
                  <a:pt x="50" y="1"/>
                </a:lnTo>
                <a:lnTo>
                  <a:pt x="67" y="5"/>
                </a:lnTo>
                <a:lnTo>
                  <a:pt x="84" y="10"/>
                </a:lnTo>
                <a:lnTo>
                  <a:pt x="101" y="16"/>
                </a:lnTo>
                <a:lnTo>
                  <a:pt x="128" y="23"/>
                </a:lnTo>
                <a:lnTo>
                  <a:pt x="154" y="28"/>
                </a:lnTo>
                <a:lnTo>
                  <a:pt x="146" y="29"/>
                </a:lnTo>
                <a:lnTo>
                  <a:pt x="136" y="33"/>
                </a:lnTo>
                <a:lnTo>
                  <a:pt x="125" y="37"/>
                </a:lnTo>
                <a:lnTo>
                  <a:pt x="117" y="39"/>
                </a:lnTo>
                <a:lnTo>
                  <a:pt x="104" y="43"/>
                </a:lnTo>
                <a:lnTo>
                  <a:pt x="91" y="44"/>
                </a:lnTo>
                <a:lnTo>
                  <a:pt x="67" y="45"/>
                </a:lnTo>
                <a:lnTo>
                  <a:pt x="44" y="44"/>
                </a:lnTo>
                <a:lnTo>
                  <a:pt x="21" y="39"/>
                </a:lnTo>
                <a:lnTo>
                  <a:pt x="14" y="36"/>
                </a:lnTo>
                <a:lnTo>
                  <a:pt x="6" y="32"/>
                </a:lnTo>
                <a:lnTo>
                  <a:pt x="2" y="27"/>
                </a:lnTo>
                <a:lnTo>
                  <a:pt x="0" y="20"/>
                </a:lnTo>
                <a:lnTo>
                  <a:pt x="3" y="13"/>
                </a:lnTo>
                <a:lnTo>
                  <a:pt x="6" y="9"/>
                </a:lnTo>
                <a:lnTo>
                  <a:pt x="15" y="4"/>
                </a:lnTo>
                <a:lnTo>
                  <a:pt x="23" y="2"/>
                </a:lnTo>
                <a:lnTo>
                  <a:pt x="3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8" name="Freeform 7"/>
          <xdr:cNvSpPr>
            <a:spLocks/>
          </xdr:cNvSpPr>
        </xdr:nvSpPr>
        <xdr:spPr bwMode="auto">
          <a:xfrm>
            <a:off x="1299" y="40"/>
            <a:ext cx="12" cy="3"/>
          </a:xfrm>
          <a:custGeom>
            <a:avLst/>
            <a:gdLst>
              <a:gd name="T0" fmla="*/ 33 w 154"/>
              <a:gd name="T1" fmla="*/ 0 h 45"/>
              <a:gd name="T2" fmla="*/ 50 w 154"/>
              <a:gd name="T3" fmla="*/ 1 h 45"/>
              <a:gd name="T4" fmla="*/ 67 w 154"/>
              <a:gd name="T5" fmla="*/ 5 h 45"/>
              <a:gd name="T6" fmla="*/ 84 w 154"/>
              <a:gd name="T7" fmla="*/ 10 h 45"/>
              <a:gd name="T8" fmla="*/ 101 w 154"/>
              <a:gd name="T9" fmla="*/ 16 h 45"/>
              <a:gd name="T10" fmla="*/ 128 w 154"/>
              <a:gd name="T11" fmla="*/ 23 h 45"/>
              <a:gd name="T12" fmla="*/ 154 w 154"/>
              <a:gd name="T13" fmla="*/ 28 h 45"/>
              <a:gd name="T14" fmla="*/ 146 w 154"/>
              <a:gd name="T15" fmla="*/ 29 h 45"/>
              <a:gd name="T16" fmla="*/ 136 w 154"/>
              <a:gd name="T17" fmla="*/ 33 h 45"/>
              <a:gd name="T18" fmla="*/ 125 w 154"/>
              <a:gd name="T19" fmla="*/ 37 h 45"/>
              <a:gd name="T20" fmla="*/ 117 w 154"/>
              <a:gd name="T21" fmla="*/ 39 h 45"/>
              <a:gd name="T22" fmla="*/ 104 w 154"/>
              <a:gd name="T23" fmla="*/ 43 h 45"/>
              <a:gd name="T24" fmla="*/ 91 w 154"/>
              <a:gd name="T25" fmla="*/ 44 h 45"/>
              <a:gd name="T26" fmla="*/ 67 w 154"/>
              <a:gd name="T27" fmla="*/ 45 h 45"/>
              <a:gd name="T28" fmla="*/ 44 w 154"/>
              <a:gd name="T29" fmla="*/ 44 h 45"/>
              <a:gd name="T30" fmla="*/ 21 w 154"/>
              <a:gd name="T31" fmla="*/ 39 h 45"/>
              <a:gd name="T32" fmla="*/ 14 w 154"/>
              <a:gd name="T33" fmla="*/ 36 h 45"/>
              <a:gd name="T34" fmla="*/ 6 w 154"/>
              <a:gd name="T35" fmla="*/ 32 h 45"/>
              <a:gd name="T36" fmla="*/ 2 w 154"/>
              <a:gd name="T37" fmla="*/ 27 h 45"/>
              <a:gd name="T38" fmla="*/ 0 w 154"/>
              <a:gd name="T39" fmla="*/ 20 h 45"/>
              <a:gd name="T40" fmla="*/ 3 w 154"/>
              <a:gd name="T41" fmla="*/ 13 h 45"/>
              <a:gd name="T42" fmla="*/ 6 w 154"/>
              <a:gd name="T43" fmla="*/ 9 h 45"/>
              <a:gd name="T44" fmla="*/ 15 w 154"/>
              <a:gd name="T45" fmla="*/ 4 h 45"/>
              <a:gd name="T46" fmla="*/ 23 w 154"/>
              <a:gd name="T47" fmla="*/ 2 h 45"/>
              <a:gd name="T48" fmla="*/ 33 w 154"/>
              <a:gd name="T4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54" h="45">
                <a:moveTo>
                  <a:pt x="33" y="0"/>
                </a:moveTo>
                <a:lnTo>
                  <a:pt x="50" y="1"/>
                </a:lnTo>
                <a:lnTo>
                  <a:pt x="67" y="5"/>
                </a:lnTo>
                <a:lnTo>
                  <a:pt x="84" y="10"/>
                </a:lnTo>
                <a:lnTo>
                  <a:pt x="101" y="16"/>
                </a:lnTo>
                <a:lnTo>
                  <a:pt x="128" y="23"/>
                </a:lnTo>
                <a:lnTo>
                  <a:pt x="154" y="28"/>
                </a:lnTo>
                <a:lnTo>
                  <a:pt x="146" y="29"/>
                </a:lnTo>
                <a:lnTo>
                  <a:pt x="136" y="33"/>
                </a:lnTo>
                <a:lnTo>
                  <a:pt x="125" y="37"/>
                </a:lnTo>
                <a:lnTo>
                  <a:pt x="117" y="39"/>
                </a:lnTo>
                <a:lnTo>
                  <a:pt x="104" y="43"/>
                </a:lnTo>
                <a:lnTo>
                  <a:pt x="91" y="44"/>
                </a:lnTo>
                <a:lnTo>
                  <a:pt x="67" y="45"/>
                </a:lnTo>
                <a:lnTo>
                  <a:pt x="44" y="44"/>
                </a:lnTo>
                <a:lnTo>
                  <a:pt x="21" y="39"/>
                </a:lnTo>
                <a:lnTo>
                  <a:pt x="14" y="36"/>
                </a:lnTo>
                <a:lnTo>
                  <a:pt x="6" y="32"/>
                </a:lnTo>
                <a:lnTo>
                  <a:pt x="2" y="27"/>
                </a:lnTo>
                <a:lnTo>
                  <a:pt x="0" y="20"/>
                </a:lnTo>
                <a:lnTo>
                  <a:pt x="3" y="13"/>
                </a:lnTo>
                <a:lnTo>
                  <a:pt x="6" y="9"/>
                </a:lnTo>
                <a:lnTo>
                  <a:pt x="15" y="4"/>
                </a:lnTo>
                <a:lnTo>
                  <a:pt x="23" y="2"/>
                </a:lnTo>
                <a:lnTo>
                  <a:pt x="3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9" name="Freeform 8"/>
          <xdr:cNvSpPr>
            <a:spLocks/>
          </xdr:cNvSpPr>
        </xdr:nvSpPr>
        <xdr:spPr bwMode="auto">
          <a:xfrm>
            <a:off x="1285" y="41"/>
            <a:ext cx="11" cy="5"/>
          </a:xfrm>
          <a:custGeom>
            <a:avLst/>
            <a:gdLst>
              <a:gd name="T0" fmla="*/ 148 w 148"/>
              <a:gd name="T1" fmla="*/ 0 h 54"/>
              <a:gd name="T2" fmla="*/ 140 w 148"/>
              <a:gd name="T3" fmla="*/ 5 h 54"/>
              <a:gd name="T4" fmla="*/ 132 w 148"/>
              <a:gd name="T5" fmla="*/ 11 h 54"/>
              <a:gd name="T6" fmla="*/ 123 w 148"/>
              <a:gd name="T7" fmla="*/ 18 h 54"/>
              <a:gd name="T8" fmla="*/ 117 w 148"/>
              <a:gd name="T9" fmla="*/ 24 h 54"/>
              <a:gd name="T10" fmla="*/ 93 w 148"/>
              <a:gd name="T11" fmla="*/ 36 h 54"/>
              <a:gd name="T12" fmla="*/ 72 w 148"/>
              <a:gd name="T13" fmla="*/ 44 h 54"/>
              <a:gd name="T14" fmla="*/ 49 w 148"/>
              <a:gd name="T15" fmla="*/ 51 h 54"/>
              <a:gd name="T16" fmla="*/ 26 w 148"/>
              <a:gd name="T17" fmla="*/ 54 h 54"/>
              <a:gd name="T18" fmla="*/ 18 w 148"/>
              <a:gd name="T19" fmla="*/ 54 h 54"/>
              <a:gd name="T20" fmla="*/ 9 w 148"/>
              <a:gd name="T21" fmla="*/ 52 h 54"/>
              <a:gd name="T22" fmla="*/ 3 w 148"/>
              <a:gd name="T23" fmla="*/ 48 h 54"/>
              <a:gd name="T24" fmla="*/ 0 w 148"/>
              <a:gd name="T25" fmla="*/ 43 h 54"/>
              <a:gd name="T26" fmla="*/ 0 w 148"/>
              <a:gd name="T27" fmla="*/ 36 h 54"/>
              <a:gd name="T28" fmla="*/ 2 w 148"/>
              <a:gd name="T29" fmla="*/ 31 h 54"/>
              <a:gd name="T30" fmla="*/ 8 w 148"/>
              <a:gd name="T31" fmla="*/ 24 h 54"/>
              <a:gd name="T32" fmla="*/ 16 w 148"/>
              <a:gd name="T33" fmla="*/ 17 h 54"/>
              <a:gd name="T34" fmla="*/ 23 w 148"/>
              <a:gd name="T35" fmla="*/ 13 h 54"/>
              <a:gd name="T36" fmla="*/ 39 w 148"/>
              <a:gd name="T37" fmla="*/ 9 h 54"/>
              <a:gd name="T38" fmla="*/ 58 w 148"/>
              <a:gd name="T39" fmla="*/ 7 h 54"/>
              <a:gd name="T40" fmla="*/ 76 w 148"/>
              <a:gd name="T41" fmla="*/ 7 h 54"/>
              <a:gd name="T42" fmla="*/ 92 w 148"/>
              <a:gd name="T43" fmla="*/ 6 h 54"/>
              <a:gd name="T44" fmla="*/ 121 w 148"/>
              <a:gd name="T45" fmla="*/ 5 h 54"/>
              <a:gd name="T46" fmla="*/ 148 w 148"/>
              <a:gd name="T47" fmla="*/ 0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48" h="54">
                <a:moveTo>
                  <a:pt x="148" y="0"/>
                </a:moveTo>
                <a:lnTo>
                  <a:pt x="140" y="5"/>
                </a:lnTo>
                <a:lnTo>
                  <a:pt x="132" y="11"/>
                </a:lnTo>
                <a:lnTo>
                  <a:pt x="123" y="18"/>
                </a:lnTo>
                <a:lnTo>
                  <a:pt x="117" y="24"/>
                </a:lnTo>
                <a:lnTo>
                  <a:pt x="93" y="36"/>
                </a:lnTo>
                <a:lnTo>
                  <a:pt x="72" y="44"/>
                </a:lnTo>
                <a:lnTo>
                  <a:pt x="49" y="51"/>
                </a:lnTo>
                <a:lnTo>
                  <a:pt x="26" y="54"/>
                </a:lnTo>
                <a:lnTo>
                  <a:pt x="18" y="54"/>
                </a:lnTo>
                <a:lnTo>
                  <a:pt x="9" y="52"/>
                </a:lnTo>
                <a:lnTo>
                  <a:pt x="3" y="48"/>
                </a:lnTo>
                <a:lnTo>
                  <a:pt x="0" y="43"/>
                </a:lnTo>
                <a:lnTo>
                  <a:pt x="0" y="36"/>
                </a:lnTo>
                <a:lnTo>
                  <a:pt x="2" y="31"/>
                </a:lnTo>
                <a:lnTo>
                  <a:pt x="8" y="24"/>
                </a:lnTo>
                <a:lnTo>
                  <a:pt x="16" y="17"/>
                </a:lnTo>
                <a:lnTo>
                  <a:pt x="23" y="13"/>
                </a:lnTo>
                <a:lnTo>
                  <a:pt x="39" y="9"/>
                </a:lnTo>
                <a:lnTo>
                  <a:pt x="58" y="7"/>
                </a:lnTo>
                <a:lnTo>
                  <a:pt x="76" y="7"/>
                </a:lnTo>
                <a:lnTo>
                  <a:pt x="92" y="6"/>
                </a:lnTo>
                <a:lnTo>
                  <a:pt x="121" y="5"/>
                </a:lnTo>
                <a:lnTo>
                  <a:pt x="14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" name="Freeform 9"/>
          <xdr:cNvSpPr>
            <a:spLocks/>
          </xdr:cNvSpPr>
        </xdr:nvSpPr>
        <xdr:spPr bwMode="auto">
          <a:xfrm>
            <a:off x="1277" y="42"/>
            <a:ext cx="10" cy="7"/>
          </a:xfrm>
          <a:custGeom>
            <a:avLst/>
            <a:gdLst>
              <a:gd name="T0" fmla="*/ 14 w 129"/>
              <a:gd name="T1" fmla="*/ 0 h 93"/>
              <a:gd name="T2" fmla="*/ 24 w 129"/>
              <a:gd name="T3" fmla="*/ 0 h 93"/>
              <a:gd name="T4" fmla="*/ 32 w 129"/>
              <a:gd name="T5" fmla="*/ 2 h 93"/>
              <a:gd name="T6" fmla="*/ 41 w 129"/>
              <a:gd name="T7" fmla="*/ 5 h 93"/>
              <a:gd name="T8" fmla="*/ 55 w 129"/>
              <a:gd name="T9" fmla="*/ 16 h 93"/>
              <a:gd name="T10" fmla="*/ 66 w 129"/>
              <a:gd name="T11" fmla="*/ 28 h 93"/>
              <a:gd name="T12" fmla="*/ 78 w 129"/>
              <a:gd name="T13" fmla="*/ 42 h 93"/>
              <a:gd name="T14" fmla="*/ 89 w 129"/>
              <a:gd name="T15" fmla="*/ 53 h 93"/>
              <a:gd name="T16" fmla="*/ 108 w 129"/>
              <a:gd name="T17" fmla="*/ 75 h 93"/>
              <a:gd name="T18" fmla="*/ 129 w 129"/>
              <a:gd name="T19" fmla="*/ 93 h 93"/>
              <a:gd name="T20" fmla="*/ 120 w 129"/>
              <a:gd name="T21" fmla="*/ 90 h 93"/>
              <a:gd name="T22" fmla="*/ 109 w 129"/>
              <a:gd name="T23" fmla="*/ 87 h 93"/>
              <a:gd name="T24" fmla="*/ 99 w 129"/>
              <a:gd name="T25" fmla="*/ 86 h 93"/>
              <a:gd name="T26" fmla="*/ 90 w 129"/>
              <a:gd name="T27" fmla="*/ 83 h 93"/>
              <a:gd name="T28" fmla="*/ 78 w 129"/>
              <a:gd name="T29" fmla="*/ 79 h 93"/>
              <a:gd name="T30" fmla="*/ 66 w 129"/>
              <a:gd name="T31" fmla="*/ 73 h 93"/>
              <a:gd name="T32" fmla="*/ 46 w 129"/>
              <a:gd name="T33" fmla="*/ 62 h 93"/>
              <a:gd name="T34" fmla="*/ 27 w 129"/>
              <a:gd name="T35" fmla="*/ 48 h 93"/>
              <a:gd name="T36" fmla="*/ 10 w 129"/>
              <a:gd name="T37" fmla="*/ 32 h 93"/>
              <a:gd name="T38" fmla="*/ 5 w 129"/>
              <a:gd name="T39" fmla="*/ 25 h 93"/>
              <a:gd name="T40" fmla="*/ 1 w 129"/>
              <a:gd name="T41" fmla="*/ 19 h 93"/>
              <a:gd name="T42" fmla="*/ 0 w 129"/>
              <a:gd name="T43" fmla="*/ 12 h 93"/>
              <a:gd name="T44" fmla="*/ 2 w 129"/>
              <a:gd name="T45" fmla="*/ 5 h 93"/>
              <a:gd name="T46" fmla="*/ 9 w 129"/>
              <a:gd name="T47" fmla="*/ 1 h 93"/>
              <a:gd name="T48" fmla="*/ 14 w 129"/>
              <a:gd name="T49" fmla="*/ 0 h 9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29" h="93">
                <a:moveTo>
                  <a:pt x="14" y="0"/>
                </a:moveTo>
                <a:lnTo>
                  <a:pt x="24" y="0"/>
                </a:lnTo>
                <a:lnTo>
                  <a:pt x="32" y="2"/>
                </a:lnTo>
                <a:lnTo>
                  <a:pt x="41" y="5"/>
                </a:lnTo>
                <a:lnTo>
                  <a:pt x="55" y="16"/>
                </a:lnTo>
                <a:lnTo>
                  <a:pt x="66" y="28"/>
                </a:lnTo>
                <a:lnTo>
                  <a:pt x="78" y="42"/>
                </a:lnTo>
                <a:lnTo>
                  <a:pt x="89" y="53"/>
                </a:lnTo>
                <a:lnTo>
                  <a:pt x="108" y="75"/>
                </a:lnTo>
                <a:lnTo>
                  <a:pt x="129" y="93"/>
                </a:lnTo>
                <a:lnTo>
                  <a:pt x="120" y="90"/>
                </a:lnTo>
                <a:lnTo>
                  <a:pt x="109" y="87"/>
                </a:lnTo>
                <a:lnTo>
                  <a:pt x="99" y="86"/>
                </a:lnTo>
                <a:lnTo>
                  <a:pt x="90" y="83"/>
                </a:lnTo>
                <a:lnTo>
                  <a:pt x="78" y="79"/>
                </a:lnTo>
                <a:lnTo>
                  <a:pt x="66" y="73"/>
                </a:lnTo>
                <a:lnTo>
                  <a:pt x="46" y="62"/>
                </a:lnTo>
                <a:lnTo>
                  <a:pt x="27" y="48"/>
                </a:lnTo>
                <a:lnTo>
                  <a:pt x="10" y="32"/>
                </a:lnTo>
                <a:lnTo>
                  <a:pt x="5" y="25"/>
                </a:lnTo>
                <a:lnTo>
                  <a:pt x="1" y="19"/>
                </a:lnTo>
                <a:lnTo>
                  <a:pt x="0" y="12"/>
                </a:lnTo>
                <a:lnTo>
                  <a:pt x="2" y="5"/>
                </a:lnTo>
                <a:lnTo>
                  <a:pt x="9" y="1"/>
                </a:lnTo>
                <a:lnTo>
                  <a:pt x="1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1" name="Freeform 10"/>
          <xdr:cNvSpPr>
            <a:spLocks/>
          </xdr:cNvSpPr>
        </xdr:nvSpPr>
        <xdr:spPr bwMode="auto">
          <a:xfrm>
            <a:off x="1280" y="36"/>
            <a:ext cx="10" cy="6"/>
          </a:xfrm>
          <a:custGeom>
            <a:avLst/>
            <a:gdLst>
              <a:gd name="T0" fmla="*/ 137 w 137"/>
              <a:gd name="T1" fmla="*/ 0 h 82"/>
              <a:gd name="T2" fmla="*/ 131 w 137"/>
              <a:gd name="T3" fmla="*/ 5 h 82"/>
              <a:gd name="T4" fmla="*/ 125 w 137"/>
              <a:gd name="T5" fmla="*/ 13 h 82"/>
              <a:gd name="T6" fmla="*/ 118 w 137"/>
              <a:gd name="T7" fmla="*/ 23 h 82"/>
              <a:gd name="T8" fmla="*/ 112 w 137"/>
              <a:gd name="T9" fmla="*/ 30 h 82"/>
              <a:gd name="T10" fmla="*/ 102 w 137"/>
              <a:gd name="T11" fmla="*/ 39 h 82"/>
              <a:gd name="T12" fmla="*/ 92 w 137"/>
              <a:gd name="T13" fmla="*/ 47 h 82"/>
              <a:gd name="T14" fmla="*/ 73 w 137"/>
              <a:gd name="T15" fmla="*/ 61 h 82"/>
              <a:gd name="T16" fmla="*/ 52 w 137"/>
              <a:gd name="T17" fmla="*/ 72 h 82"/>
              <a:gd name="T18" fmla="*/ 30 w 137"/>
              <a:gd name="T19" fmla="*/ 81 h 82"/>
              <a:gd name="T20" fmla="*/ 22 w 137"/>
              <a:gd name="T21" fmla="*/ 82 h 82"/>
              <a:gd name="T22" fmla="*/ 14 w 137"/>
              <a:gd name="T23" fmla="*/ 82 h 82"/>
              <a:gd name="T24" fmla="*/ 7 w 137"/>
              <a:gd name="T25" fmla="*/ 80 h 82"/>
              <a:gd name="T26" fmla="*/ 1 w 137"/>
              <a:gd name="T27" fmla="*/ 76 h 82"/>
              <a:gd name="T28" fmla="*/ 0 w 137"/>
              <a:gd name="T29" fmla="*/ 68 h 82"/>
              <a:gd name="T30" fmla="*/ 1 w 137"/>
              <a:gd name="T31" fmla="*/ 64 h 82"/>
              <a:gd name="T32" fmla="*/ 9 w 137"/>
              <a:gd name="T33" fmla="*/ 51 h 82"/>
              <a:gd name="T34" fmla="*/ 18 w 137"/>
              <a:gd name="T35" fmla="*/ 41 h 82"/>
              <a:gd name="T36" fmla="*/ 33 w 137"/>
              <a:gd name="T37" fmla="*/ 34 h 82"/>
              <a:gd name="T38" fmla="*/ 51 w 137"/>
              <a:gd name="T39" fmla="*/ 27 h 82"/>
              <a:gd name="T40" fmla="*/ 68 w 137"/>
              <a:gd name="T41" fmla="*/ 22 h 82"/>
              <a:gd name="T42" fmla="*/ 85 w 137"/>
              <a:gd name="T43" fmla="*/ 18 h 82"/>
              <a:gd name="T44" fmla="*/ 113 w 137"/>
              <a:gd name="T45" fmla="*/ 10 h 82"/>
              <a:gd name="T46" fmla="*/ 137 w 137"/>
              <a:gd name="T47" fmla="*/ 0 h 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7" h="82">
                <a:moveTo>
                  <a:pt x="137" y="0"/>
                </a:moveTo>
                <a:lnTo>
                  <a:pt x="131" y="5"/>
                </a:lnTo>
                <a:lnTo>
                  <a:pt x="125" y="13"/>
                </a:lnTo>
                <a:lnTo>
                  <a:pt x="118" y="23"/>
                </a:lnTo>
                <a:lnTo>
                  <a:pt x="112" y="30"/>
                </a:lnTo>
                <a:lnTo>
                  <a:pt x="102" y="39"/>
                </a:lnTo>
                <a:lnTo>
                  <a:pt x="92" y="47"/>
                </a:lnTo>
                <a:lnTo>
                  <a:pt x="73" y="61"/>
                </a:lnTo>
                <a:lnTo>
                  <a:pt x="52" y="72"/>
                </a:lnTo>
                <a:lnTo>
                  <a:pt x="30" y="81"/>
                </a:lnTo>
                <a:lnTo>
                  <a:pt x="22" y="82"/>
                </a:lnTo>
                <a:lnTo>
                  <a:pt x="14" y="82"/>
                </a:lnTo>
                <a:lnTo>
                  <a:pt x="7" y="80"/>
                </a:lnTo>
                <a:lnTo>
                  <a:pt x="1" y="76"/>
                </a:lnTo>
                <a:lnTo>
                  <a:pt x="0" y="68"/>
                </a:lnTo>
                <a:lnTo>
                  <a:pt x="1" y="64"/>
                </a:lnTo>
                <a:lnTo>
                  <a:pt x="9" y="51"/>
                </a:lnTo>
                <a:lnTo>
                  <a:pt x="18" y="41"/>
                </a:lnTo>
                <a:lnTo>
                  <a:pt x="33" y="34"/>
                </a:lnTo>
                <a:lnTo>
                  <a:pt x="51" y="27"/>
                </a:lnTo>
                <a:lnTo>
                  <a:pt x="68" y="22"/>
                </a:lnTo>
                <a:lnTo>
                  <a:pt x="85" y="18"/>
                </a:lnTo>
                <a:lnTo>
                  <a:pt x="113" y="10"/>
                </a:lnTo>
                <a:lnTo>
                  <a:pt x="13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2" name="Freeform 11"/>
          <xdr:cNvSpPr>
            <a:spLocks/>
          </xdr:cNvSpPr>
        </xdr:nvSpPr>
        <xdr:spPr bwMode="auto">
          <a:xfrm>
            <a:off x="1255" y="43"/>
            <a:ext cx="11" cy="5"/>
          </a:xfrm>
          <a:custGeom>
            <a:avLst/>
            <a:gdLst>
              <a:gd name="T0" fmla="*/ 29 w 145"/>
              <a:gd name="T1" fmla="*/ 0 h 65"/>
              <a:gd name="T2" fmla="*/ 37 w 145"/>
              <a:gd name="T3" fmla="*/ 2 h 65"/>
              <a:gd name="T4" fmla="*/ 58 w 145"/>
              <a:gd name="T5" fmla="*/ 10 h 65"/>
              <a:gd name="T6" fmla="*/ 78 w 145"/>
              <a:gd name="T7" fmla="*/ 23 h 65"/>
              <a:gd name="T8" fmla="*/ 96 w 145"/>
              <a:gd name="T9" fmla="*/ 36 h 65"/>
              <a:gd name="T10" fmla="*/ 121 w 145"/>
              <a:gd name="T11" fmla="*/ 52 h 65"/>
              <a:gd name="T12" fmla="*/ 145 w 145"/>
              <a:gd name="T13" fmla="*/ 65 h 65"/>
              <a:gd name="T14" fmla="*/ 136 w 145"/>
              <a:gd name="T15" fmla="*/ 63 h 65"/>
              <a:gd name="T16" fmla="*/ 125 w 145"/>
              <a:gd name="T17" fmla="*/ 64 h 65"/>
              <a:gd name="T18" fmla="*/ 113 w 145"/>
              <a:gd name="T19" fmla="*/ 65 h 65"/>
              <a:gd name="T20" fmla="*/ 105 w 145"/>
              <a:gd name="T21" fmla="*/ 65 h 65"/>
              <a:gd name="T22" fmla="*/ 92 w 145"/>
              <a:gd name="T23" fmla="*/ 63 h 65"/>
              <a:gd name="T24" fmla="*/ 79 w 145"/>
              <a:gd name="T25" fmla="*/ 61 h 65"/>
              <a:gd name="T26" fmla="*/ 57 w 145"/>
              <a:gd name="T27" fmla="*/ 54 h 65"/>
              <a:gd name="T28" fmla="*/ 34 w 145"/>
              <a:gd name="T29" fmla="*/ 46 h 65"/>
              <a:gd name="T30" fmla="*/ 14 w 145"/>
              <a:gd name="T31" fmla="*/ 35 h 65"/>
              <a:gd name="T32" fmla="*/ 7 w 145"/>
              <a:gd name="T33" fmla="*/ 30 h 65"/>
              <a:gd name="T34" fmla="*/ 2 w 145"/>
              <a:gd name="T35" fmla="*/ 24 h 65"/>
              <a:gd name="T36" fmla="*/ 0 w 145"/>
              <a:gd name="T37" fmla="*/ 17 h 65"/>
              <a:gd name="T38" fmla="*/ 0 w 145"/>
              <a:gd name="T39" fmla="*/ 10 h 65"/>
              <a:gd name="T40" fmla="*/ 5 w 145"/>
              <a:gd name="T41" fmla="*/ 5 h 65"/>
              <a:gd name="T42" fmla="*/ 9 w 145"/>
              <a:gd name="T43" fmla="*/ 3 h 65"/>
              <a:gd name="T44" fmla="*/ 18 w 145"/>
              <a:gd name="T45" fmla="*/ 1 h 65"/>
              <a:gd name="T46" fmla="*/ 29 w 145"/>
              <a:gd name="T47" fmla="*/ 0 h 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45" h="65">
                <a:moveTo>
                  <a:pt x="29" y="0"/>
                </a:moveTo>
                <a:lnTo>
                  <a:pt x="37" y="2"/>
                </a:lnTo>
                <a:lnTo>
                  <a:pt x="58" y="10"/>
                </a:lnTo>
                <a:lnTo>
                  <a:pt x="78" y="23"/>
                </a:lnTo>
                <a:lnTo>
                  <a:pt x="96" y="36"/>
                </a:lnTo>
                <a:lnTo>
                  <a:pt x="121" y="52"/>
                </a:lnTo>
                <a:lnTo>
                  <a:pt x="145" y="65"/>
                </a:lnTo>
                <a:lnTo>
                  <a:pt x="136" y="63"/>
                </a:lnTo>
                <a:lnTo>
                  <a:pt x="125" y="64"/>
                </a:lnTo>
                <a:lnTo>
                  <a:pt x="113" y="65"/>
                </a:lnTo>
                <a:lnTo>
                  <a:pt x="105" y="65"/>
                </a:lnTo>
                <a:lnTo>
                  <a:pt x="92" y="63"/>
                </a:lnTo>
                <a:lnTo>
                  <a:pt x="79" y="61"/>
                </a:lnTo>
                <a:lnTo>
                  <a:pt x="57" y="54"/>
                </a:lnTo>
                <a:lnTo>
                  <a:pt x="34" y="46"/>
                </a:lnTo>
                <a:lnTo>
                  <a:pt x="14" y="35"/>
                </a:lnTo>
                <a:lnTo>
                  <a:pt x="7" y="30"/>
                </a:lnTo>
                <a:lnTo>
                  <a:pt x="2" y="24"/>
                </a:lnTo>
                <a:lnTo>
                  <a:pt x="0" y="17"/>
                </a:lnTo>
                <a:lnTo>
                  <a:pt x="0" y="10"/>
                </a:lnTo>
                <a:lnTo>
                  <a:pt x="5" y="5"/>
                </a:lnTo>
                <a:lnTo>
                  <a:pt x="9" y="3"/>
                </a:lnTo>
                <a:lnTo>
                  <a:pt x="18" y="1"/>
                </a:lnTo>
                <a:lnTo>
                  <a:pt x="2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Freeform 12"/>
          <xdr:cNvSpPr>
            <a:spLocks/>
          </xdr:cNvSpPr>
        </xdr:nvSpPr>
        <xdr:spPr bwMode="auto">
          <a:xfrm>
            <a:off x="1258" y="36"/>
            <a:ext cx="11" cy="5"/>
          </a:xfrm>
          <a:custGeom>
            <a:avLst/>
            <a:gdLst>
              <a:gd name="T0" fmla="*/ 147 w 147"/>
              <a:gd name="T1" fmla="*/ 0 h 63"/>
              <a:gd name="T2" fmla="*/ 139 w 147"/>
              <a:gd name="T3" fmla="*/ 4 h 63"/>
              <a:gd name="T4" fmla="*/ 131 w 147"/>
              <a:gd name="T5" fmla="*/ 12 h 63"/>
              <a:gd name="T6" fmla="*/ 123 w 147"/>
              <a:gd name="T7" fmla="*/ 19 h 63"/>
              <a:gd name="T8" fmla="*/ 117 w 147"/>
              <a:gd name="T9" fmla="*/ 25 h 63"/>
              <a:gd name="T10" fmla="*/ 105 w 147"/>
              <a:gd name="T11" fmla="*/ 33 h 63"/>
              <a:gd name="T12" fmla="*/ 94 w 147"/>
              <a:gd name="T13" fmla="*/ 39 h 63"/>
              <a:gd name="T14" fmla="*/ 73 w 147"/>
              <a:gd name="T15" fmla="*/ 49 h 63"/>
              <a:gd name="T16" fmla="*/ 50 w 147"/>
              <a:gd name="T17" fmla="*/ 58 h 63"/>
              <a:gd name="T18" fmla="*/ 27 w 147"/>
              <a:gd name="T19" fmla="*/ 63 h 63"/>
              <a:gd name="T20" fmla="*/ 19 w 147"/>
              <a:gd name="T21" fmla="*/ 63 h 63"/>
              <a:gd name="T22" fmla="*/ 11 w 147"/>
              <a:gd name="T23" fmla="*/ 62 h 63"/>
              <a:gd name="T24" fmla="*/ 4 w 147"/>
              <a:gd name="T25" fmla="*/ 59 h 63"/>
              <a:gd name="T26" fmla="*/ 0 w 147"/>
              <a:gd name="T27" fmla="*/ 53 h 63"/>
              <a:gd name="T28" fmla="*/ 0 w 147"/>
              <a:gd name="T29" fmla="*/ 46 h 63"/>
              <a:gd name="T30" fmla="*/ 1 w 147"/>
              <a:gd name="T31" fmla="*/ 42 h 63"/>
              <a:gd name="T32" fmla="*/ 11 w 147"/>
              <a:gd name="T33" fmla="*/ 30 h 63"/>
              <a:gd name="T34" fmla="*/ 23 w 147"/>
              <a:gd name="T35" fmla="*/ 22 h 63"/>
              <a:gd name="T36" fmla="*/ 39 w 147"/>
              <a:gd name="T37" fmla="*/ 17 h 63"/>
              <a:gd name="T38" fmla="*/ 56 w 147"/>
              <a:gd name="T39" fmla="*/ 14 h 63"/>
              <a:gd name="T40" fmla="*/ 74 w 147"/>
              <a:gd name="T41" fmla="*/ 12 h 63"/>
              <a:gd name="T42" fmla="*/ 91 w 147"/>
              <a:gd name="T43" fmla="*/ 9 h 63"/>
              <a:gd name="T44" fmla="*/ 120 w 147"/>
              <a:gd name="T45" fmla="*/ 6 h 63"/>
              <a:gd name="T46" fmla="*/ 147 w 147"/>
              <a:gd name="T47" fmla="*/ 0 h 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47" h="63">
                <a:moveTo>
                  <a:pt x="147" y="0"/>
                </a:moveTo>
                <a:lnTo>
                  <a:pt x="139" y="4"/>
                </a:lnTo>
                <a:lnTo>
                  <a:pt x="131" y="12"/>
                </a:lnTo>
                <a:lnTo>
                  <a:pt x="123" y="19"/>
                </a:lnTo>
                <a:lnTo>
                  <a:pt x="117" y="25"/>
                </a:lnTo>
                <a:lnTo>
                  <a:pt x="105" y="33"/>
                </a:lnTo>
                <a:lnTo>
                  <a:pt x="94" y="39"/>
                </a:lnTo>
                <a:lnTo>
                  <a:pt x="73" y="49"/>
                </a:lnTo>
                <a:lnTo>
                  <a:pt x="50" y="58"/>
                </a:lnTo>
                <a:lnTo>
                  <a:pt x="27" y="63"/>
                </a:lnTo>
                <a:lnTo>
                  <a:pt x="19" y="63"/>
                </a:lnTo>
                <a:lnTo>
                  <a:pt x="11" y="62"/>
                </a:lnTo>
                <a:lnTo>
                  <a:pt x="4" y="59"/>
                </a:lnTo>
                <a:lnTo>
                  <a:pt x="0" y="53"/>
                </a:lnTo>
                <a:lnTo>
                  <a:pt x="0" y="46"/>
                </a:lnTo>
                <a:lnTo>
                  <a:pt x="1" y="42"/>
                </a:lnTo>
                <a:lnTo>
                  <a:pt x="11" y="30"/>
                </a:lnTo>
                <a:lnTo>
                  <a:pt x="23" y="22"/>
                </a:lnTo>
                <a:lnTo>
                  <a:pt x="39" y="17"/>
                </a:lnTo>
                <a:lnTo>
                  <a:pt x="56" y="14"/>
                </a:lnTo>
                <a:lnTo>
                  <a:pt x="74" y="12"/>
                </a:lnTo>
                <a:lnTo>
                  <a:pt x="91" y="9"/>
                </a:lnTo>
                <a:lnTo>
                  <a:pt x="120" y="6"/>
                </a:lnTo>
                <a:lnTo>
                  <a:pt x="14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4" name="Freeform 13"/>
          <xdr:cNvSpPr>
            <a:spLocks/>
          </xdr:cNvSpPr>
        </xdr:nvSpPr>
        <xdr:spPr bwMode="auto">
          <a:xfrm>
            <a:off x="1244" y="32"/>
            <a:ext cx="12" cy="5"/>
          </a:xfrm>
          <a:custGeom>
            <a:avLst/>
            <a:gdLst>
              <a:gd name="T0" fmla="*/ 156 w 156"/>
              <a:gd name="T1" fmla="*/ 0 h 67"/>
              <a:gd name="T2" fmla="*/ 147 w 156"/>
              <a:gd name="T3" fmla="*/ 4 h 67"/>
              <a:gd name="T4" fmla="*/ 139 w 156"/>
              <a:gd name="T5" fmla="*/ 13 h 67"/>
              <a:gd name="T6" fmla="*/ 131 w 156"/>
              <a:gd name="T7" fmla="*/ 21 h 67"/>
              <a:gd name="T8" fmla="*/ 124 w 156"/>
              <a:gd name="T9" fmla="*/ 29 h 67"/>
              <a:gd name="T10" fmla="*/ 113 w 156"/>
              <a:gd name="T11" fmla="*/ 36 h 67"/>
              <a:gd name="T12" fmla="*/ 101 w 156"/>
              <a:gd name="T13" fmla="*/ 44 h 67"/>
              <a:gd name="T14" fmla="*/ 79 w 156"/>
              <a:gd name="T15" fmla="*/ 54 h 67"/>
              <a:gd name="T16" fmla="*/ 55 w 156"/>
              <a:gd name="T17" fmla="*/ 62 h 67"/>
              <a:gd name="T18" fmla="*/ 31 w 156"/>
              <a:gd name="T19" fmla="*/ 67 h 67"/>
              <a:gd name="T20" fmla="*/ 24 w 156"/>
              <a:gd name="T21" fmla="*/ 67 h 67"/>
              <a:gd name="T22" fmla="*/ 16 w 156"/>
              <a:gd name="T23" fmla="*/ 66 h 67"/>
              <a:gd name="T24" fmla="*/ 10 w 156"/>
              <a:gd name="T25" fmla="*/ 63 h 67"/>
              <a:gd name="T26" fmla="*/ 4 w 156"/>
              <a:gd name="T27" fmla="*/ 59 h 67"/>
              <a:gd name="T28" fmla="*/ 1 w 156"/>
              <a:gd name="T29" fmla="*/ 53 h 67"/>
              <a:gd name="T30" fmla="*/ 0 w 156"/>
              <a:gd name="T31" fmla="*/ 45 h 67"/>
              <a:gd name="T32" fmla="*/ 2 w 156"/>
              <a:gd name="T33" fmla="*/ 40 h 67"/>
              <a:gd name="T34" fmla="*/ 8 w 156"/>
              <a:gd name="T35" fmla="*/ 31 h 67"/>
              <a:gd name="T36" fmla="*/ 15 w 156"/>
              <a:gd name="T37" fmla="*/ 24 h 67"/>
              <a:gd name="T38" fmla="*/ 24 w 156"/>
              <a:gd name="T39" fmla="*/ 19 h 67"/>
              <a:gd name="T40" fmla="*/ 41 w 156"/>
              <a:gd name="T41" fmla="*/ 14 h 67"/>
              <a:gd name="T42" fmla="*/ 59 w 156"/>
              <a:gd name="T43" fmla="*/ 10 h 67"/>
              <a:gd name="T44" fmla="*/ 78 w 156"/>
              <a:gd name="T45" fmla="*/ 9 h 67"/>
              <a:gd name="T46" fmla="*/ 97 w 156"/>
              <a:gd name="T47" fmla="*/ 8 h 67"/>
              <a:gd name="T48" fmla="*/ 117 w 156"/>
              <a:gd name="T49" fmla="*/ 6 h 67"/>
              <a:gd name="T50" fmla="*/ 137 w 156"/>
              <a:gd name="T51" fmla="*/ 4 h 67"/>
              <a:gd name="T52" fmla="*/ 156 w 156"/>
              <a:gd name="T53" fmla="*/ 0 h 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156" h="67">
                <a:moveTo>
                  <a:pt x="156" y="0"/>
                </a:moveTo>
                <a:lnTo>
                  <a:pt x="147" y="4"/>
                </a:lnTo>
                <a:lnTo>
                  <a:pt x="139" y="13"/>
                </a:lnTo>
                <a:lnTo>
                  <a:pt x="131" y="21"/>
                </a:lnTo>
                <a:lnTo>
                  <a:pt x="124" y="29"/>
                </a:lnTo>
                <a:lnTo>
                  <a:pt x="113" y="36"/>
                </a:lnTo>
                <a:lnTo>
                  <a:pt x="101" y="44"/>
                </a:lnTo>
                <a:lnTo>
                  <a:pt x="79" y="54"/>
                </a:lnTo>
                <a:lnTo>
                  <a:pt x="55" y="62"/>
                </a:lnTo>
                <a:lnTo>
                  <a:pt x="31" y="67"/>
                </a:lnTo>
                <a:lnTo>
                  <a:pt x="24" y="67"/>
                </a:lnTo>
                <a:lnTo>
                  <a:pt x="16" y="66"/>
                </a:lnTo>
                <a:lnTo>
                  <a:pt x="10" y="63"/>
                </a:lnTo>
                <a:lnTo>
                  <a:pt x="4" y="59"/>
                </a:lnTo>
                <a:lnTo>
                  <a:pt x="1" y="53"/>
                </a:lnTo>
                <a:lnTo>
                  <a:pt x="0" y="45"/>
                </a:lnTo>
                <a:lnTo>
                  <a:pt x="2" y="40"/>
                </a:lnTo>
                <a:lnTo>
                  <a:pt x="8" y="31"/>
                </a:lnTo>
                <a:lnTo>
                  <a:pt x="15" y="24"/>
                </a:lnTo>
                <a:lnTo>
                  <a:pt x="24" y="19"/>
                </a:lnTo>
                <a:lnTo>
                  <a:pt x="41" y="14"/>
                </a:lnTo>
                <a:lnTo>
                  <a:pt x="59" y="10"/>
                </a:lnTo>
                <a:lnTo>
                  <a:pt x="78" y="9"/>
                </a:lnTo>
                <a:lnTo>
                  <a:pt x="97" y="8"/>
                </a:lnTo>
                <a:lnTo>
                  <a:pt x="117" y="6"/>
                </a:lnTo>
                <a:lnTo>
                  <a:pt x="137" y="4"/>
                </a:lnTo>
                <a:lnTo>
                  <a:pt x="15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" name="Freeform 14"/>
          <xdr:cNvSpPr>
            <a:spLocks/>
          </xdr:cNvSpPr>
        </xdr:nvSpPr>
        <xdr:spPr bwMode="auto">
          <a:xfrm>
            <a:off x="1233" y="31"/>
            <a:ext cx="10" cy="5"/>
          </a:xfrm>
          <a:custGeom>
            <a:avLst/>
            <a:gdLst>
              <a:gd name="T0" fmla="*/ 95 w 133"/>
              <a:gd name="T1" fmla="*/ 0 h 66"/>
              <a:gd name="T2" fmla="*/ 104 w 133"/>
              <a:gd name="T3" fmla="*/ 0 h 66"/>
              <a:gd name="T4" fmla="*/ 114 w 133"/>
              <a:gd name="T5" fmla="*/ 1 h 66"/>
              <a:gd name="T6" fmla="*/ 125 w 133"/>
              <a:gd name="T7" fmla="*/ 1 h 66"/>
              <a:gd name="T8" fmla="*/ 133 w 133"/>
              <a:gd name="T9" fmla="*/ 0 h 66"/>
              <a:gd name="T10" fmla="*/ 111 w 133"/>
              <a:gd name="T11" fmla="*/ 12 h 66"/>
              <a:gd name="T12" fmla="*/ 90 w 133"/>
              <a:gd name="T13" fmla="*/ 29 h 66"/>
              <a:gd name="T14" fmla="*/ 74 w 133"/>
              <a:gd name="T15" fmla="*/ 42 h 66"/>
              <a:gd name="T16" fmla="*/ 55 w 133"/>
              <a:gd name="T17" fmla="*/ 55 h 66"/>
              <a:gd name="T18" fmla="*/ 37 w 133"/>
              <a:gd name="T19" fmla="*/ 64 h 66"/>
              <a:gd name="T20" fmla="*/ 29 w 133"/>
              <a:gd name="T21" fmla="*/ 66 h 66"/>
              <a:gd name="T22" fmla="*/ 19 w 133"/>
              <a:gd name="T23" fmla="*/ 66 h 66"/>
              <a:gd name="T24" fmla="*/ 10 w 133"/>
              <a:gd name="T25" fmla="*/ 63 h 66"/>
              <a:gd name="T26" fmla="*/ 6 w 133"/>
              <a:gd name="T27" fmla="*/ 60 h 66"/>
              <a:gd name="T28" fmla="*/ 1 w 133"/>
              <a:gd name="T29" fmla="*/ 55 h 66"/>
              <a:gd name="T30" fmla="*/ 0 w 133"/>
              <a:gd name="T31" fmla="*/ 47 h 66"/>
              <a:gd name="T32" fmla="*/ 2 w 133"/>
              <a:gd name="T33" fmla="*/ 41 h 66"/>
              <a:gd name="T34" fmla="*/ 6 w 133"/>
              <a:gd name="T35" fmla="*/ 34 h 66"/>
              <a:gd name="T36" fmla="*/ 12 w 133"/>
              <a:gd name="T37" fmla="*/ 29 h 66"/>
              <a:gd name="T38" fmla="*/ 30 w 133"/>
              <a:gd name="T39" fmla="*/ 18 h 66"/>
              <a:gd name="T40" fmla="*/ 50 w 133"/>
              <a:gd name="T41" fmla="*/ 10 h 66"/>
              <a:gd name="T42" fmla="*/ 72 w 133"/>
              <a:gd name="T43" fmla="*/ 3 h 66"/>
              <a:gd name="T44" fmla="*/ 83 w 133"/>
              <a:gd name="T45" fmla="*/ 1 h 66"/>
              <a:gd name="T46" fmla="*/ 95 w 133"/>
              <a:gd name="T47" fmla="*/ 0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3" h="66">
                <a:moveTo>
                  <a:pt x="95" y="0"/>
                </a:moveTo>
                <a:lnTo>
                  <a:pt x="104" y="0"/>
                </a:lnTo>
                <a:lnTo>
                  <a:pt x="114" y="1"/>
                </a:lnTo>
                <a:lnTo>
                  <a:pt x="125" y="1"/>
                </a:lnTo>
                <a:lnTo>
                  <a:pt x="133" y="0"/>
                </a:lnTo>
                <a:lnTo>
                  <a:pt x="111" y="12"/>
                </a:lnTo>
                <a:lnTo>
                  <a:pt x="90" y="29"/>
                </a:lnTo>
                <a:lnTo>
                  <a:pt x="74" y="42"/>
                </a:lnTo>
                <a:lnTo>
                  <a:pt x="55" y="55"/>
                </a:lnTo>
                <a:lnTo>
                  <a:pt x="37" y="64"/>
                </a:lnTo>
                <a:lnTo>
                  <a:pt x="29" y="66"/>
                </a:lnTo>
                <a:lnTo>
                  <a:pt x="19" y="66"/>
                </a:lnTo>
                <a:lnTo>
                  <a:pt x="10" y="63"/>
                </a:lnTo>
                <a:lnTo>
                  <a:pt x="6" y="60"/>
                </a:lnTo>
                <a:lnTo>
                  <a:pt x="1" y="55"/>
                </a:lnTo>
                <a:lnTo>
                  <a:pt x="0" y="47"/>
                </a:lnTo>
                <a:lnTo>
                  <a:pt x="2" y="41"/>
                </a:lnTo>
                <a:lnTo>
                  <a:pt x="6" y="34"/>
                </a:lnTo>
                <a:lnTo>
                  <a:pt x="12" y="29"/>
                </a:lnTo>
                <a:lnTo>
                  <a:pt x="30" y="18"/>
                </a:lnTo>
                <a:lnTo>
                  <a:pt x="50" y="10"/>
                </a:lnTo>
                <a:lnTo>
                  <a:pt x="72" y="3"/>
                </a:lnTo>
                <a:lnTo>
                  <a:pt x="83" y="1"/>
                </a:lnTo>
                <a:lnTo>
                  <a:pt x="9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" name="Freeform 15"/>
          <xdr:cNvSpPr>
            <a:spLocks/>
          </xdr:cNvSpPr>
        </xdr:nvSpPr>
        <xdr:spPr bwMode="auto">
          <a:xfrm>
            <a:off x="1218" y="36"/>
            <a:ext cx="10" cy="5"/>
          </a:xfrm>
          <a:custGeom>
            <a:avLst/>
            <a:gdLst>
              <a:gd name="T0" fmla="*/ 95 w 132"/>
              <a:gd name="T1" fmla="*/ 0 h 65"/>
              <a:gd name="T2" fmla="*/ 104 w 132"/>
              <a:gd name="T3" fmla="*/ 0 h 65"/>
              <a:gd name="T4" fmla="*/ 114 w 132"/>
              <a:gd name="T5" fmla="*/ 1 h 65"/>
              <a:gd name="T6" fmla="*/ 125 w 132"/>
              <a:gd name="T7" fmla="*/ 2 h 65"/>
              <a:gd name="T8" fmla="*/ 132 w 132"/>
              <a:gd name="T9" fmla="*/ 0 h 65"/>
              <a:gd name="T10" fmla="*/ 112 w 132"/>
              <a:gd name="T11" fmla="*/ 13 h 65"/>
              <a:gd name="T12" fmla="*/ 90 w 132"/>
              <a:gd name="T13" fmla="*/ 29 h 65"/>
              <a:gd name="T14" fmla="*/ 74 w 132"/>
              <a:gd name="T15" fmla="*/ 42 h 65"/>
              <a:gd name="T16" fmla="*/ 56 w 132"/>
              <a:gd name="T17" fmla="*/ 56 h 65"/>
              <a:gd name="T18" fmla="*/ 37 w 132"/>
              <a:gd name="T19" fmla="*/ 64 h 65"/>
              <a:gd name="T20" fmla="*/ 29 w 132"/>
              <a:gd name="T21" fmla="*/ 65 h 65"/>
              <a:gd name="T22" fmla="*/ 19 w 132"/>
              <a:gd name="T23" fmla="*/ 65 h 65"/>
              <a:gd name="T24" fmla="*/ 10 w 132"/>
              <a:gd name="T25" fmla="*/ 63 h 65"/>
              <a:gd name="T26" fmla="*/ 6 w 132"/>
              <a:gd name="T27" fmla="*/ 61 h 65"/>
              <a:gd name="T28" fmla="*/ 1 w 132"/>
              <a:gd name="T29" fmla="*/ 55 h 65"/>
              <a:gd name="T30" fmla="*/ 0 w 132"/>
              <a:gd name="T31" fmla="*/ 48 h 65"/>
              <a:gd name="T32" fmla="*/ 2 w 132"/>
              <a:gd name="T33" fmla="*/ 41 h 65"/>
              <a:gd name="T34" fmla="*/ 6 w 132"/>
              <a:gd name="T35" fmla="*/ 34 h 65"/>
              <a:gd name="T36" fmla="*/ 11 w 132"/>
              <a:gd name="T37" fmla="*/ 30 h 65"/>
              <a:gd name="T38" fmla="*/ 30 w 132"/>
              <a:gd name="T39" fmla="*/ 18 h 65"/>
              <a:gd name="T40" fmla="*/ 50 w 132"/>
              <a:gd name="T41" fmla="*/ 9 h 65"/>
              <a:gd name="T42" fmla="*/ 71 w 132"/>
              <a:gd name="T43" fmla="*/ 3 h 65"/>
              <a:gd name="T44" fmla="*/ 83 w 132"/>
              <a:gd name="T45" fmla="*/ 1 h 65"/>
              <a:gd name="T46" fmla="*/ 95 w 132"/>
              <a:gd name="T47" fmla="*/ 0 h 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32" h="65">
                <a:moveTo>
                  <a:pt x="95" y="0"/>
                </a:moveTo>
                <a:lnTo>
                  <a:pt x="104" y="0"/>
                </a:lnTo>
                <a:lnTo>
                  <a:pt x="114" y="1"/>
                </a:lnTo>
                <a:lnTo>
                  <a:pt x="125" y="2"/>
                </a:lnTo>
                <a:lnTo>
                  <a:pt x="132" y="0"/>
                </a:lnTo>
                <a:lnTo>
                  <a:pt x="112" y="13"/>
                </a:lnTo>
                <a:lnTo>
                  <a:pt x="90" y="29"/>
                </a:lnTo>
                <a:lnTo>
                  <a:pt x="74" y="42"/>
                </a:lnTo>
                <a:lnTo>
                  <a:pt x="56" y="56"/>
                </a:lnTo>
                <a:lnTo>
                  <a:pt x="37" y="64"/>
                </a:lnTo>
                <a:lnTo>
                  <a:pt x="29" y="65"/>
                </a:lnTo>
                <a:lnTo>
                  <a:pt x="19" y="65"/>
                </a:lnTo>
                <a:lnTo>
                  <a:pt x="10" y="63"/>
                </a:lnTo>
                <a:lnTo>
                  <a:pt x="6" y="61"/>
                </a:lnTo>
                <a:lnTo>
                  <a:pt x="1" y="55"/>
                </a:lnTo>
                <a:lnTo>
                  <a:pt x="0" y="48"/>
                </a:lnTo>
                <a:lnTo>
                  <a:pt x="2" y="41"/>
                </a:lnTo>
                <a:lnTo>
                  <a:pt x="6" y="34"/>
                </a:lnTo>
                <a:lnTo>
                  <a:pt x="11" y="30"/>
                </a:lnTo>
                <a:lnTo>
                  <a:pt x="30" y="18"/>
                </a:lnTo>
                <a:lnTo>
                  <a:pt x="50" y="9"/>
                </a:lnTo>
                <a:lnTo>
                  <a:pt x="71" y="3"/>
                </a:lnTo>
                <a:lnTo>
                  <a:pt x="83" y="1"/>
                </a:lnTo>
                <a:lnTo>
                  <a:pt x="9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" name="Freeform 16"/>
          <xdr:cNvSpPr>
            <a:spLocks/>
          </xdr:cNvSpPr>
        </xdr:nvSpPr>
        <xdr:spPr bwMode="auto">
          <a:xfrm>
            <a:off x="1222" y="40"/>
            <a:ext cx="12" cy="4"/>
          </a:xfrm>
          <a:custGeom>
            <a:avLst/>
            <a:gdLst>
              <a:gd name="T0" fmla="*/ 35 w 163"/>
              <a:gd name="T1" fmla="*/ 0 h 55"/>
              <a:gd name="T2" fmla="*/ 53 w 163"/>
              <a:gd name="T3" fmla="*/ 2 h 55"/>
              <a:gd name="T4" fmla="*/ 72 w 163"/>
              <a:gd name="T5" fmla="*/ 8 h 55"/>
              <a:gd name="T6" fmla="*/ 89 w 163"/>
              <a:gd name="T7" fmla="*/ 14 h 55"/>
              <a:gd name="T8" fmla="*/ 106 w 163"/>
              <a:gd name="T9" fmla="*/ 20 h 55"/>
              <a:gd name="T10" fmla="*/ 125 w 163"/>
              <a:gd name="T11" fmla="*/ 28 h 55"/>
              <a:gd name="T12" fmla="*/ 145 w 163"/>
              <a:gd name="T13" fmla="*/ 34 h 55"/>
              <a:gd name="T14" fmla="*/ 163 w 163"/>
              <a:gd name="T15" fmla="*/ 39 h 55"/>
              <a:gd name="T16" fmla="*/ 153 w 163"/>
              <a:gd name="T17" fmla="*/ 40 h 55"/>
              <a:gd name="T18" fmla="*/ 142 w 163"/>
              <a:gd name="T19" fmla="*/ 43 h 55"/>
              <a:gd name="T20" fmla="*/ 132 w 163"/>
              <a:gd name="T21" fmla="*/ 48 h 55"/>
              <a:gd name="T22" fmla="*/ 122 w 163"/>
              <a:gd name="T23" fmla="*/ 51 h 55"/>
              <a:gd name="T24" fmla="*/ 108 w 163"/>
              <a:gd name="T25" fmla="*/ 54 h 55"/>
              <a:gd name="T26" fmla="*/ 94 w 163"/>
              <a:gd name="T27" fmla="*/ 55 h 55"/>
              <a:gd name="T28" fmla="*/ 69 w 163"/>
              <a:gd name="T29" fmla="*/ 55 h 55"/>
              <a:gd name="T30" fmla="*/ 45 w 163"/>
              <a:gd name="T31" fmla="*/ 53 h 55"/>
              <a:gd name="T32" fmla="*/ 20 w 163"/>
              <a:gd name="T33" fmla="*/ 46 h 55"/>
              <a:gd name="T34" fmla="*/ 13 w 163"/>
              <a:gd name="T35" fmla="*/ 42 h 55"/>
              <a:gd name="T36" fmla="*/ 6 w 163"/>
              <a:gd name="T37" fmla="*/ 36 h 55"/>
              <a:gd name="T38" fmla="*/ 1 w 163"/>
              <a:gd name="T39" fmla="*/ 30 h 55"/>
              <a:gd name="T40" fmla="*/ 0 w 163"/>
              <a:gd name="T41" fmla="*/ 21 h 55"/>
              <a:gd name="T42" fmla="*/ 3 w 163"/>
              <a:gd name="T43" fmla="*/ 14 h 55"/>
              <a:gd name="T44" fmla="*/ 7 w 163"/>
              <a:gd name="T45" fmla="*/ 10 h 55"/>
              <a:gd name="T46" fmla="*/ 16 w 163"/>
              <a:gd name="T47" fmla="*/ 4 h 55"/>
              <a:gd name="T48" fmla="*/ 26 w 163"/>
              <a:gd name="T49" fmla="*/ 1 h 55"/>
              <a:gd name="T50" fmla="*/ 35 w 163"/>
              <a:gd name="T51" fmla="*/ 0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163" h="55">
                <a:moveTo>
                  <a:pt x="35" y="0"/>
                </a:moveTo>
                <a:lnTo>
                  <a:pt x="53" y="2"/>
                </a:lnTo>
                <a:lnTo>
                  <a:pt x="72" y="8"/>
                </a:lnTo>
                <a:lnTo>
                  <a:pt x="89" y="14"/>
                </a:lnTo>
                <a:lnTo>
                  <a:pt x="106" y="20"/>
                </a:lnTo>
                <a:lnTo>
                  <a:pt x="125" y="28"/>
                </a:lnTo>
                <a:lnTo>
                  <a:pt x="145" y="34"/>
                </a:lnTo>
                <a:lnTo>
                  <a:pt x="163" y="39"/>
                </a:lnTo>
                <a:lnTo>
                  <a:pt x="153" y="40"/>
                </a:lnTo>
                <a:lnTo>
                  <a:pt x="142" y="43"/>
                </a:lnTo>
                <a:lnTo>
                  <a:pt x="132" y="48"/>
                </a:lnTo>
                <a:lnTo>
                  <a:pt x="122" y="51"/>
                </a:lnTo>
                <a:lnTo>
                  <a:pt x="108" y="54"/>
                </a:lnTo>
                <a:lnTo>
                  <a:pt x="94" y="55"/>
                </a:lnTo>
                <a:lnTo>
                  <a:pt x="69" y="55"/>
                </a:lnTo>
                <a:lnTo>
                  <a:pt x="45" y="53"/>
                </a:lnTo>
                <a:lnTo>
                  <a:pt x="20" y="46"/>
                </a:lnTo>
                <a:lnTo>
                  <a:pt x="13" y="42"/>
                </a:lnTo>
                <a:lnTo>
                  <a:pt x="6" y="36"/>
                </a:lnTo>
                <a:lnTo>
                  <a:pt x="1" y="30"/>
                </a:lnTo>
                <a:lnTo>
                  <a:pt x="0" y="21"/>
                </a:lnTo>
                <a:lnTo>
                  <a:pt x="3" y="14"/>
                </a:lnTo>
                <a:lnTo>
                  <a:pt x="7" y="10"/>
                </a:lnTo>
                <a:lnTo>
                  <a:pt x="16" y="4"/>
                </a:lnTo>
                <a:lnTo>
                  <a:pt x="26" y="1"/>
                </a:lnTo>
                <a:lnTo>
                  <a:pt x="3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17"/>
          <xdr:cNvSpPr>
            <a:spLocks/>
          </xdr:cNvSpPr>
        </xdr:nvSpPr>
        <xdr:spPr bwMode="auto">
          <a:xfrm>
            <a:off x="1246" y="45"/>
            <a:ext cx="11" cy="11"/>
          </a:xfrm>
          <a:custGeom>
            <a:avLst/>
            <a:gdLst>
              <a:gd name="T0" fmla="*/ 21 w 139"/>
              <a:gd name="T1" fmla="*/ 0 h 143"/>
              <a:gd name="T2" fmla="*/ 29 w 139"/>
              <a:gd name="T3" fmla="*/ 1 h 143"/>
              <a:gd name="T4" fmla="*/ 38 w 139"/>
              <a:gd name="T5" fmla="*/ 5 h 143"/>
              <a:gd name="T6" fmla="*/ 45 w 139"/>
              <a:gd name="T7" fmla="*/ 8 h 143"/>
              <a:gd name="T8" fmla="*/ 69 w 139"/>
              <a:gd name="T9" fmla="*/ 26 h 143"/>
              <a:gd name="T10" fmla="*/ 89 w 139"/>
              <a:gd name="T11" fmla="*/ 48 h 143"/>
              <a:gd name="T12" fmla="*/ 106 w 139"/>
              <a:gd name="T13" fmla="*/ 70 h 143"/>
              <a:gd name="T14" fmla="*/ 115 w 139"/>
              <a:gd name="T15" fmla="*/ 83 h 143"/>
              <a:gd name="T16" fmla="*/ 122 w 139"/>
              <a:gd name="T17" fmla="*/ 97 h 143"/>
              <a:gd name="T18" fmla="*/ 125 w 139"/>
              <a:gd name="T19" fmla="*/ 105 h 143"/>
              <a:gd name="T20" fmla="*/ 128 w 139"/>
              <a:gd name="T21" fmla="*/ 116 h 143"/>
              <a:gd name="T22" fmla="*/ 130 w 139"/>
              <a:gd name="T23" fmla="*/ 127 h 143"/>
              <a:gd name="T24" fmla="*/ 134 w 139"/>
              <a:gd name="T25" fmla="*/ 137 h 143"/>
              <a:gd name="T26" fmla="*/ 139 w 139"/>
              <a:gd name="T27" fmla="*/ 143 h 143"/>
              <a:gd name="T28" fmla="*/ 121 w 139"/>
              <a:gd name="T29" fmla="*/ 129 h 143"/>
              <a:gd name="T30" fmla="*/ 102 w 139"/>
              <a:gd name="T31" fmla="*/ 116 h 143"/>
              <a:gd name="T32" fmla="*/ 81 w 139"/>
              <a:gd name="T33" fmla="*/ 103 h 143"/>
              <a:gd name="T34" fmla="*/ 62 w 139"/>
              <a:gd name="T35" fmla="*/ 93 h 143"/>
              <a:gd name="T36" fmla="*/ 43 w 139"/>
              <a:gd name="T37" fmla="*/ 81 h 143"/>
              <a:gd name="T38" fmla="*/ 25 w 139"/>
              <a:gd name="T39" fmla="*/ 68 h 143"/>
              <a:gd name="T40" fmla="*/ 10 w 139"/>
              <a:gd name="T41" fmla="*/ 53 h 143"/>
              <a:gd name="T42" fmla="*/ 5 w 139"/>
              <a:gd name="T43" fmla="*/ 43 h 143"/>
              <a:gd name="T44" fmla="*/ 0 w 139"/>
              <a:gd name="T45" fmla="*/ 31 h 143"/>
              <a:gd name="T46" fmla="*/ 0 w 139"/>
              <a:gd name="T47" fmla="*/ 20 h 143"/>
              <a:gd name="T48" fmla="*/ 1 w 139"/>
              <a:gd name="T49" fmla="*/ 14 h 143"/>
              <a:gd name="T50" fmla="*/ 6 w 139"/>
              <a:gd name="T51" fmla="*/ 6 h 143"/>
              <a:gd name="T52" fmla="*/ 12 w 139"/>
              <a:gd name="T53" fmla="*/ 1 h 143"/>
              <a:gd name="T54" fmla="*/ 21 w 139"/>
              <a:gd name="T55" fmla="*/ 0 h 1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</a:cxnLst>
            <a:rect l="0" t="0" r="r" b="b"/>
            <a:pathLst>
              <a:path w="139" h="143">
                <a:moveTo>
                  <a:pt x="21" y="0"/>
                </a:moveTo>
                <a:lnTo>
                  <a:pt x="29" y="1"/>
                </a:lnTo>
                <a:lnTo>
                  <a:pt x="38" y="5"/>
                </a:lnTo>
                <a:lnTo>
                  <a:pt x="45" y="8"/>
                </a:lnTo>
                <a:lnTo>
                  <a:pt x="69" y="26"/>
                </a:lnTo>
                <a:lnTo>
                  <a:pt x="89" y="48"/>
                </a:lnTo>
                <a:lnTo>
                  <a:pt x="106" y="70"/>
                </a:lnTo>
                <a:lnTo>
                  <a:pt x="115" y="83"/>
                </a:lnTo>
                <a:lnTo>
                  <a:pt x="122" y="97"/>
                </a:lnTo>
                <a:lnTo>
                  <a:pt x="125" y="105"/>
                </a:lnTo>
                <a:lnTo>
                  <a:pt x="128" y="116"/>
                </a:lnTo>
                <a:lnTo>
                  <a:pt x="130" y="127"/>
                </a:lnTo>
                <a:lnTo>
                  <a:pt x="134" y="137"/>
                </a:lnTo>
                <a:lnTo>
                  <a:pt x="139" y="143"/>
                </a:lnTo>
                <a:lnTo>
                  <a:pt x="121" y="129"/>
                </a:lnTo>
                <a:lnTo>
                  <a:pt x="102" y="116"/>
                </a:lnTo>
                <a:lnTo>
                  <a:pt x="81" y="103"/>
                </a:lnTo>
                <a:lnTo>
                  <a:pt x="62" y="93"/>
                </a:lnTo>
                <a:lnTo>
                  <a:pt x="43" y="81"/>
                </a:lnTo>
                <a:lnTo>
                  <a:pt x="25" y="68"/>
                </a:lnTo>
                <a:lnTo>
                  <a:pt x="10" y="53"/>
                </a:lnTo>
                <a:lnTo>
                  <a:pt x="5" y="43"/>
                </a:lnTo>
                <a:lnTo>
                  <a:pt x="0" y="31"/>
                </a:lnTo>
                <a:lnTo>
                  <a:pt x="0" y="20"/>
                </a:lnTo>
                <a:lnTo>
                  <a:pt x="1" y="14"/>
                </a:lnTo>
                <a:lnTo>
                  <a:pt x="6" y="6"/>
                </a:lnTo>
                <a:lnTo>
                  <a:pt x="12" y="1"/>
                </a:lnTo>
                <a:lnTo>
                  <a:pt x="2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18"/>
          <xdr:cNvSpPr>
            <a:spLocks/>
          </xdr:cNvSpPr>
        </xdr:nvSpPr>
        <xdr:spPr bwMode="auto">
          <a:xfrm>
            <a:off x="1239" y="40"/>
            <a:ext cx="7" cy="12"/>
          </a:xfrm>
          <a:custGeom>
            <a:avLst/>
            <a:gdLst>
              <a:gd name="T0" fmla="*/ 20 w 94"/>
              <a:gd name="T1" fmla="*/ 0 h 152"/>
              <a:gd name="T2" fmla="*/ 30 w 94"/>
              <a:gd name="T3" fmla="*/ 3 h 152"/>
              <a:gd name="T4" fmla="*/ 38 w 94"/>
              <a:gd name="T5" fmla="*/ 8 h 152"/>
              <a:gd name="T6" fmla="*/ 45 w 94"/>
              <a:gd name="T7" fmla="*/ 13 h 152"/>
              <a:gd name="T8" fmla="*/ 61 w 94"/>
              <a:gd name="T9" fmla="*/ 35 h 152"/>
              <a:gd name="T10" fmla="*/ 74 w 94"/>
              <a:gd name="T11" fmla="*/ 57 h 152"/>
              <a:gd name="T12" fmla="*/ 83 w 94"/>
              <a:gd name="T13" fmla="*/ 81 h 152"/>
              <a:gd name="T14" fmla="*/ 88 w 94"/>
              <a:gd name="T15" fmla="*/ 95 h 152"/>
              <a:gd name="T16" fmla="*/ 91 w 94"/>
              <a:gd name="T17" fmla="*/ 108 h 152"/>
              <a:gd name="T18" fmla="*/ 91 w 94"/>
              <a:gd name="T19" fmla="*/ 118 h 152"/>
              <a:gd name="T20" fmla="*/ 91 w 94"/>
              <a:gd name="T21" fmla="*/ 130 h 152"/>
              <a:gd name="T22" fmla="*/ 91 w 94"/>
              <a:gd name="T23" fmla="*/ 142 h 152"/>
              <a:gd name="T24" fmla="*/ 94 w 94"/>
              <a:gd name="T25" fmla="*/ 152 h 152"/>
              <a:gd name="T26" fmla="*/ 76 w 94"/>
              <a:gd name="T27" fmla="*/ 127 h 152"/>
              <a:gd name="T28" fmla="*/ 53 w 94"/>
              <a:gd name="T29" fmla="*/ 103 h 152"/>
              <a:gd name="T30" fmla="*/ 39 w 94"/>
              <a:gd name="T31" fmla="*/ 89 h 152"/>
              <a:gd name="T32" fmla="*/ 25 w 94"/>
              <a:gd name="T33" fmla="*/ 75 h 152"/>
              <a:gd name="T34" fmla="*/ 13 w 94"/>
              <a:gd name="T35" fmla="*/ 59 h 152"/>
              <a:gd name="T36" fmla="*/ 3 w 94"/>
              <a:gd name="T37" fmla="*/ 43 h 152"/>
              <a:gd name="T38" fmla="*/ 1 w 94"/>
              <a:gd name="T39" fmla="*/ 34 h 152"/>
              <a:gd name="T40" fmla="*/ 0 w 94"/>
              <a:gd name="T41" fmla="*/ 23 h 152"/>
              <a:gd name="T42" fmla="*/ 2 w 94"/>
              <a:gd name="T43" fmla="*/ 13 h 152"/>
              <a:gd name="T44" fmla="*/ 5 w 94"/>
              <a:gd name="T45" fmla="*/ 8 h 152"/>
              <a:gd name="T46" fmla="*/ 11 w 94"/>
              <a:gd name="T47" fmla="*/ 2 h 152"/>
              <a:gd name="T48" fmla="*/ 20 w 94"/>
              <a:gd name="T49" fmla="*/ 0 h 1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94" h="152">
                <a:moveTo>
                  <a:pt x="20" y="0"/>
                </a:moveTo>
                <a:lnTo>
                  <a:pt x="30" y="3"/>
                </a:lnTo>
                <a:lnTo>
                  <a:pt x="38" y="8"/>
                </a:lnTo>
                <a:lnTo>
                  <a:pt x="45" y="13"/>
                </a:lnTo>
                <a:lnTo>
                  <a:pt x="61" y="35"/>
                </a:lnTo>
                <a:lnTo>
                  <a:pt x="74" y="57"/>
                </a:lnTo>
                <a:lnTo>
                  <a:pt x="83" y="81"/>
                </a:lnTo>
                <a:lnTo>
                  <a:pt x="88" y="95"/>
                </a:lnTo>
                <a:lnTo>
                  <a:pt x="91" y="108"/>
                </a:lnTo>
                <a:lnTo>
                  <a:pt x="91" y="118"/>
                </a:lnTo>
                <a:lnTo>
                  <a:pt x="91" y="130"/>
                </a:lnTo>
                <a:lnTo>
                  <a:pt x="91" y="142"/>
                </a:lnTo>
                <a:lnTo>
                  <a:pt x="94" y="152"/>
                </a:lnTo>
                <a:lnTo>
                  <a:pt x="76" y="127"/>
                </a:lnTo>
                <a:lnTo>
                  <a:pt x="53" y="103"/>
                </a:lnTo>
                <a:lnTo>
                  <a:pt x="39" y="89"/>
                </a:lnTo>
                <a:lnTo>
                  <a:pt x="25" y="75"/>
                </a:lnTo>
                <a:lnTo>
                  <a:pt x="13" y="59"/>
                </a:lnTo>
                <a:lnTo>
                  <a:pt x="3" y="43"/>
                </a:lnTo>
                <a:lnTo>
                  <a:pt x="1" y="34"/>
                </a:lnTo>
                <a:lnTo>
                  <a:pt x="0" y="23"/>
                </a:lnTo>
                <a:lnTo>
                  <a:pt x="2" y="13"/>
                </a:lnTo>
                <a:lnTo>
                  <a:pt x="5" y="8"/>
                </a:lnTo>
                <a:lnTo>
                  <a:pt x="11" y="2"/>
                </a:lnTo>
                <a:lnTo>
                  <a:pt x="2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19"/>
          <xdr:cNvSpPr>
            <a:spLocks/>
          </xdr:cNvSpPr>
        </xdr:nvSpPr>
        <xdr:spPr bwMode="auto">
          <a:xfrm>
            <a:off x="1265" y="43"/>
            <a:ext cx="12" cy="5"/>
          </a:xfrm>
          <a:custGeom>
            <a:avLst/>
            <a:gdLst>
              <a:gd name="T0" fmla="*/ 23 w 160"/>
              <a:gd name="T1" fmla="*/ 0 h 64"/>
              <a:gd name="T2" fmla="*/ 43 w 160"/>
              <a:gd name="T3" fmla="*/ 2 h 64"/>
              <a:gd name="T4" fmla="*/ 65 w 160"/>
              <a:gd name="T5" fmla="*/ 6 h 64"/>
              <a:gd name="T6" fmla="*/ 86 w 160"/>
              <a:gd name="T7" fmla="*/ 14 h 64"/>
              <a:gd name="T8" fmla="*/ 109 w 160"/>
              <a:gd name="T9" fmla="*/ 24 h 64"/>
              <a:gd name="T10" fmla="*/ 128 w 160"/>
              <a:gd name="T11" fmla="*/ 36 h 64"/>
              <a:gd name="T12" fmla="*/ 146 w 160"/>
              <a:gd name="T13" fmla="*/ 48 h 64"/>
              <a:gd name="T14" fmla="*/ 160 w 160"/>
              <a:gd name="T15" fmla="*/ 59 h 64"/>
              <a:gd name="T16" fmla="*/ 134 w 160"/>
              <a:gd name="T17" fmla="*/ 62 h 64"/>
              <a:gd name="T18" fmla="*/ 109 w 160"/>
              <a:gd name="T19" fmla="*/ 63 h 64"/>
              <a:gd name="T20" fmla="*/ 87 w 160"/>
              <a:gd name="T21" fmla="*/ 64 h 64"/>
              <a:gd name="T22" fmla="*/ 67 w 160"/>
              <a:gd name="T23" fmla="*/ 64 h 64"/>
              <a:gd name="T24" fmla="*/ 46 w 160"/>
              <a:gd name="T25" fmla="*/ 60 h 64"/>
              <a:gd name="T26" fmla="*/ 27 w 160"/>
              <a:gd name="T27" fmla="*/ 52 h 64"/>
              <a:gd name="T28" fmla="*/ 18 w 160"/>
              <a:gd name="T29" fmla="*/ 47 h 64"/>
              <a:gd name="T30" fmla="*/ 10 w 160"/>
              <a:gd name="T31" fmla="*/ 39 h 64"/>
              <a:gd name="T32" fmla="*/ 4 w 160"/>
              <a:gd name="T33" fmla="*/ 30 h 64"/>
              <a:gd name="T34" fmla="*/ 0 w 160"/>
              <a:gd name="T35" fmla="*/ 21 h 64"/>
              <a:gd name="T36" fmla="*/ 0 w 160"/>
              <a:gd name="T37" fmla="*/ 12 h 64"/>
              <a:gd name="T38" fmla="*/ 5 w 160"/>
              <a:gd name="T39" fmla="*/ 6 h 64"/>
              <a:gd name="T40" fmla="*/ 12 w 160"/>
              <a:gd name="T41" fmla="*/ 3 h 64"/>
              <a:gd name="T42" fmla="*/ 23 w 160"/>
              <a:gd name="T43" fmla="*/ 0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</a:cxnLst>
            <a:rect l="0" t="0" r="r" b="b"/>
            <a:pathLst>
              <a:path w="160" h="64">
                <a:moveTo>
                  <a:pt x="23" y="0"/>
                </a:moveTo>
                <a:lnTo>
                  <a:pt x="43" y="2"/>
                </a:lnTo>
                <a:lnTo>
                  <a:pt x="65" y="6"/>
                </a:lnTo>
                <a:lnTo>
                  <a:pt x="86" y="14"/>
                </a:lnTo>
                <a:lnTo>
                  <a:pt x="109" y="24"/>
                </a:lnTo>
                <a:lnTo>
                  <a:pt x="128" y="36"/>
                </a:lnTo>
                <a:lnTo>
                  <a:pt x="146" y="48"/>
                </a:lnTo>
                <a:lnTo>
                  <a:pt x="160" y="59"/>
                </a:lnTo>
                <a:lnTo>
                  <a:pt x="134" y="62"/>
                </a:lnTo>
                <a:lnTo>
                  <a:pt x="109" y="63"/>
                </a:lnTo>
                <a:lnTo>
                  <a:pt x="87" y="64"/>
                </a:lnTo>
                <a:lnTo>
                  <a:pt x="67" y="64"/>
                </a:lnTo>
                <a:lnTo>
                  <a:pt x="46" y="60"/>
                </a:lnTo>
                <a:lnTo>
                  <a:pt x="27" y="52"/>
                </a:lnTo>
                <a:lnTo>
                  <a:pt x="18" y="47"/>
                </a:lnTo>
                <a:lnTo>
                  <a:pt x="10" y="39"/>
                </a:lnTo>
                <a:lnTo>
                  <a:pt x="4" y="30"/>
                </a:lnTo>
                <a:lnTo>
                  <a:pt x="0" y="21"/>
                </a:lnTo>
                <a:lnTo>
                  <a:pt x="0" y="12"/>
                </a:lnTo>
                <a:lnTo>
                  <a:pt x="5" y="6"/>
                </a:lnTo>
                <a:lnTo>
                  <a:pt x="12" y="3"/>
                </a:lnTo>
                <a:lnTo>
                  <a:pt x="2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reeform 20"/>
          <xdr:cNvSpPr>
            <a:spLocks/>
          </xdr:cNvSpPr>
        </xdr:nvSpPr>
        <xdr:spPr bwMode="auto">
          <a:xfrm>
            <a:off x="1269" y="36"/>
            <a:ext cx="12" cy="6"/>
          </a:xfrm>
          <a:custGeom>
            <a:avLst/>
            <a:gdLst>
              <a:gd name="T0" fmla="*/ 154 w 154"/>
              <a:gd name="T1" fmla="*/ 0 h 83"/>
              <a:gd name="T2" fmla="*/ 134 w 154"/>
              <a:gd name="T3" fmla="*/ 18 h 83"/>
              <a:gd name="T4" fmla="*/ 117 w 154"/>
              <a:gd name="T5" fmla="*/ 36 h 83"/>
              <a:gd name="T6" fmla="*/ 101 w 154"/>
              <a:gd name="T7" fmla="*/ 51 h 83"/>
              <a:gd name="T8" fmla="*/ 85 w 154"/>
              <a:gd name="T9" fmla="*/ 63 h 83"/>
              <a:gd name="T10" fmla="*/ 68 w 154"/>
              <a:gd name="T11" fmla="*/ 74 h 83"/>
              <a:gd name="T12" fmla="*/ 47 w 154"/>
              <a:gd name="T13" fmla="*/ 81 h 83"/>
              <a:gd name="T14" fmla="*/ 37 w 154"/>
              <a:gd name="T15" fmla="*/ 83 h 83"/>
              <a:gd name="T16" fmla="*/ 26 w 154"/>
              <a:gd name="T17" fmla="*/ 82 h 83"/>
              <a:gd name="T18" fmla="*/ 15 w 154"/>
              <a:gd name="T19" fmla="*/ 78 h 83"/>
              <a:gd name="T20" fmla="*/ 7 w 154"/>
              <a:gd name="T21" fmla="*/ 74 h 83"/>
              <a:gd name="T22" fmla="*/ 1 w 154"/>
              <a:gd name="T23" fmla="*/ 68 h 83"/>
              <a:gd name="T24" fmla="*/ 0 w 154"/>
              <a:gd name="T25" fmla="*/ 60 h 83"/>
              <a:gd name="T26" fmla="*/ 1 w 154"/>
              <a:gd name="T27" fmla="*/ 56 h 83"/>
              <a:gd name="T28" fmla="*/ 3 w 154"/>
              <a:gd name="T29" fmla="*/ 53 h 83"/>
              <a:gd name="T30" fmla="*/ 6 w 154"/>
              <a:gd name="T31" fmla="*/ 48 h 83"/>
              <a:gd name="T32" fmla="*/ 10 w 154"/>
              <a:gd name="T33" fmla="*/ 44 h 83"/>
              <a:gd name="T34" fmla="*/ 26 w 154"/>
              <a:gd name="T35" fmla="*/ 32 h 83"/>
              <a:gd name="T36" fmla="*/ 45 w 154"/>
              <a:gd name="T37" fmla="*/ 22 h 83"/>
              <a:gd name="T38" fmla="*/ 68 w 154"/>
              <a:gd name="T39" fmla="*/ 13 h 83"/>
              <a:gd name="T40" fmla="*/ 90 w 154"/>
              <a:gd name="T41" fmla="*/ 7 h 83"/>
              <a:gd name="T42" fmla="*/ 113 w 154"/>
              <a:gd name="T43" fmla="*/ 2 h 83"/>
              <a:gd name="T44" fmla="*/ 134 w 154"/>
              <a:gd name="T45" fmla="*/ 0 h 83"/>
              <a:gd name="T46" fmla="*/ 154 w 154"/>
              <a:gd name="T47" fmla="*/ 0 h 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</a:cxnLst>
            <a:rect l="0" t="0" r="r" b="b"/>
            <a:pathLst>
              <a:path w="154" h="83">
                <a:moveTo>
                  <a:pt x="154" y="0"/>
                </a:moveTo>
                <a:lnTo>
                  <a:pt x="134" y="18"/>
                </a:lnTo>
                <a:lnTo>
                  <a:pt x="117" y="36"/>
                </a:lnTo>
                <a:lnTo>
                  <a:pt x="101" y="51"/>
                </a:lnTo>
                <a:lnTo>
                  <a:pt x="85" y="63"/>
                </a:lnTo>
                <a:lnTo>
                  <a:pt x="68" y="74"/>
                </a:lnTo>
                <a:lnTo>
                  <a:pt x="47" y="81"/>
                </a:lnTo>
                <a:lnTo>
                  <a:pt x="37" y="83"/>
                </a:lnTo>
                <a:lnTo>
                  <a:pt x="26" y="82"/>
                </a:lnTo>
                <a:lnTo>
                  <a:pt x="15" y="78"/>
                </a:lnTo>
                <a:lnTo>
                  <a:pt x="7" y="74"/>
                </a:lnTo>
                <a:lnTo>
                  <a:pt x="1" y="68"/>
                </a:lnTo>
                <a:lnTo>
                  <a:pt x="0" y="60"/>
                </a:lnTo>
                <a:lnTo>
                  <a:pt x="1" y="56"/>
                </a:lnTo>
                <a:lnTo>
                  <a:pt x="3" y="53"/>
                </a:lnTo>
                <a:lnTo>
                  <a:pt x="6" y="48"/>
                </a:lnTo>
                <a:lnTo>
                  <a:pt x="10" y="44"/>
                </a:lnTo>
                <a:lnTo>
                  <a:pt x="26" y="32"/>
                </a:lnTo>
                <a:lnTo>
                  <a:pt x="45" y="22"/>
                </a:lnTo>
                <a:lnTo>
                  <a:pt x="68" y="13"/>
                </a:lnTo>
                <a:lnTo>
                  <a:pt x="90" y="7"/>
                </a:lnTo>
                <a:lnTo>
                  <a:pt x="113" y="2"/>
                </a:lnTo>
                <a:lnTo>
                  <a:pt x="134" y="0"/>
                </a:lnTo>
                <a:lnTo>
                  <a:pt x="15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Freeform 21"/>
          <xdr:cNvSpPr>
            <a:spLocks noEditPoints="1"/>
          </xdr:cNvSpPr>
        </xdr:nvSpPr>
        <xdr:spPr bwMode="auto">
          <a:xfrm>
            <a:off x="1218" y="34"/>
            <a:ext cx="13" cy="8"/>
          </a:xfrm>
          <a:custGeom>
            <a:avLst/>
            <a:gdLst>
              <a:gd name="T0" fmla="*/ 126 w 164"/>
              <a:gd name="T1" fmla="*/ 12 h 105"/>
              <a:gd name="T2" fmla="*/ 105 w 164"/>
              <a:gd name="T3" fmla="*/ 20 h 105"/>
              <a:gd name="T4" fmla="*/ 82 w 164"/>
              <a:gd name="T5" fmla="*/ 30 h 105"/>
              <a:gd name="T6" fmla="*/ 60 w 164"/>
              <a:gd name="T7" fmla="*/ 40 h 105"/>
              <a:gd name="T8" fmla="*/ 39 w 164"/>
              <a:gd name="T9" fmla="*/ 53 h 105"/>
              <a:gd name="T10" fmla="*/ 23 w 164"/>
              <a:gd name="T11" fmla="*/ 67 h 105"/>
              <a:gd name="T12" fmla="*/ 10 w 164"/>
              <a:gd name="T13" fmla="*/ 83 h 105"/>
              <a:gd name="T14" fmla="*/ 5 w 164"/>
              <a:gd name="T15" fmla="*/ 99 h 105"/>
              <a:gd name="T16" fmla="*/ 23 w 164"/>
              <a:gd name="T17" fmla="*/ 100 h 105"/>
              <a:gd name="T18" fmla="*/ 40 w 164"/>
              <a:gd name="T19" fmla="*/ 97 h 105"/>
              <a:gd name="T20" fmla="*/ 55 w 164"/>
              <a:gd name="T21" fmla="*/ 89 h 105"/>
              <a:gd name="T22" fmla="*/ 68 w 164"/>
              <a:gd name="T23" fmla="*/ 78 h 105"/>
              <a:gd name="T24" fmla="*/ 79 w 164"/>
              <a:gd name="T25" fmla="*/ 65 h 105"/>
              <a:gd name="T26" fmla="*/ 90 w 164"/>
              <a:gd name="T27" fmla="*/ 51 h 105"/>
              <a:gd name="T28" fmla="*/ 100 w 164"/>
              <a:gd name="T29" fmla="*/ 37 h 105"/>
              <a:gd name="T30" fmla="*/ 112 w 164"/>
              <a:gd name="T31" fmla="*/ 23 h 105"/>
              <a:gd name="T32" fmla="*/ 126 w 164"/>
              <a:gd name="T33" fmla="*/ 12 h 105"/>
              <a:gd name="T34" fmla="*/ 158 w 164"/>
              <a:gd name="T35" fmla="*/ 0 h 105"/>
              <a:gd name="T36" fmla="*/ 162 w 164"/>
              <a:gd name="T37" fmla="*/ 1 h 105"/>
              <a:gd name="T38" fmla="*/ 164 w 164"/>
              <a:gd name="T39" fmla="*/ 1 h 105"/>
              <a:gd name="T40" fmla="*/ 157 w 164"/>
              <a:gd name="T41" fmla="*/ 3 h 105"/>
              <a:gd name="T42" fmla="*/ 150 w 164"/>
              <a:gd name="T43" fmla="*/ 6 h 105"/>
              <a:gd name="T44" fmla="*/ 143 w 164"/>
              <a:gd name="T45" fmla="*/ 8 h 105"/>
              <a:gd name="T46" fmla="*/ 133 w 164"/>
              <a:gd name="T47" fmla="*/ 14 h 105"/>
              <a:gd name="T48" fmla="*/ 123 w 164"/>
              <a:gd name="T49" fmla="*/ 20 h 105"/>
              <a:gd name="T50" fmla="*/ 112 w 164"/>
              <a:gd name="T51" fmla="*/ 30 h 105"/>
              <a:gd name="T52" fmla="*/ 103 w 164"/>
              <a:gd name="T53" fmla="*/ 41 h 105"/>
              <a:gd name="T54" fmla="*/ 93 w 164"/>
              <a:gd name="T55" fmla="*/ 54 h 105"/>
              <a:gd name="T56" fmla="*/ 84 w 164"/>
              <a:gd name="T57" fmla="*/ 66 h 105"/>
              <a:gd name="T58" fmla="*/ 75 w 164"/>
              <a:gd name="T59" fmla="*/ 77 h 105"/>
              <a:gd name="T60" fmla="*/ 64 w 164"/>
              <a:gd name="T61" fmla="*/ 88 h 105"/>
              <a:gd name="T62" fmla="*/ 53 w 164"/>
              <a:gd name="T63" fmla="*/ 96 h 105"/>
              <a:gd name="T64" fmla="*/ 39 w 164"/>
              <a:gd name="T65" fmla="*/ 101 h 105"/>
              <a:gd name="T66" fmla="*/ 23 w 164"/>
              <a:gd name="T67" fmla="*/ 105 h 105"/>
              <a:gd name="T68" fmla="*/ 14 w 164"/>
              <a:gd name="T69" fmla="*/ 105 h 105"/>
              <a:gd name="T70" fmla="*/ 2 w 164"/>
              <a:gd name="T71" fmla="*/ 103 h 105"/>
              <a:gd name="T72" fmla="*/ 0 w 164"/>
              <a:gd name="T73" fmla="*/ 103 h 105"/>
              <a:gd name="T74" fmla="*/ 0 w 164"/>
              <a:gd name="T75" fmla="*/ 100 h 105"/>
              <a:gd name="T76" fmla="*/ 4 w 164"/>
              <a:gd name="T77" fmla="*/ 81 h 105"/>
              <a:gd name="T78" fmla="*/ 13 w 164"/>
              <a:gd name="T79" fmla="*/ 64 h 105"/>
              <a:gd name="T80" fmla="*/ 24 w 164"/>
              <a:gd name="T81" fmla="*/ 49 h 105"/>
              <a:gd name="T82" fmla="*/ 39 w 164"/>
              <a:gd name="T83" fmla="*/ 37 h 105"/>
              <a:gd name="T84" fmla="*/ 57 w 164"/>
              <a:gd name="T85" fmla="*/ 26 h 105"/>
              <a:gd name="T86" fmla="*/ 76 w 164"/>
              <a:gd name="T87" fmla="*/ 18 h 105"/>
              <a:gd name="T88" fmla="*/ 95 w 164"/>
              <a:gd name="T89" fmla="*/ 11 h 105"/>
              <a:gd name="T90" fmla="*/ 115 w 164"/>
              <a:gd name="T91" fmla="*/ 6 h 105"/>
              <a:gd name="T92" fmla="*/ 135 w 164"/>
              <a:gd name="T93" fmla="*/ 3 h 105"/>
              <a:gd name="T94" fmla="*/ 153 w 164"/>
              <a:gd name="T95" fmla="*/ 1 h 105"/>
              <a:gd name="T96" fmla="*/ 156 w 164"/>
              <a:gd name="T97" fmla="*/ 1 h 105"/>
              <a:gd name="T98" fmla="*/ 158 w 164"/>
              <a:gd name="T99" fmla="*/ 0 h 1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64" h="105">
                <a:moveTo>
                  <a:pt x="126" y="12"/>
                </a:moveTo>
                <a:lnTo>
                  <a:pt x="105" y="20"/>
                </a:lnTo>
                <a:lnTo>
                  <a:pt x="82" y="30"/>
                </a:lnTo>
                <a:lnTo>
                  <a:pt x="60" y="40"/>
                </a:lnTo>
                <a:lnTo>
                  <a:pt x="39" y="53"/>
                </a:lnTo>
                <a:lnTo>
                  <a:pt x="23" y="67"/>
                </a:lnTo>
                <a:lnTo>
                  <a:pt x="10" y="83"/>
                </a:lnTo>
                <a:lnTo>
                  <a:pt x="5" y="99"/>
                </a:lnTo>
                <a:lnTo>
                  <a:pt x="23" y="100"/>
                </a:lnTo>
                <a:lnTo>
                  <a:pt x="40" y="97"/>
                </a:lnTo>
                <a:lnTo>
                  <a:pt x="55" y="89"/>
                </a:lnTo>
                <a:lnTo>
                  <a:pt x="68" y="78"/>
                </a:lnTo>
                <a:lnTo>
                  <a:pt x="79" y="65"/>
                </a:lnTo>
                <a:lnTo>
                  <a:pt x="90" y="51"/>
                </a:lnTo>
                <a:lnTo>
                  <a:pt x="100" y="37"/>
                </a:lnTo>
                <a:lnTo>
                  <a:pt x="112" y="23"/>
                </a:lnTo>
                <a:lnTo>
                  <a:pt x="126" y="12"/>
                </a:lnTo>
                <a:close/>
                <a:moveTo>
                  <a:pt x="158" y="0"/>
                </a:moveTo>
                <a:lnTo>
                  <a:pt x="162" y="1"/>
                </a:lnTo>
                <a:lnTo>
                  <a:pt x="164" y="1"/>
                </a:lnTo>
                <a:lnTo>
                  <a:pt x="157" y="3"/>
                </a:lnTo>
                <a:lnTo>
                  <a:pt x="150" y="6"/>
                </a:lnTo>
                <a:lnTo>
                  <a:pt x="143" y="8"/>
                </a:lnTo>
                <a:lnTo>
                  <a:pt x="133" y="14"/>
                </a:lnTo>
                <a:lnTo>
                  <a:pt x="123" y="20"/>
                </a:lnTo>
                <a:lnTo>
                  <a:pt x="112" y="30"/>
                </a:lnTo>
                <a:lnTo>
                  <a:pt x="103" y="41"/>
                </a:lnTo>
                <a:lnTo>
                  <a:pt x="93" y="54"/>
                </a:lnTo>
                <a:lnTo>
                  <a:pt x="84" y="66"/>
                </a:lnTo>
                <a:lnTo>
                  <a:pt x="75" y="77"/>
                </a:lnTo>
                <a:lnTo>
                  <a:pt x="64" y="88"/>
                </a:lnTo>
                <a:lnTo>
                  <a:pt x="53" y="96"/>
                </a:lnTo>
                <a:lnTo>
                  <a:pt x="39" y="101"/>
                </a:lnTo>
                <a:lnTo>
                  <a:pt x="23" y="105"/>
                </a:lnTo>
                <a:lnTo>
                  <a:pt x="14" y="105"/>
                </a:lnTo>
                <a:lnTo>
                  <a:pt x="2" y="103"/>
                </a:lnTo>
                <a:lnTo>
                  <a:pt x="0" y="103"/>
                </a:lnTo>
                <a:lnTo>
                  <a:pt x="0" y="100"/>
                </a:lnTo>
                <a:lnTo>
                  <a:pt x="4" y="81"/>
                </a:lnTo>
                <a:lnTo>
                  <a:pt x="13" y="64"/>
                </a:lnTo>
                <a:lnTo>
                  <a:pt x="24" y="49"/>
                </a:lnTo>
                <a:lnTo>
                  <a:pt x="39" y="37"/>
                </a:lnTo>
                <a:lnTo>
                  <a:pt x="57" y="26"/>
                </a:lnTo>
                <a:lnTo>
                  <a:pt x="76" y="18"/>
                </a:lnTo>
                <a:lnTo>
                  <a:pt x="95" y="11"/>
                </a:lnTo>
                <a:lnTo>
                  <a:pt x="115" y="6"/>
                </a:lnTo>
                <a:lnTo>
                  <a:pt x="135" y="3"/>
                </a:lnTo>
                <a:lnTo>
                  <a:pt x="153" y="1"/>
                </a:lnTo>
                <a:lnTo>
                  <a:pt x="156" y="1"/>
                </a:lnTo>
                <a:lnTo>
                  <a:pt x="15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Freeform 22"/>
          <xdr:cNvSpPr>
            <a:spLocks noEditPoints="1"/>
          </xdr:cNvSpPr>
        </xdr:nvSpPr>
        <xdr:spPr bwMode="auto">
          <a:xfrm>
            <a:off x="1220" y="40"/>
            <a:ext cx="18" cy="4"/>
          </a:xfrm>
          <a:custGeom>
            <a:avLst/>
            <a:gdLst>
              <a:gd name="T0" fmla="*/ 71 w 230"/>
              <a:gd name="T1" fmla="*/ 4 h 52"/>
              <a:gd name="T2" fmla="*/ 66 w 230"/>
              <a:gd name="T3" fmla="*/ 4 h 52"/>
              <a:gd name="T4" fmla="*/ 57 w 230"/>
              <a:gd name="T5" fmla="*/ 4 h 52"/>
              <a:gd name="T6" fmla="*/ 49 w 230"/>
              <a:gd name="T7" fmla="*/ 5 h 52"/>
              <a:gd name="T8" fmla="*/ 40 w 230"/>
              <a:gd name="T9" fmla="*/ 7 h 52"/>
              <a:gd name="T10" fmla="*/ 34 w 230"/>
              <a:gd name="T11" fmla="*/ 11 h 52"/>
              <a:gd name="T12" fmla="*/ 32 w 230"/>
              <a:gd name="T13" fmla="*/ 16 h 52"/>
              <a:gd name="T14" fmla="*/ 33 w 230"/>
              <a:gd name="T15" fmla="*/ 25 h 52"/>
              <a:gd name="T16" fmla="*/ 38 w 230"/>
              <a:gd name="T17" fmla="*/ 31 h 52"/>
              <a:gd name="T18" fmla="*/ 48 w 230"/>
              <a:gd name="T19" fmla="*/ 36 h 52"/>
              <a:gd name="T20" fmla="*/ 59 w 230"/>
              <a:gd name="T21" fmla="*/ 41 h 52"/>
              <a:gd name="T22" fmla="*/ 70 w 230"/>
              <a:gd name="T23" fmla="*/ 43 h 52"/>
              <a:gd name="T24" fmla="*/ 82 w 230"/>
              <a:gd name="T25" fmla="*/ 45 h 52"/>
              <a:gd name="T26" fmla="*/ 92 w 230"/>
              <a:gd name="T27" fmla="*/ 47 h 52"/>
              <a:gd name="T28" fmla="*/ 99 w 230"/>
              <a:gd name="T29" fmla="*/ 48 h 52"/>
              <a:gd name="T30" fmla="*/ 111 w 230"/>
              <a:gd name="T31" fmla="*/ 48 h 52"/>
              <a:gd name="T32" fmla="*/ 124 w 230"/>
              <a:gd name="T33" fmla="*/ 47 h 52"/>
              <a:gd name="T34" fmla="*/ 138 w 230"/>
              <a:gd name="T35" fmla="*/ 44 h 52"/>
              <a:gd name="T36" fmla="*/ 150 w 230"/>
              <a:gd name="T37" fmla="*/ 40 h 52"/>
              <a:gd name="T38" fmla="*/ 161 w 230"/>
              <a:gd name="T39" fmla="*/ 37 h 52"/>
              <a:gd name="T40" fmla="*/ 180 w 230"/>
              <a:gd name="T41" fmla="*/ 33 h 52"/>
              <a:gd name="T42" fmla="*/ 193 w 230"/>
              <a:gd name="T43" fmla="*/ 31 h 52"/>
              <a:gd name="T44" fmla="*/ 202 w 230"/>
              <a:gd name="T45" fmla="*/ 30 h 52"/>
              <a:gd name="T46" fmla="*/ 181 w 230"/>
              <a:gd name="T47" fmla="*/ 21 h 52"/>
              <a:gd name="T48" fmla="*/ 156 w 230"/>
              <a:gd name="T49" fmla="*/ 13 h 52"/>
              <a:gd name="T50" fmla="*/ 128 w 230"/>
              <a:gd name="T51" fmla="*/ 7 h 52"/>
              <a:gd name="T52" fmla="*/ 99 w 230"/>
              <a:gd name="T53" fmla="*/ 4 h 52"/>
              <a:gd name="T54" fmla="*/ 71 w 230"/>
              <a:gd name="T55" fmla="*/ 4 h 52"/>
              <a:gd name="T56" fmla="*/ 72 w 230"/>
              <a:gd name="T57" fmla="*/ 0 h 52"/>
              <a:gd name="T58" fmla="*/ 100 w 230"/>
              <a:gd name="T59" fmla="*/ 0 h 52"/>
              <a:gd name="T60" fmla="*/ 129 w 230"/>
              <a:gd name="T61" fmla="*/ 3 h 52"/>
              <a:gd name="T62" fmla="*/ 156 w 230"/>
              <a:gd name="T63" fmla="*/ 8 h 52"/>
              <a:gd name="T64" fmla="*/ 175 w 230"/>
              <a:gd name="T65" fmla="*/ 15 h 52"/>
              <a:gd name="T66" fmla="*/ 194 w 230"/>
              <a:gd name="T67" fmla="*/ 22 h 52"/>
              <a:gd name="T68" fmla="*/ 213 w 230"/>
              <a:gd name="T69" fmla="*/ 30 h 52"/>
              <a:gd name="T70" fmla="*/ 221 w 230"/>
              <a:gd name="T71" fmla="*/ 32 h 52"/>
              <a:gd name="T72" fmla="*/ 230 w 230"/>
              <a:gd name="T73" fmla="*/ 34 h 52"/>
              <a:gd name="T74" fmla="*/ 214 w 230"/>
              <a:gd name="T75" fmla="*/ 34 h 52"/>
              <a:gd name="T76" fmla="*/ 199 w 230"/>
              <a:gd name="T77" fmla="*/ 34 h 52"/>
              <a:gd name="T78" fmla="*/ 181 w 230"/>
              <a:gd name="T79" fmla="*/ 37 h 52"/>
              <a:gd name="T80" fmla="*/ 163 w 230"/>
              <a:gd name="T81" fmla="*/ 42 h 52"/>
              <a:gd name="T82" fmla="*/ 145 w 230"/>
              <a:gd name="T83" fmla="*/ 45 h 52"/>
              <a:gd name="T84" fmla="*/ 128 w 230"/>
              <a:gd name="T85" fmla="*/ 48 h 52"/>
              <a:gd name="T86" fmla="*/ 113 w 230"/>
              <a:gd name="T87" fmla="*/ 50 h 52"/>
              <a:gd name="T88" fmla="*/ 101 w 230"/>
              <a:gd name="T89" fmla="*/ 52 h 52"/>
              <a:gd name="T90" fmla="*/ 92 w 230"/>
              <a:gd name="T91" fmla="*/ 52 h 52"/>
              <a:gd name="T92" fmla="*/ 76 w 230"/>
              <a:gd name="T93" fmla="*/ 50 h 52"/>
              <a:gd name="T94" fmla="*/ 56 w 230"/>
              <a:gd name="T95" fmla="*/ 47 h 52"/>
              <a:gd name="T96" fmla="*/ 37 w 230"/>
              <a:gd name="T97" fmla="*/ 43 h 52"/>
              <a:gd name="T98" fmla="*/ 18 w 230"/>
              <a:gd name="T99" fmla="*/ 37 h 52"/>
              <a:gd name="T100" fmla="*/ 2 w 230"/>
              <a:gd name="T101" fmla="*/ 30 h 52"/>
              <a:gd name="T102" fmla="*/ 0 w 230"/>
              <a:gd name="T103" fmla="*/ 29 h 52"/>
              <a:gd name="T104" fmla="*/ 2 w 230"/>
              <a:gd name="T105" fmla="*/ 27 h 52"/>
              <a:gd name="T106" fmla="*/ 15 w 230"/>
              <a:gd name="T107" fmla="*/ 15 h 52"/>
              <a:gd name="T108" fmla="*/ 32 w 230"/>
              <a:gd name="T109" fmla="*/ 7 h 52"/>
              <a:gd name="T110" fmla="*/ 51 w 230"/>
              <a:gd name="T111" fmla="*/ 2 h 52"/>
              <a:gd name="T112" fmla="*/ 72 w 230"/>
              <a:gd name="T113" fmla="*/ 0 h 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230" h="52">
                <a:moveTo>
                  <a:pt x="71" y="4"/>
                </a:moveTo>
                <a:lnTo>
                  <a:pt x="66" y="4"/>
                </a:lnTo>
                <a:lnTo>
                  <a:pt x="57" y="4"/>
                </a:lnTo>
                <a:lnTo>
                  <a:pt x="49" y="5"/>
                </a:lnTo>
                <a:lnTo>
                  <a:pt x="40" y="7"/>
                </a:lnTo>
                <a:lnTo>
                  <a:pt x="34" y="11"/>
                </a:lnTo>
                <a:lnTo>
                  <a:pt x="32" y="16"/>
                </a:lnTo>
                <a:lnTo>
                  <a:pt x="33" y="25"/>
                </a:lnTo>
                <a:lnTo>
                  <a:pt x="38" y="31"/>
                </a:lnTo>
                <a:lnTo>
                  <a:pt x="48" y="36"/>
                </a:lnTo>
                <a:lnTo>
                  <a:pt x="59" y="41"/>
                </a:lnTo>
                <a:lnTo>
                  <a:pt x="70" y="43"/>
                </a:lnTo>
                <a:lnTo>
                  <a:pt x="82" y="45"/>
                </a:lnTo>
                <a:lnTo>
                  <a:pt x="92" y="47"/>
                </a:lnTo>
                <a:lnTo>
                  <a:pt x="99" y="48"/>
                </a:lnTo>
                <a:lnTo>
                  <a:pt x="111" y="48"/>
                </a:lnTo>
                <a:lnTo>
                  <a:pt x="124" y="47"/>
                </a:lnTo>
                <a:lnTo>
                  <a:pt x="138" y="44"/>
                </a:lnTo>
                <a:lnTo>
                  <a:pt x="150" y="40"/>
                </a:lnTo>
                <a:lnTo>
                  <a:pt x="161" y="37"/>
                </a:lnTo>
                <a:lnTo>
                  <a:pt x="180" y="33"/>
                </a:lnTo>
                <a:lnTo>
                  <a:pt x="193" y="31"/>
                </a:lnTo>
                <a:lnTo>
                  <a:pt x="202" y="30"/>
                </a:lnTo>
                <a:lnTo>
                  <a:pt x="181" y="21"/>
                </a:lnTo>
                <a:lnTo>
                  <a:pt x="156" y="13"/>
                </a:lnTo>
                <a:lnTo>
                  <a:pt x="128" y="7"/>
                </a:lnTo>
                <a:lnTo>
                  <a:pt x="99" y="4"/>
                </a:lnTo>
                <a:lnTo>
                  <a:pt x="71" y="4"/>
                </a:lnTo>
                <a:close/>
                <a:moveTo>
                  <a:pt x="72" y="0"/>
                </a:moveTo>
                <a:lnTo>
                  <a:pt x="100" y="0"/>
                </a:lnTo>
                <a:lnTo>
                  <a:pt x="129" y="3"/>
                </a:lnTo>
                <a:lnTo>
                  <a:pt x="156" y="8"/>
                </a:lnTo>
                <a:lnTo>
                  <a:pt x="175" y="15"/>
                </a:lnTo>
                <a:lnTo>
                  <a:pt x="194" y="22"/>
                </a:lnTo>
                <a:lnTo>
                  <a:pt x="213" y="30"/>
                </a:lnTo>
                <a:lnTo>
                  <a:pt x="221" y="32"/>
                </a:lnTo>
                <a:lnTo>
                  <a:pt x="230" y="34"/>
                </a:lnTo>
                <a:lnTo>
                  <a:pt x="214" y="34"/>
                </a:lnTo>
                <a:lnTo>
                  <a:pt x="199" y="34"/>
                </a:lnTo>
                <a:lnTo>
                  <a:pt x="181" y="37"/>
                </a:lnTo>
                <a:lnTo>
                  <a:pt x="163" y="42"/>
                </a:lnTo>
                <a:lnTo>
                  <a:pt x="145" y="45"/>
                </a:lnTo>
                <a:lnTo>
                  <a:pt x="128" y="48"/>
                </a:lnTo>
                <a:lnTo>
                  <a:pt x="113" y="50"/>
                </a:lnTo>
                <a:lnTo>
                  <a:pt x="101" y="52"/>
                </a:lnTo>
                <a:lnTo>
                  <a:pt x="92" y="52"/>
                </a:lnTo>
                <a:lnTo>
                  <a:pt x="76" y="50"/>
                </a:lnTo>
                <a:lnTo>
                  <a:pt x="56" y="47"/>
                </a:lnTo>
                <a:lnTo>
                  <a:pt x="37" y="43"/>
                </a:lnTo>
                <a:lnTo>
                  <a:pt x="18" y="37"/>
                </a:lnTo>
                <a:lnTo>
                  <a:pt x="2" y="30"/>
                </a:lnTo>
                <a:lnTo>
                  <a:pt x="0" y="29"/>
                </a:lnTo>
                <a:lnTo>
                  <a:pt x="2" y="27"/>
                </a:lnTo>
                <a:lnTo>
                  <a:pt x="15" y="15"/>
                </a:lnTo>
                <a:lnTo>
                  <a:pt x="32" y="7"/>
                </a:lnTo>
                <a:lnTo>
                  <a:pt x="51" y="2"/>
                </a:lnTo>
                <a:lnTo>
                  <a:pt x="7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Freeform 23"/>
          <xdr:cNvSpPr>
            <a:spLocks noEditPoints="1"/>
          </xdr:cNvSpPr>
        </xdr:nvSpPr>
        <xdr:spPr bwMode="auto">
          <a:xfrm>
            <a:off x="1239" y="41"/>
            <a:ext cx="7" cy="13"/>
          </a:xfrm>
          <a:custGeom>
            <a:avLst/>
            <a:gdLst>
              <a:gd name="T0" fmla="*/ 25 w 91"/>
              <a:gd name="T1" fmla="*/ 18 h 180"/>
              <a:gd name="T2" fmla="*/ 20 w 91"/>
              <a:gd name="T3" fmla="*/ 21 h 180"/>
              <a:gd name="T4" fmla="*/ 18 w 91"/>
              <a:gd name="T5" fmla="*/ 28 h 180"/>
              <a:gd name="T6" fmla="*/ 17 w 91"/>
              <a:gd name="T7" fmla="*/ 39 h 180"/>
              <a:gd name="T8" fmla="*/ 20 w 91"/>
              <a:gd name="T9" fmla="*/ 53 h 180"/>
              <a:gd name="T10" fmla="*/ 25 w 91"/>
              <a:gd name="T11" fmla="*/ 65 h 180"/>
              <a:gd name="T12" fmla="*/ 32 w 91"/>
              <a:gd name="T13" fmla="*/ 76 h 180"/>
              <a:gd name="T14" fmla="*/ 40 w 91"/>
              <a:gd name="T15" fmla="*/ 85 h 180"/>
              <a:gd name="T16" fmla="*/ 49 w 91"/>
              <a:gd name="T17" fmla="*/ 96 h 180"/>
              <a:gd name="T18" fmla="*/ 64 w 91"/>
              <a:gd name="T19" fmla="*/ 113 h 180"/>
              <a:gd name="T20" fmla="*/ 77 w 91"/>
              <a:gd name="T21" fmla="*/ 130 h 180"/>
              <a:gd name="T22" fmla="*/ 86 w 91"/>
              <a:gd name="T23" fmla="*/ 149 h 180"/>
              <a:gd name="T24" fmla="*/ 84 w 91"/>
              <a:gd name="T25" fmla="*/ 128 h 180"/>
              <a:gd name="T26" fmla="*/ 79 w 91"/>
              <a:gd name="T27" fmla="*/ 106 h 180"/>
              <a:gd name="T28" fmla="*/ 73 w 91"/>
              <a:gd name="T29" fmla="*/ 83 h 180"/>
              <a:gd name="T30" fmla="*/ 64 w 91"/>
              <a:gd name="T31" fmla="*/ 61 h 180"/>
              <a:gd name="T32" fmla="*/ 54 w 91"/>
              <a:gd name="T33" fmla="*/ 41 h 180"/>
              <a:gd name="T34" fmla="*/ 41 w 91"/>
              <a:gd name="T35" fmla="*/ 25 h 180"/>
              <a:gd name="T36" fmla="*/ 41 w 91"/>
              <a:gd name="T37" fmla="*/ 25 h 180"/>
              <a:gd name="T38" fmla="*/ 33 w 91"/>
              <a:gd name="T39" fmla="*/ 19 h 180"/>
              <a:gd name="T40" fmla="*/ 25 w 91"/>
              <a:gd name="T41" fmla="*/ 18 h 180"/>
              <a:gd name="T42" fmla="*/ 1 w 91"/>
              <a:gd name="T43" fmla="*/ 0 h 180"/>
              <a:gd name="T44" fmla="*/ 17 w 91"/>
              <a:gd name="T45" fmla="*/ 4 h 180"/>
              <a:gd name="T46" fmla="*/ 32 w 91"/>
              <a:gd name="T47" fmla="*/ 12 h 180"/>
              <a:gd name="T48" fmla="*/ 45 w 91"/>
              <a:gd name="T49" fmla="*/ 22 h 180"/>
              <a:gd name="T50" fmla="*/ 45 w 91"/>
              <a:gd name="T51" fmla="*/ 23 h 180"/>
              <a:gd name="T52" fmla="*/ 57 w 91"/>
              <a:gd name="T53" fmla="*/ 39 h 180"/>
              <a:gd name="T54" fmla="*/ 68 w 91"/>
              <a:gd name="T55" fmla="*/ 57 h 180"/>
              <a:gd name="T56" fmla="*/ 76 w 91"/>
              <a:gd name="T57" fmla="*/ 77 h 180"/>
              <a:gd name="T58" fmla="*/ 82 w 91"/>
              <a:gd name="T59" fmla="*/ 96 h 180"/>
              <a:gd name="T60" fmla="*/ 86 w 91"/>
              <a:gd name="T61" fmla="*/ 116 h 180"/>
              <a:gd name="T62" fmla="*/ 90 w 91"/>
              <a:gd name="T63" fmla="*/ 137 h 180"/>
              <a:gd name="T64" fmla="*/ 91 w 91"/>
              <a:gd name="T65" fmla="*/ 157 h 180"/>
              <a:gd name="T66" fmla="*/ 89 w 91"/>
              <a:gd name="T67" fmla="*/ 177 h 180"/>
              <a:gd name="T68" fmla="*/ 89 w 91"/>
              <a:gd name="T69" fmla="*/ 180 h 180"/>
              <a:gd name="T70" fmla="*/ 86 w 91"/>
              <a:gd name="T71" fmla="*/ 165 h 180"/>
              <a:gd name="T72" fmla="*/ 82 w 91"/>
              <a:gd name="T73" fmla="*/ 152 h 180"/>
              <a:gd name="T74" fmla="*/ 77 w 91"/>
              <a:gd name="T75" fmla="*/ 139 h 180"/>
              <a:gd name="T76" fmla="*/ 62 w 91"/>
              <a:gd name="T77" fmla="*/ 117 h 180"/>
              <a:gd name="T78" fmla="*/ 46 w 91"/>
              <a:gd name="T79" fmla="*/ 98 h 180"/>
              <a:gd name="T80" fmla="*/ 33 w 91"/>
              <a:gd name="T81" fmla="*/ 84 h 180"/>
              <a:gd name="T82" fmla="*/ 21 w 91"/>
              <a:gd name="T83" fmla="*/ 69 h 180"/>
              <a:gd name="T84" fmla="*/ 11 w 91"/>
              <a:gd name="T85" fmla="*/ 53 h 180"/>
              <a:gd name="T86" fmla="*/ 4 w 91"/>
              <a:gd name="T87" fmla="*/ 35 h 180"/>
              <a:gd name="T88" fmla="*/ 2 w 91"/>
              <a:gd name="T89" fmla="*/ 23 h 180"/>
              <a:gd name="T90" fmla="*/ 0 w 91"/>
              <a:gd name="T91" fmla="*/ 11 h 180"/>
              <a:gd name="T92" fmla="*/ 1 w 91"/>
              <a:gd name="T93" fmla="*/ 0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91" h="180">
                <a:moveTo>
                  <a:pt x="25" y="18"/>
                </a:moveTo>
                <a:lnTo>
                  <a:pt x="20" y="21"/>
                </a:lnTo>
                <a:lnTo>
                  <a:pt x="18" y="28"/>
                </a:lnTo>
                <a:lnTo>
                  <a:pt x="17" y="39"/>
                </a:lnTo>
                <a:lnTo>
                  <a:pt x="20" y="53"/>
                </a:lnTo>
                <a:lnTo>
                  <a:pt x="25" y="65"/>
                </a:lnTo>
                <a:lnTo>
                  <a:pt x="32" y="76"/>
                </a:lnTo>
                <a:lnTo>
                  <a:pt x="40" y="85"/>
                </a:lnTo>
                <a:lnTo>
                  <a:pt x="49" y="96"/>
                </a:lnTo>
                <a:lnTo>
                  <a:pt x="64" y="113"/>
                </a:lnTo>
                <a:lnTo>
                  <a:pt x="77" y="130"/>
                </a:lnTo>
                <a:lnTo>
                  <a:pt x="86" y="149"/>
                </a:lnTo>
                <a:lnTo>
                  <a:pt x="84" y="128"/>
                </a:lnTo>
                <a:lnTo>
                  <a:pt x="79" y="106"/>
                </a:lnTo>
                <a:lnTo>
                  <a:pt x="73" y="83"/>
                </a:lnTo>
                <a:lnTo>
                  <a:pt x="64" y="61"/>
                </a:lnTo>
                <a:lnTo>
                  <a:pt x="54" y="41"/>
                </a:lnTo>
                <a:lnTo>
                  <a:pt x="41" y="25"/>
                </a:lnTo>
                <a:lnTo>
                  <a:pt x="41" y="25"/>
                </a:lnTo>
                <a:lnTo>
                  <a:pt x="33" y="19"/>
                </a:lnTo>
                <a:lnTo>
                  <a:pt x="25" y="18"/>
                </a:lnTo>
                <a:close/>
                <a:moveTo>
                  <a:pt x="1" y="0"/>
                </a:moveTo>
                <a:lnTo>
                  <a:pt x="17" y="4"/>
                </a:lnTo>
                <a:lnTo>
                  <a:pt x="32" y="12"/>
                </a:lnTo>
                <a:lnTo>
                  <a:pt x="45" y="22"/>
                </a:lnTo>
                <a:lnTo>
                  <a:pt x="45" y="23"/>
                </a:lnTo>
                <a:lnTo>
                  <a:pt x="57" y="39"/>
                </a:lnTo>
                <a:lnTo>
                  <a:pt x="68" y="57"/>
                </a:lnTo>
                <a:lnTo>
                  <a:pt x="76" y="77"/>
                </a:lnTo>
                <a:lnTo>
                  <a:pt x="82" y="96"/>
                </a:lnTo>
                <a:lnTo>
                  <a:pt x="86" y="116"/>
                </a:lnTo>
                <a:lnTo>
                  <a:pt x="90" y="137"/>
                </a:lnTo>
                <a:lnTo>
                  <a:pt x="91" y="157"/>
                </a:lnTo>
                <a:lnTo>
                  <a:pt x="89" y="177"/>
                </a:lnTo>
                <a:lnTo>
                  <a:pt x="89" y="180"/>
                </a:lnTo>
                <a:lnTo>
                  <a:pt x="86" y="165"/>
                </a:lnTo>
                <a:lnTo>
                  <a:pt x="82" y="152"/>
                </a:lnTo>
                <a:lnTo>
                  <a:pt x="77" y="139"/>
                </a:lnTo>
                <a:lnTo>
                  <a:pt x="62" y="117"/>
                </a:lnTo>
                <a:lnTo>
                  <a:pt x="46" y="98"/>
                </a:lnTo>
                <a:lnTo>
                  <a:pt x="33" y="84"/>
                </a:lnTo>
                <a:lnTo>
                  <a:pt x="21" y="69"/>
                </a:lnTo>
                <a:lnTo>
                  <a:pt x="11" y="53"/>
                </a:lnTo>
                <a:lnTo>
                  <a:pt x="4" y="35"/>
                </a:lnTo>
                <a:lnTo>
                  <a:pt x="2" y="23"/>
                </a:lnTo>
                <a:lnTo>
                  <a:pt x="0" y="11"/>
                </a:lnTo>
                <a:lnTo>
                  <a:pt x="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24"/>
          <xdr:cNvSpPr>
            <a:spLocks noEditPoints="1"/>
          </xdr:cNvSpPr>
        </xdr:nvSpPr>
        <xdr:spPr bwMode="auto">
          <a:xfrm>
            <a:off x="1232" y="28"/>
            <a:ext cx="13" cy="9"/>
          </a:xfrm>
          <a:custGeom>
            <a:avLst/>
            <a:gdLst>
              <a:gd name="T0" fmla="*/ 139 w 165"/>
              <a:gd name="T1" fmla="*/ 15 h 112"/>
              <a:gd name="T2" fmla="*/ 134 w 165"/>
              <a:gd name="T3" fmla="*/ 15 h 112"/>
              <a:gd name="T4" fmla="*/ 129 w 165"/>
              <a:gd name="T5" fmla="*/ 16 h 112"/>
              <a:gd name="T6" fmla="*/ 106 w 165"/>
              <a:gd name="T7" fmla="*/ 22 h 112"/>
              <a:gd name="T8" fmla="*/ 85 w 165"/>
              <a:gd name="T9" fmla="*/ 28 h 112"/>
              <a:gd name="T10" fmla="*/ 63 w 165"/>
              <a:gd name="T11" fmla="*/ 38 h 112"/>
              <a:gd name="T12" fmla="*/ 43 w 165"/>
              <a:gd name="T13" fmla="*/ 50 h 112"/>
              <a:gd name="T14" fmla="*/ 43 w 165"/>
              <a:gd name="T15" fmla="*/ 50 h 112"/>
              <a:gd name="T16" fmla="*/ 42 w 165"/>
              <a:gd name="T17" fmla="*/ 50 h 112"/>
              <a:gd name="T18" fmla="*/ 42 w 165"/>
              <a:gd name="T19" fmla="*/ 51 h 112"/>
              <a:gd name="T20" fmla="*/ 39 w 165"/>
              <a:gd name="T21" fmla="*/ 54 h 112"/>
              <a:gd name="T22" fmla="*/ 34 w 165"/>
              <a:gd name="T23" fmla="*/ 57 h 112"/>
              <a:gd name="T24" fmla="*/ 28 w 165"/>
              <a:gd name="T25" fmla="*/ 64 h 112"/>
              <a:gd name="T26" fmla="*/ 23 w 165"/>
              <a:gd name="T27" fmla="*/ 71 h 112"/>
              <a:gd name="T28" fmla="*/ 18 w 165"/>
              <a:gd name="T29" fmla="*/ 78 h 112"/>
              <a:gd name="T30" fmla="*/ 17 w 165"/>
              <a:gd name="T31" fmla="*/ 85 h 112"/>
              <a:gd name="T32" fmla="*/ 19 w 165"/>
              <a:gd name="T33" fmla="*/ 92 h 112"/>
              <a:gd name="T34" fmla="*/ 26 w 165"/>
              <a:gd name="T35" fmla="*/ 97 h 112"/>
              <a:gd name="T36" fmla="*/ 38 w 165"/>
              <a:gd name="T37" fmla="*/ 99 h 112"/>
              <a:gd name="T38" fmla="*/ 49 w 165"/>
              <a:gd name="T39" fmla="*/ 97 h 112"/>
              <a:gd name="T40" fmla="*/ 60 w 165"/>
              <a:gd name="T41" fmla="*/ 91 h 112"/>
              <a:gd name="T42" fmla="*/ 71 w 165"/>
              <a:gd name="T43" fmla="*/ 82 h 112"/>
              <a:gd name="T44" fmla="*/ 79 w 165"/>
              <a:gd name="T45" fmla="*/ 75 h 112"/>
              <a:gd name="T46" fmla="*/ 116 w 165"/>
              <a:gd name="T47" fmla="*/ 43 h 112"/>
              <a:gd name="T48" fmla="*/ 123 w 165"/>
              <a:gd name="T49" fmla="*/ 38 h 112"/>
              <a:gd name="T50" fmla="*/ 133 w 165"/>
              <a:gd name="T51" fmla="*/ 31 h 112"/>
              <a:gd name="T52" fmla="*/ 140 w 165"/>
              <a:gd name="T53" fmla="*/ 23 h 112"/>
              <a:gd name="T54" fmla="*/ 144 w 165"/>
              <a:gd name="T55" fmla="*/ 15 h 112"/>
              <a:gd name="T56" fmla="*/ 139 w 165"/>
              <a:gd name="T57" fmla="*/ 15 h 112"/>
              <a:gd name="T58" fmla="*/ 165 w 165"/>
              <a:gd name="T59" fmla="*/ 0 h 112"/>
              <a:gd name="T60" fmla="*/ 159 w 165"/>
              <a:gd name="T61" fmla="*/ 5 h 112"/>
              <a:gd name="T62" fmla="*/ 153 w 165"/>
              <a:gd name="T63" fmla="*/ 12 h 112"/>
              <a:gd name="T64" fmla="*/ 148 w 165"/>
              <a:gd name="T65" fmla="*/ 19 h 112"/>
              <a:gd name="T66" fmla="*/ 131 w 165"/>
              <a:gd name="T67" fmla="*/ 36 h 112"/>
              <a:gd name="T68" fmla="*/ 109 w 165"/>
              <a:gd name="T69" fmla="*/ 55 h 112"/>
              <a:gd name="T70" fmla="*/ 88 w 165"/>
              <a:gd name="T71" fmla="*/ 74 h 112"/>
              <a:gd name="T72" fmla="*/ 78 w 165"/>
              <a:gd name="T73" fmla="*/ 82 h 112"/>
              <a:gd name="T74" fmla="*/ 66 w 165"/>
              <a:gd name="T75" fmla="*/ 91 h 112"/>
              <a:gd name="T76" fmla="*/ 54 w 165"/>
              <a:gd name="T77" fmla="*/ 100 h 112"/>
              <a:gd name="T78" fmla="*/ 39 w 165"/>
              <a:gd name="T79" fmla="*/ 108 h 112"/>
              <a:gd name="T80" fmla="*/ 25 w 165"/>
              <a:gd name="T81" fmla="*/ 112 h 112"/>
              <a:gd name="T82" fmla="*/ 12 w 165"/>
              <a:gd name="T83" fmla="*/ 111 h 112"/>
              <a:gd name="T84" fmla="*/ 4 w 165"/>
              <a:gd name="T85" fmla="*/ 107 h 112"/>
              <a:gd name="T86" fmla="*/ 1 w 165"/>
              <a:gd name="T87" fmla="*/ 100 h 112"/>
              <a:gd name="T88" fmla="*/ 0 w 165"/>
              <a:gd name="T89" fmla="*/ 93 h 112"/>
              <a:gd name="T90" fmla="*/ 1 w 165"/>
              <a:gd name="T91" fmla="*/ 85 h 112"/>
              <a:gd name="T92" fmla="*/ 4 w 165"/>
              <a:gd name="T93" fmla="*/ 78 h 112"/>
              <a:gd name="T94" fmla="*/ 11 w 165"/>
              <a:gd name="T95" fmla="*/ 66 h 112"/>
              <a:gd name="T96" fmla="*/ 21 w 165"/>
              <a:gd name="T97" fmla="*/ 56 h 112"/>
              <a:gd name="T98" fmla="*/ 33 w 165"/>
              <a:gd name="T99" fmla="*/ 48 h 112"/>
              <a:gd name="T100" fmla="*/ 59 w 165"/>
              <a:gd name="T101" fmla="*/ 34 h 112"/>
              <a:gd name="T102" fmla="*/ 86 w 165"/>
              <a:gd name="T103" fmla="*/ 22 h 112"/>
              <a:gd name="T104" fmla="*/ 108 w 165"/>
              <a:gd name="T105" fmla="*/ 16 h 112"/>
              <a:gd name="T106" fmla="*/ 131 w 165"/>
              <a:gd name="T107" fmla="*/ 10 h 112"/>
              <a:gd name="T108" fmla="*/ 143 w 165"/>
              <a:gd name="T109" fmla="*/ 7 h 112"/>
              <a:gd name="T110" fmla="*/ 154 w 165"/>
              <a:gd name="T111" fmla="*/ 5 h 112"/>
              <a:gd name="T112" fmla="*/ 160 w 165"/>
              <a:gd name="T113" fmla="*/ 3 h 112"/>
              <a:gd name="T114" fmla="*/ 165 w 165"/>
              <a:gd name="T115" fmla="*/ 0 h 1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165" h="112">
                <a:moveTo>
                  <a:pt x="139" y="15"/>
                </a:moveTo>
                <a:lnTo>
                  <a:pt x="134" y="15"/>
                </a:lnTo>
                <a:lnTo>
                  <a:pt x="129" y="16"/>
                </a:lnTo>
                <a:lnTo>
                  <a:pt x="106" y="22"/>
                </a:lnTo>
                <a:lnTo>
                  <a:pt x="85" y="28"/>
                </a:lnTo>
                <a:lnTo>
                  <a:pt x="63" y="38"/>
                </a:lnTo>
                <a:lnTo>
                  <a:pt x="43" y="50"/>
                </a:lnTo>
                <a:lnTo>
                  <a:pt x="43" y="50"/>
                </a:lnTo>
                <a:lnTo>
                  <a:pt x="42" y="50"/>
                </a:lnTo>
                <a:lnTo>
                  <a:pt x="42" y="51"/>
                </a:lnTo>
                <a:lnTo>
                  <a:pt x="39" y="54"/>
                </a:lnTo>
                <a:lnTo>
                  <a:pt x="34" y="57"/>
                </a:lnTo>
                <a:lnTo>
                  <a:pt x="28" y="64"/>
                </a:lnTo>
                <a:lnTo>
                  <a:pt x="23" y="71"/>
                </a:lnTo>
                <a:lnTo>
                  <a:pt x="18" y="78"/>
                </a:lnTo>
                <a:lnTo>
                  <a:pt x="17" y="85"/>
                </a:lnTo>
                <a:lnTo>
                  <a:pt x="19" y="92"/>
                </a:lnTo>
                <a:lnTo>
                  <a:pt x="26" y="97"/>
                </a:lnTo>
                <a:lnTo>
                  <a:pt x="38" y="99"/>
                </a:lnTo>
                <a:lnTo>
                  <a:pt x="49" y="97"/>
                </a:lnTo>
                <a:lnTo>
                  <a:pt x="60" y="91"/>
                </a:lnTo>
                <a:lnTo>
                  <a:pt x="71" y="82"/>
                </a:lnTo>
                <a:lnTo>
                  <a:pt x="79" y="75"/>
                </a:lnTo>
                <a:lnTo>
                  <a:pt x="116" y="43"/>
                </a:lnTo>
                <a:lnTo>
                  <a:pt x="123" y="38"/>
                </a:lnTo>
                <a:lnTo>
                  <a:pt x="133" y="31"/>
                </a:lnTo>
                <a:lnTo>
                  <a:pt x="140" y="23"/>
                </a:lnTo>
                <a:lnTo>
                  <a:pt x="144" y="15"/>
                </a:lnTo>
                <a:lnTo>
                  <a:pt x="139" y="15"/>
                </a:lnTo>
                <a:close/>
                <a:moveTo>
                  <a:pt x="165" y="0"/>
                </a:moveTo>
                <a:lnTo>
                  <a:pt x="159" y="5"/>
                </a:lnTo>
                <a:lnTo>
                  <a:pt x="153" y="12"/>
                </a:lnTo>
                <a:lnTo>
                  <a:pt x="148" y="19"/>
                </a:lnTo>
                <a:lnTo>
                  <a:pt x="131" y="36"/>
                </a:lnTo>
                <a:lnTo>
                  <a:pt x="109" y="55"/>
                </a:lnTo>
                <a:lnTo>
                  <a:pt x="88" y="74"/>
                </a:lnTo>
                <a:lnTo>
                  <a:pt x="78" y="82"/>
                </a:lnTo>
                <a:lnTo>
                  <a:pt x="66" y="91"/>
                </a:lnTo>
                <a:lnTo>
                  <a:pt x="54" y="100"/>
                </a:lnTo>
                <a:lnTo>
                  <a:pt x="39" y="108"/>
                </a:lnTo>
                <a:lnTo>
                  <a:pt x="25" y="112"/>
                </a:lnTo>
                <a:lnTo>
                  <a:pt x="12" y="111"/>
                </a:lnTo>
                <a:lnTo>
                  <a:pt x="4" y="107"/>
                </a:lnTo>
                <a:lnTo>
                  <a:pt x="1" y="100"/>
                </a:lnTo>
                <a:lnTo>
                  <a:pt x="0" y="93"/>
                </a:lnTo>
                <a:lnTo>
                  <a:pt x="1" y="85"/>
                </a:lnTo>
                <a:lnTo>
                  <a:pt x="4" y="78"/>
                </a:lnTo>
                <a:lnTo>
                  <a:pt x="11" y="66"/>
                </a:lnTo>
                <a:lnTo>
                  <a:pt x="21" y="56"/>
                </a:lnTo>
                <a:lnTo>
                  <a:pt x="33" y="48"/>
                </a:lnTo>
                <a:lnTo>
                  <a:pt x="59" y="34"/>
                </a:lnTo>
                <a:lnTo>
                  <a:pt x="86" y="22"/>
                </a:lnTo>
                <a:lnTo>
                  <a:pt x="108" y="16"/>
                </a:lnTo>
                <a:lnTo>
                  <a:pt x="131" y="10"/>
                </a:lnTo>
                <a:lnTo>
                  <a:pt x="143" y="7"/>
                </a:lnTo>
                <a:lnTo>
                  <a:pt x="154" y="5"/>
                </a:lnTo>
                <a:lnTo>
                  <a:pt x="160" y="3"/>
                </a:lnTo>
                <a:lnTo>
                  <a:pt x="16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6" name="Freeform 25"/>
          <xdr:cNvSpPr>
            <a:spLocks noEditPoints="1"/>
          </xdr:cNvSpPr>
        </xdr:nvSpPr>
        <xdr:spPr bwMode="auto">
          <a:xfrm>
            <a:off x="1243" y="30"/>
            <a:ext cx="17" cy="8"/>
          </a:xfrm>
          <a:custGeom>
            <a:avLst/>
            <a:gdLst>
              <a:gd name="T0" fmla="*/ 189 w 215"/>
              <a:gd name="T1" fmla="*/ 21 h 116"/>
              <a:gd name="T2" fmla="*/ 175 w 215"/>
              <a:gd name="T3" fmla="*/ 24 h 116"/>
              <a:gd name="T4" fmla="*/ 158 w 215"/>
              <a:gd name="T5" fmla="*/ 28 h 116"/>
              <a:gd name="T6" fmla="*/ 141 w 215"/>
              <a:gd name="T7" fmla="*/ 30 h 116"/>
              <a:gd name="T8" fmla="*/ 128 w 215"/>
              <a:gd name="T9" fmla="*/ 31 h 116"/>
              <a:gd name="T10" fmla="*/ 116 w 215"/>
              <a:gd name="T11" fmla="*/ 33 h 116"/>
              <a:gd name="T12" fmla="*/ 108 w 215"/>
              <a:gd name="T13" fmla="*/ 35 h 116"/>
              <a:gd name="T14" fmla="*/ 90 w 215"/>
              <a:gd name="T15" fmla="*/ 41 h 116"/>
              <a:gd name="T16" fmla="*/ 75 w 215"/>
              <a:gd name="T17" fmla="*/ 44 h 116"/>
              <a:gd name="T18" fmla="*/ 58 w 215"/>
              <a:gd name="T19" fmla="*/ 48 h 116"/>
              <a:gd name="T20" fmla="*/ 40 w 215"/>
              <a:gd name="T21" fmla="*/ 53 h 116"/>
              <a:gd name="T22" fmla="*/ 26 w 215"/>
              <a:gd name="T23" fmla="*/ 62 h 116"/>
              <a:gd name="T24" fmla="*/ 22 w 215"/>
              <a:gd name="T25" fmla="*/ 68 h 116"/>
              <a:gd name="T26" fmla="*/ 22 w 215"/>
              <a:gd name="T27" fmla="*/ 77 h 116"/>
              <a:gd name="T28" fmla="*/ 26 w 215"/>
              <a:gd name="T29" fmla="*/ 85 h 116"/>
              <a:gd name="T30" fmla="*/ 32 w 215"/>
              <a:gd name="T31" fmla="*/ 91 h 116"/>
              <a:gd name="T32" fmla="*/ 39 w 215"/>
              <a:gd name="T33" fmla="*/ 95 h 116"/>
              <a:gd name="T34" fmla="*/ 52 w 215"/>
              <a:gd name="T35" fmla="*/ 98 h 116"/>
              <a:gd name="T36" fmla="*/ 64 w 215"/>
              <a:gd name="T37" fmla="*/ 96 h 116"/>
              <a:gd name="T38" fmla="*/ 76 w 215"/>
              <a:gd name="T39" fmla="*/ 93 h 116"/>
              <a:gd name="T40" fmla="*/ 91 w 215"/>
              <a:gd name="T41" fmla="*/ 89 h 116"/>
              <a:gd name="T42" fmla="*/ 104 w 215"/>
              <a:gd name="T43" fmla="*/ 83 h 116"/>
              <a:gd name="T44" fmla="*/ 136 w 215"/>
              <a:gd name="T45" fmla="*/ 63 h 116"/>
              <a:gd name="T46" fmla="*/ 164 w 215"/>
              <a:gd name="T47" fmla="*/ 43 h 116"/>
              <a:gd name="T48" fmla="*/ 189 w 215"/>
              <a:gd name="T49" fmla="*/ 21 h 116"/>
              <a:gd name="T50" fmla="*/ 215 w 215"/>
              <a:gd name="T51" fmla="*/ 0 h 116"/>
              <a:gd name="T52" fmla="*/ 210 w 215"/>
              <a:gd name="T53" fmla="*/ 9 h 116"/>
              <a:gd name="T54" fmla="*/ 202 w 215"/>
              <a:gd name="T55" fmla="*/ 17 h 116"/>
              <a:gd name="T56" fmla="*/ 194 w 215"/>
              <a:gd name="T57" fmla="*/ 23 h 116"/>
              <a:gd name="T58" fmla="*/ 153 w 215"/>
              <a:gd name="T59" fmla="*/ 56 h 116"/>
              <a:gd name="T60" fmla="*/ 110 w 215"/>
              <a:gd name="T61" fmla="*/ 85 h 116"/>
              <a:gd name="T62" fmla="*/ 94 w 215"/>
              <a:gd name="T63" fmla="*/ 94 h 116"/>
              <a:gd name="T64" fmla="*/ 77 w 215"/>
              <a:gd name="T65" fmla="*/ 104 h 116"/>
              <a:gd name="T66" fmla="*/ 58 w 215"/>
              <a:gd name="T67" fmla="*/ 111 h 116"/>
              <a:gd name="T68" fmla="*/ 38 w 215"/>
              <a:gd name="T69" fmla="*/ 116 h 116"/>
              <a:gd name="T70" fmla="*/ 20 w 215"/>
              <a:gd name="T71" fmla="*/ 116 h 116"/>
              <a:gd name="T72" fmla="*/ 10 w 215"/>
              <a:gd name="T73" fmla="*/ 111 h 116"/>
              <a:gd name="T74" fmla="*/ 4 w 215"/>
              <a:gd name="T75" fmla="*/ 105 h 116"/>
              <a:gd name="T76" fmla="*/ 0 w 215"/>
              <a:gd name="T77" fmla="*/ 95 h 116"/>
              <a:gd name="T78" fmla="*/ 0 w 215"/>
              <a:gd name="T79" fmla="*/ 83 h 116"/>
              <a:gd name="T80" fmla="*/ 5 w 215"/>
              <a:gd name="T81" fmla="*/ 73 h 116"/>
              <a:gd name="T82" fmla="*/ 15 w 215"/>
              <a:gd name="T83" fmla="*/ 64 h 116"/>
              <a:gd name="T84" fmla="*/ 28 w 215"/>
              <a:gd name="T85" fmla="*/ 57 h 116"/>
              <a:gd name="T86" fmla="*/ 43 w 215"/>
              <a:gd name="T87" fmla="*/ 50 h 116"/>
              <a:gd name="T88" fmla="*/ 59 w 215"/>
              <a:gd name="T89" fmla="*/ 45 h 116"/>
              <a:gd name="T90" fmla="*/ 75 w 215"/>
              <a:gd name="T91" fmla="*/ 40 h 116"/>
              <a:gd name="T92" fmla="*/ 89 w 215"/>
              <a:gd name="T93" fmla="*/ 36 h 116"/>
              <a:gd name="T94" fmla="*/ 107 w 215"/>
              <a:gd name="T95" fmla="*/ 31 h 116"/>
              <a:gd name="T96" fmla="*/ 115 w 215"/>
              <a:gd name="T97" fmla="*/ 29 h 116"/>
              <a:gd name="T98" fmla="*/ 127 w 215"/>
              <a:gd name="T99" fmla="*/ 28 h 116"/>
              <a:gd name="T100" fmla="*/ 141 w 215"/>
              <a:gd name="T101" fmla="*/ 26 h 116"/>
              <a:gd name="T102" fmla="*/ 163 w 215"/>
              <a:gd name="T103" fmla="*/ 22 h 116"/>
              <a:gd name="T104" fmla="*/ 183 w 215"/>
              <a:gd name="T105" fmla="*/ 18 h 116"/>
              <a:gd name="T106" fmla="*/ 201 w 215"/>
              <a:gd name="T107" fmla="*/ 11 h 116"/>
              <a:gd name="T108" fmla="*/ 209 w 215"/>
              <a:gd name="T109" fmla="*/ 5 h 116"/>
              <a:gd name="T110" fmla="*/ 215 w 215"/>
              <a:gd name="T111" fmla="*/ 0 h 1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215" h="116">
                <a:moveTo>
                  <a:pt x="189" y="21"/>
                </a:moveTo>
                <a:lnTo>
                  <a:pt x="175" y="24"/>
                </a:lnTo>
                <a:lnTo>
                  <a:pt x="158" y="28"/>
                </a:lnTo>
                <a:lnTo>
                  <a:pt x="141" y="30"/>
                </a:lnTo>
                <a:lnTo>
                  <a:pt x="128" y="31"/>
                </a:lnTo>
                <a:lnTo>
                  <a:pt x="116" y="33"/>
                </a:lnTo>
                <a:lnTo>
                  <a:pt x="108" y="35"/>
                </a:lnTo>
                <a:lnTo>
                  <a:pt x="90" y="41"/>
                </a:lnTo>
                <a:lnTo>
                  <a:pt x="75" y="44"/>
                </a:lnTo>
                <a:lnTo>
                  <a:pt x="58" y="48"/>
                </a:lnTo>
                <a:lnTo>
                  <a:pt x="40" y="53"/>
                </a:lnTo>
                <a:lnTo>
                  <a:pt x="26" y="62"/>
                </a:lnTo>
                <a:lnTo>
                  <a:pt x="22" y="68"/>
                </a:lnTo>
                <a:lnTo>
                  <a:pt x="22" y="77"/>
                </a:lnTo>
                <a:lnTo>
                  <a:pt x="26" y="85"/>
                </a:lnTo>
                <a:lnTo>
                  <a:pt x="32" y="91"/>
                </a:lnTo>
                <a:lnTo>
                  <a:pt x="39" y="95"/>
                </a:lnTo>
                <a:lnTo>
                  <a:pt x="52" y="98"/>
                </a:lnTo>
                <a:lnTo>
                  <a:pt x="64" y="96"/>
                </a:lnTo>
                <a:lnTo>
                  <a:pt x="76" y="93"/>
                </a:lnTo>
                <a:lnTo>
                  <a:pt x="91" y="89"/>
                </a:lnTo>
                <a:lnTo>
                  <a:pt x="104" y="83"/>
                </a:lnTo>
                <a:lnTo>
                  <a:pt x="136" y="63"/>
                </a:lnTo>
                <a:lnTo>
                  <a:pt x="164" y="43"/>
                </a:lnTo>
                <a:lnTo>
                  <a:pt x="189" y="21"/>
                </a:lnTo>
                <a:close/>
                <a:moveTo>
                  <a:pt x="215" y="0"/>
                </a:moveTo>
                <a:lnTo>
                  <a:pt x="210" y="9"/>
                </a:lnTo>
                <a:lnTo>
                  <a:pt x="202" y="17"/>
                </a:lnTo>
                <a:lnTo>
                  <a:pt x="194" y="23"/>
                </a:lnTo>
                <a:lnTo>
                  <a:pt x="153" y="56"/>
                </a:lnTo>
                <a:lnTo>
                  <a:pt x="110" y="85"/>
                </a:lnTo>
                <a:lnTo>
                  <a:pt x="94" y="94"/>
                </a:lnTo>
                <a:lnTo>
                  <a:pt x="77" y="104"/>
                </a:lnTo>
                <a:lnTo>
                  <a:pt x="58" y="111"/>
                </a:lnTo>
                <a:lnTo>
                  <a:pt x="38" y="116"/>
                </a:lnTo>
                <a:lnTo>
                  <a:pt x="20" y="116"/>
                </a:lnTo>
                <a:lnTo>
                  <a:pt x="10" y="111"/>
                </a:lnTo>
                <a:lnTo>
                  <a:pt x="4" y="105"/>
                </a:lnTo>
                <a:lnTo>
                  <a:pt x="0" y="95"/>
                </a:lnTo>
                <a:lnTo>
                  <a:pt x="0" y="83"/>
                </a:lnTo>
                <a:lnTo>
                  <a:pt x="5" y="73"/>
                </a:lnTo>
                <a:lnTo>
                  <a:pt x="15" y="64"/>
                </a:lnTo>
                <a:lnTo>
                  <a:pt x="28" y="57"/>
                </a:lnTo>
                <a:lnTo>
                  <a:pt x="43" y="50"/>
                </a:lnTo>
                <a:lnTo>
                  <a:pt x="59" y="45"/>
                </a:lnTo>
                <a:lnTo>
                  <a:pt x="75" y="40"/>
                </a:lnTo>
                <a:lnTo>
                  <a:pt x="89" y="36"/>
                </a:lnTo>
                <a:lnTo>
                  <a:pt x="107" y="31"/>
                </a:lnTo>
                <a:lnTo>
                  <a:pt x="115" y="29"/>
                </a:lnTo>
                <a:lnTo>
                  <a:pt x="127" y="28"/>
                </a:lnTo>
                <a:lnTo>
                  <a:pt x="141" y="26"/>
                </a:lnTo>
                <a:lnTo>
                  <a:pt x="163" y="22"/>
                </a:lnTo>
                <a:lnTo>
                  <a:pt x="183" y="18"/>
                </a:lnTo>
                <a:lnTo>
                  <a:pt x="201" y="11"/>
                </a:lnTo>
                <a:lnTo>
                  <a:pt x="209" y="5"/>
                </a:lnTo>
                <a:lnTo>
                  <a:pt x="21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7" name="Freeform 26"/>
          <xdr:cNvSpPr>
            <a:spLocks noEditPoints="1"/>
          </xdr:cNvSpPr>
        </xdr:nvSpPr>
        <xdr:spPr bwMode="auto">
          <a:xfrm>
            <a:off x="1253" y="43"/>
            <a:ext cx="14" cy="5"/>
          </a:xfrm>
          <a:custGeom>
            <a:avLst/>
            <a:gdLst>
              <a:gd name="T0" fmla="*/ 32 w 186"/>
              <a:gd name="T1" fmla="*/ 5 h 69"/>
              <a:gd name="T2" fmla="*/ 28 w 186"/>
              <a:gd name="T3" fmla="*/ 6 h 69"/>
              <a:gd name="T4" fmla="*/ 24 w 186"/>
              <a:gd name="T5" fmla="*/ 7 h 69"/>
              <a:gd name="T6" fmla="*/ 22 w 186"/>
              <a:gd name="T7" fmla="*/ 9 h 69"/>
              <a:gd name="T8" fmla="*/ 21 w 186"/>
              <a:gd name="T9" fmla="*/ 11 h 69"/>
              <a:gd name="T10" fmla="*/ 19 w 186"/>
              <a:gd name="T11" fmla="*/ 19 h 69"/>
              <a:gd name="T12" fmla="*/ 22 w 186"/>
              <a:gd name="T13" fmla="*/ 26 h 69"/>
              <a:gd name="T14" fmla="*/ 29 w 186"/>
              <a:gd name="T15" fmla="*/ 33 h 69"/>
              <a:gd name="T16" fmla="*/ 37 w 186"/>
              <a:gd name="T17" fmla="*/ 37 h 69"/>
              <a:gd name="T18" fmla="*/ 48 w 186"/>
              <a:gd name="T19" fmla="*/ 41 h 69"/>
              <a:gd name="T20" fmla="*/ 59 w 186"/>
              <a:gd name="T21" fmla="*/ 45 h 69"/>
              <a:gd name="T22" fmla="*/ 70 w 186"/>
              <a:gd name="T23" fmla="*/ 47 h 69"/>
              <a:gd name="T24" fmla="*/ 78 w 186"/>
              <a:gd name="T25" fmla="*/ 49 h 69"/>
              <a:gd name="T26" fmla="*/ 85 w 186"/>
              <a:gd name="T27" fmla="*/ 50 h 69"/>
              <a:gd name="T28" fmla="*/ 109 w 186"/>
              <a:gd name="T29" fmla="*/ 56 h 69"/>
              <a:gd name="T30" fmla="*/ 135 w 186"/>
              <a:gd name="T31" fmla="*/ 61 h 69"/>
              <a:gd name="T32" fmla="*/ 160 w 186"/>
              <a:gd name="T33" fmla="*/ 62 h 69"/>
              <a:gd name="T34" fmla="*/ 173 w 186"/>
              <a:gd name="T35" fmla="*/ 61 h 69"/>
              <a:gd name="T36" fmla="*/ 156 w 186"/>
              <a:gd name="T37" fmla="*/ 54 h 69"/>
              <a:gd name="T38" fmla="*/ 138 w 186"/>
              <a:gd name="T39" fmla="*/ 45 h 69"/>
              <a:gd name="T40" fmla="*/ 130 w 186"/>
              <a:gd name="T41" fmla="*/ 39 h 69"/>
              <a:gd name="T42" fmla="*/ 121 w 186"/>
              <a:gd name="T43" fmla="*/ 35 h 69"/>
              <a:gd name="T44" fmla="*/ 115 w 186"/>
              <a:gd name="T45" fmla="*/ 33 h 69"/>
              <a:gd name="T46" fmla="*/ 100 w 186"/>
              <a:gd name="T47" fmla="*/ 26 h 69"/>
              <a:gd name="T48" fmla="*/ 88 w 186"/>
              <a:gd name="T49" fmla="*/ 22 h 69"/>
              <a:gd name="T50" fmla="*/ 74 w 186"/>
              <a:gd name="T51" fmla="*/ 16 h 69"/>
              <a:gd name="T52" fmla="*/ 59 w 186"/>
              <a:gd name="T53" fmla="*/ 9 h 69"/>
              <a:gd name="T54" fmla="*/ 45 w 186"/>
              <a:gd name="T55" fmla="*/ 5 h 69"/>
              <a:gd name="T56" fmla="*/ 32 w 186"/>
              <a:gd name="T57" fmla="*/ 5 h 69"/>
              <a:gd name="T58" fmla="*/ 18 w 186"/>
              <a:gd name="T59" fmla="*/ 0 h 69"/>
              <a:gd name="T60" fmla="*/ 31 w 186"/>
              <a:gd name="T61" fmla="*/ 1 h 69"/>
              <a:gd name="T62" fmla="*/ 46 w 186"/>
              <a:gd name="T63" fmla="*/ 4 h 69"/>
              <a:gd name="T64" fmla="*/ 64 w 186"/>
              <a:gd name="T65" fmla="*/ 9 h 69"/>
              <a:gd name="T66" fmla="*/ 82 w 186"/>
              <a:gd name="T67" fmla="*/ 16 h 69"/>
              <a:gd name="T68" fmla="*/ 102 w 186"/>
              <a:gd name="T69" fmla="*/ 23 h 69"/>
              <a:gd name="T70" fmla="*/ 116 w 186"/>
              <a:gd name="T71" fmla="*/ 29 h 69"/>
              <a:gd name="T72" fmla="*/ 139 w 186"/>
              <a:gd name="T73" fmla="*/ 38 h 69"/>
              <a:gd name="T74" fmla="*/ 161 w 186"/>
              <a:gd name="T75" fmla="*/ 50 h 69"/>
              <a:gd name="T76" fmla="*/ 181 w 186"/>
              <a:gd name="T77" fmla="*/ 65 h 69"/>
              <a:gd name="T78" fmla="*/ 186 w 186"/>
              <a:gd name="T79" fmla="*/ 69 h 69"/>
              <a:gd name="T80" fmla="*/ 182 w 186"/>
              <a:gd name="T81" fmla="*/ 68 h 69"/>
              <a:gd name="T82" fmla="*/ 176 w 186"/>
              <a:gd name="T83" fmla="*/ 67 h 69"/>
              <a:gd name="T84" fmla="*/ 168 w 186"/>
              <a:gd name="T85" fmla="*/ 67 h 69"/>
              <a:gd name="T86" fmla="*/ 163 w 186"/>
              <a:gd name="T87" fmla="*/ 67 h 69"/>
              <a:gd name="T88" fmla="*/ 139 w 186"/>
              <a:gd name="T89" fmla="*/ 66 h 69"/>
              <a:gd name="T90" fmla="*/ 116 w 186"/>
              <a:gd name="T91" fmla="*/ 65 h 69"/>
              <a:gd name="T92" fmla="*/ 88 w 186"/>
              <a:gd name="T93" fmla="*/ 62 h 69"/>
              <a:gd name="T94" fmla="*/ 61 w 186"/>
              <a:gd name="T95" fmla="*/ 55 h 69"/>
              <a:gd name="T96" fmla="*/ 34 w 186"/>
              <a:gd name="T97" fmla="*/ 47 h 69"/>
              <a:gd name="T98" fmla="*/ 27 w 186"/>
              <a:gd name="T99" fmla="*/ 43 h 69"/>
              <a:gd name="T100" fmla="*/ 18 w 186"/>
              <a:gd name="T101" fmla="*/ 38 h 69"/>
              <a:gd name="T102" fmla="*/ 9 w 186"/>
              <a:gd name="T103" fmla="*/ 32 h 69"/>
              <a:gd name="T104" fmla="*/ 3 w 186"/>
              <a:gd name="T105" fmla="*/ 24 h 69"/>
              <a:gd name="T106" fmla="*/ 0 w 186"/>
              <a:gd name="T107" fmla="*/ 17 h 69"/>
              <a:gd name="T108" fmla="*/ 0 w 186"/>
              <a:gd name="T109" fmla="*/ 13 h 69"/>
              <a:gd name="T110" fmla="*/ 1 w 186"/>
              <a:gd name="T111" fmla="*/ 9 h 69"/>
              <a:gd name="T112" fmla="*/ 4 w 186"/>
              <a:gd name="T113" fmla="*/ 6 h 69"/>
              <a:gd name="T114" fmla="*/ 8 w 186"/>
              <a:gd name="T115" fmla="*/ 2 h 69"/>
              <a:gd name="T116" fmla="*/ 12 w 186"/>
              <a:gd name="T117" fmla="*/ 1 h 69"/>
              <a:gd name="T118" fmla="*/ 14 w 186"/>
              <a:gd name="T119" fmla="*/ 0 h 69"/>
              <a:gd name="T120" fmla="*/ 18 w 186"/>
              <a:gd name="T121" fmla="*/ 0 h 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86" h="69">
                <a:moveTo>
                  <a:pt x="32" y="5"/>
                </a:moveTo>
                <a:lnTo>
                  <a:pt x="28" y="6"/>
                </a:lnTo>
                <a:lnTo>
                  <a:pt x="24" y="7"/>
                </a:lnTo>
                <a:lnTo>
                  <a:pt x="22" y="9"/>
                </a:lnTo>
                <a:lnTo>
                  <a:pt x="21" y="11"/>
                </a:lnTo>
                <a:lnTo>
                  <a:pt x="19" y="19"/>
                </a:lnTo>
                <a:lnTo>
                  <a:pt x="22" y="26"/>
                </a:lnTo>
                <a:lnTo>
                  <a:pt x="29" y="33"/>
                </a:lnTo>
                <a:lnTo>
                  <a:pt x="37" y="37"/>
                </a:lnTo>
                <a:lnTo>
                  <a:pt x="48" y="41"/>
                </a:lnTo>
                <a:lnTo>
                  <a:pt x="59" y="45"/>
                </a:lnTo>
                <a:lnTo>
                  <a:pt x="70" y="47"/>
                </a:lnTo>
                <a:lnTo>
                  <a:pt x="78" y="49"/>
                </a:lnTo>
                <a:lnTo>
                  <a:pt x="85" y="50"/>
                </a:lnTo>
                <a:lnTo>
                  <a:pt x="109" y="56"/>
                </a:lnTo>
                <a:lnTo>
                  <a:pt x="135" y="61"/>
                </a:lnTo>
                <a:lnTo>
                  <a:pt x="160" y="62"/>
                </a:lnTo>
                <a:lnTo>
                  <a:pt x="173" y="61"/>
                </a:lnTo>
                <a:lnTo>
                  <a:pt x="156" y="54"/>
                </a:lnTo>
                <a:lnTo>
                  <a:pt x="138" y="45"/>
                </a:lnTo>
                <a:lnTo>
                  <a:pt x="130" y="39"/>
                </a:lnTo>
                <a:lnTo>
                  <a:pt x="121" y="35"/>
                </a:lnTo>
                <a:lnTo>
                  <a:pt x="115" y="33"/>
                </a:lnTo>
                <a:lnTo>
                  <a:pt x="100" y="26"/>
                </a:lnTo>
                <a:lnTo>
                  <a:pt x="88" y="22"/>
                </a:lnTo>
                <a:lnTo>
                  <a:pt x="74" y="16"/>
                </a:lnTo>
                <a:lnTo>
                  <a:pt x="59" y="9"/>
                </a:lnTo>
                <a:lnTo>
                  <a:pt x="45" y="5"/>
                </a:lnTo>
                <a:lnTo>
                  <a:pt x="32" y="5"/>
                </a:lnTo>
                <a:close/>
                <a:moveTo>
                  <a:pt x="18" y="0"/>
                </a:moveTo>
                <a:lnTo>
                  <a:pt x="31" y="1"/>
                </a:lnTo>
                <a:lnTo>
                  <a:pt x="46" y="4"/>
                </a:lnTo>
                <a:lnTo>
                  <a:pt x="64" y="9"/>
                </a:lnTo>
                <a:lnTo>
                  <a:pt x="82" y="16"/>
                </a:lnTo>
                <a:lnTo>
                  <a:pt x="102" y="23"/>
                </a:lnTo>
                <a:lnTo>
                  <a:pt x="116" y="29"/>
                </a:lnTo>
                <a:lnTo>
                  <a:pt x="139" y="38"/>
                </a:lnTo>
                <a:lnTo>
                  <a:pt x="161" y="50"/>
                </a:lnTo>
                <a:lnTo>
                  <a:pt x="181" y="65"/>
                </a:lnTo>
                <a:lnTo>
                  <a:pt x="186" y="69"/>
                </a:lnTo>
                <a:lnTo>
                  <a:pt x="182" y="68"/>
                </a:lnTo>
                <a:lnTo>
                  <a:pt x="176" y="67"/>
                </a:lnTo>
                <a:lnTo>
                  <a:pt x="168" y="67"/>
                </a:lnTo>
                <a:lnTo>
                  <a:pt x="163" y="67"/>
                </a:lnTo>
                <a:lnTo>
                  <a:pt x="139" y="66"/>
                </a:lnTo>
                <a:lnTo>
                  <a:pt x="116" y="65"/>
                </a:lnTo>
                <a:lnTo>
                  <a:pt x="88" y="62"/>
                </a:lnTo>
                <a:lnTo>
                  <a:pt x="61" y="55"/>
                </a:lnTo>
                <a:lnTo>
                  <a:pt x="34" y="47"/>
                </a:lnTo>
                <a:lnTo>
                  <a:pt x="27" y="43"/>
                </a:lnTo>
                <a:lnTo>
                  <a:pt x="18" y="38"/>
                </a:lnTo>
                <a:lnTo>
                  <a:pt x="9" y="32"/>
                </a:lnTo>
                <a:lnTo>
                  <a:pt x="3" y="24"/>
                </a:lnTo>
                <a:lnTo>
                  <a:pt x="0" y="17"/>
                </a:lnTo>
                <a:lnTo>
                  <a:pt x="0" y="13"/>
                </a:lnTo>
                <a:lnTo>
                  <a:pt x="1" y="9"/>
                </a:lnTo>
                <a:lnTo>
                  <a:pt x="4" y="6"/>
                </a:lnTo>
                <a:lnTo>
                  <a:pt x="8" y="2"/>
                </a:lnTo>
                <a:lnTo>
                  <a:pt x="12" y="1"/>
                </a:lnTo>
                <a:lnTo>
                  <a:pt x="14" y="0"/>
                </a:lnTo>
                <a:lnTo>
                  <a:pt x="1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8" name="Freeform 27"/>
          <xdr:cNvSpPr>
            <a:spLocks noEditPoints="1"/>
          </xdr:cNvSpPr>
        </xdr:nvSpPr>
        <xdr:spPr bwMode="auto">
          <a:xfrm>
            <a:off x="1256" y="35"/>
            <a:ext cx="15" cy="8"/>
          </a:xfrm>
          <a:custGeom>
            <a:avLst/>
            <a:gdLst>
              <a:gd name="T0" fmla="*/ 151 w 189"/>
              <a:gd name="T1" fmla="*/ 25 h 94"/>
              <a:gd name="T2" fmla="*/ 115 w 189"/>
              <a:gd name="T3" fmla="*/ 30 h 94"/>
              <a:gd name="T4" fmla="*/ 89 w 189"/>
              <a:gd name="T5" fmla="*/ 36 h 94"/>
              <a:gd name="T6" fmla="*/ 62 w 189"/>
              <a:gd name="T7" fmla="*/ 43 h 94"/>
              <a:gd name="T8" fmla="*/ 36 w 189"/>
              <a:gd name="T9" fmla="*/ 52 h 94"/>
              <a:gd name="T10" fmla="*/ 32 w 189"/>
              <a:gd name="T11" fmla="*/ 59 h 94"/>
              <a:gd name="T12" fmla="*/ 31 w 189"/>
              <a:gd name="T13" fmla="*/ 65 h 94"/>
              <a:gd name="T14" fmla="*/ 34 w 189"/>
              <a:gd name="T15" fmla="*/ 71 h 94"/>
              <a:gd name="T16" fmla="*/ 43 w 189"/>
              <a:gd name="T17" fmla="*/ 75 h 94"/>
              <a:gd name="T18" fmla="*/ 67 w 189"/>
              <a:gd name="T19" fmla="*/ 76 h 94"/>
              <a:gd name="T20" fmla="*/ 95 w 189"/>
              <a:gd name="T21" fmla="*/ 69 h 94"/>
              <a:gd name="T22" fmla="*/ 127 w 189"/>
              <a:gd name="T23" fmla="*/ 51 h 94"/>
              <a:gd name="T24" fmla="*/ 168 w 189"/>
              <a:gd name="T25" fmla="*/ 20 h 94"/>
              <a:gd name="T26" fmla="*/ 178 w 189"/>
              <a:gd name="T27" fmla="*/ 19 h 94"/>
              <a:gd name="T28" fmla="*/ 140 w 189"/>
              <a:gd name="T29" fmla="*/ 51 h 94"/>
              <a:gd name="T30" fmla="*/ 93 w 189"/>
              <a:gd name="T31" fmla="*/ 76 h 94"/>
              <a:gd name="T32" fmla="*/ 49 w 189"/>
              <a:gd name="T33" fmla="*/ 91 h 94"/>
              <a:gd name="T34" fmla="*/ 31 w 189"/>
              <a:gd name="T35" fmla="*/ 93 h 94"/>
              <a:gd name="T36" fmla="*/ 10 w 189"/>
              <a:gd name="T37" fmla="*/ 92 h 94"/>
              <a:gd name="T38" fmla="*/ 1 w 189"/>
              <a:gd name="T39" fmla="*/ 85 h 94"/>
              <a:gd name="T40" fmla="*/ 0 w 189"/>
              <a:gd name="T41" fmla="*/ 76 h 94"/>
              <a:gd name="T42" fmla="*/ 6 w 189"/>
              <a:gd name="T43" fmla="*/ 63 h 94"/>
              <a:gd name="T44" fmla="*/ 32 w 189"/>
              <a:gd name="T45" fmla="*/ 50 h 94"/>
              <a:gd name="T46" fmla="*/ 68 w 189"/>
              <a:gd name="T47" fmla="*/ 37 h 94"/>
              <a:gd name="T48" fmla="*/ 103 w 189"/>
              <a:gd name="T49" fmla="*/ 28 h 94"/>
              <a:gd name="T50" fmla="*/ 134 w 189"/>
              <a:gd name="T51" fmla="*/ 24 h 94"/>
              <a:gd name="T52" fmla="*/ 159 w 189"/>
              <a:gd name="T53" fmla="*/ 19 h 94"/>
              <a:gd name="T54" fmla="*/ 170 w 189"/>
              <a:gd name="T55" fmla="*/ 13 h 94"/>
              <a:gd name="T56" fmla="*/ 174 w 189"/>
              <a:gd name="T57" fmla="*/ 11 h 94"/>
              <a:gd name="T58" fmla="*/ 180 w 189"/>
              <a:gd name="T59" fmla="*/ 6 h 94"/>
              <a:gd name="T60" fmla="*/ 185 w 189"/>
              <a:gd name="T61" fmla="*/ 2 h 94"/>
              <a:gd name="T62" fmla="*/ 188 w 189"/>
              <a:gd name="T63" fmla="*/ 0 h 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189" h="94">
                <a:moveTo>
                  <a:pt x="168" y="20"/>
                </a:moveTo>
                <a:lnTo>
                  <a:pt x="151" y="25"/>
                </a:lnTo>
                <a:lnTo>
                  <a:pt x="130" y="28"/>
                </a:lnTo>
                <a:lnTo>
                  <a:pt x="115" y="30"/>
                </a:lnTo>
                <a:lnTo>
                  <a:pt x="104" y="32"/>
                </a:lnTo>
                <a:lnTo>
                  <a:pt x="89" y="36"/>
                </a:lnTo>
                <a:lnTo>
                  <a:pt x="76" y="40"/>
                </a:lnTo>
                <a:lnTo>
                  <a:pt x="62" y="43"/>
                </a:lnTo>
                <a:lnTo>
                  <a:pt x="47" y="47"/>
                </a:lnTo>
                <a:lnTo>
                  <a:pt x="36" y="52"/>
                </a:lnTo>
                <a:lnTo>
                  <a:pt x="33" y="56"/>
                </a:lnTo>
                <a:lnTo>
                  <a:pt x="32" y="59"/>
                </a:lnTo>
                <a:lnTo>
                  <a:pt x="31" y="62"/>
                </a:lnTo>
                <a:lnTo>
                  <a:pt x="31" y="65"/>
                </a:lnTo>
                <a:lnTo>
                  <a:pt x="32" y="69"/>
                </a:lnTo>
                <a:lnTo>
                  <a:pt x="34" y="71"/>
                </a:lnTo>
                <a:lnTo>
                  <a:pt x="38" y="73"/>
                </a:lnTo>
                <a:lnTo>
                  <a:pt x="43" y="75"/>
                </a:lnTo>
                <a:lnTo>
                  <a:pt x="54" y="76"/>
                </a:lnTo>
                <a:lnTo>
                  <a:pt x="67" y="76"/>
                </a:lnTo>
                <a:lnTo>
                  <a:pt x="82" y="73"/>
                </a:lnTo>
                <a:lnTo>
                  <a:pt x="95" y="69"/>
                </a:lnTo>
                <a:lnTo>
                  <a:pt x="106" y="63"/>
                </a:lnTo>
                <a:lnTo>
                  <a:pt x="127" y="51"/>
                </a:lnTo>
                <a:lnTo>
                  <a:pt x="149" y="36"/>
                </a:lnTo>
                <a:lnTo>
                  <a:pt x="168" y="20"/>
                </a:lnTo>
                <a:close/>
                <a:moveTo>
                  <a:pt x="189" y="0"/>
                </a:moveTo>
                <a:lnTo>
                  <a:pt x="178" y="19"/>
                </a:lnTo>
                <a:lnTo>
                  <a:pt x="160" y="36"/>
                </a:lnTo>
                <a:lnTo>
                  <a:pt x="140" y="51"/>
                </a:lnTo>
                <a:lnTo>
                  <a:pt x="116" y="65"/>
                </a:lnTo>
                <a:lnTo>
                  <a:pt x="93" y="76"/>
                </a:lnTo>
                <a:lnTo>
                  <a:pt x="70" y="85"/>
                </a:lnTo>
                <a:lnTo>
                  <a:pt x="49" y="91"/>
                </a:lnTo>
                <a:lnTo>
                  <a:pt x="40" y="92"/>
                </a:lnTo>
                <a:lnTo>
                  <a:pt x="31" y="93"/>
                </a:lnTo>
                <a:lnTo>
                  <a:pt x="20" y="94"/>
                </a:lnTo>
                <a:lnTo>
                  <a:pt x="10" y="92"/>
                </a:lnTo>
                <a:lnTo>
                  <a:pt x="3" y="88"/>
                </a:lnTo>
                <a:lnTo>
                  <a:pt x="1" y="85"/>
                </a:lnTo>
                <a:lnTo>
                  <a:pt x="0" y="80"/>
                </a:lnTo>
                <a:lnTo>
                  <a:pt x="0" y="76"/>
                </a:lnTo>
                <a:lnTo>
                  <a:pt x="1" y="71"/>
                </a:lnTo>
                <a:lnTo>
                  <a:pt x="6" y="63"/>
                </a:lnTo>
                <a:lnTo>
                  <a:pt x="17" y="57"/>
                </a:lnTo>
                <a:lnTo>
                  <a:pt x="32" y="50"/>
                </a:lnTo>
                <a:lnTo>
                  <a:pt x="49" y="44"/>
                </a:lnTo>
                <a:lnTo>
                  <a:pt x="68" y="37"/>
                </a:lnTo>
                <a:lnTo>
                  <a:pt x="88" y="32"/>
                </a:lnTo>
                <a:lnTo>
                  <a:pt x="103" y="28"/>
                </a:lnTo>
                <a:lnTo>
                  <a:pt x="118" y="25"/>
                </a:lnTo>
                <a:lnTo>
                  <a:pt x="134" y="24"/>
                </a:lnTo>
                <a:lnTo>
                  <a:pt x="149" y="21"/>
                </a:lnTo>
                <a:lnTo>
                  <a:pt x="159" y="19"/>
                </a:lnTo>
                <a:lnTo>
                  <a:pt x="169" y="14"/>
                </a:lnTo>
                <a:lnTo>
                  <a:pt x="170" y="13"/>
                </a:lnTo>
                <a:lnTo>
                  <a:pt x="172" y="12"/>
                </a:lnTo>
                <a:lnTo>
                  <a:pt x="174" y="11"/>
                </a:lnTo>
                <a:lnTo>
                  <a:pt x="176" y="9"/>
                </a:lnTo>
                <a:lnTo>
                  <a:pt x="180" y="6"/>
                </a:lnTo>
                <a:lnTo>
                  <a:pt x="183" y="4"/>
                </a:lnTo>
                <a:lnTo>
                  <a:pt x="185" y="2"/>
                </a:lnTo>
                <a:lnTo>
                  <a:pt x="187" y="1"/>
                </a:lnTo>
                <a:lnTo>
                  <a:pt x="188" y="0"/>
                </a:lnTo>
                <a:lnTo>
                  <a:pt x="18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9" name="Freeform 28"/>
          <xdr:cNvSpPr>
            <a:spLocks noEditPoints="1"/>
          </xdr:cNvSpPr>
        </xdr:nvSpPr>
        <xdr:spPr bwMode="auto">
          <a:xfrm>
            <a:off x="1265" y="42"/>
            <a:ext cx="16" cy="6"/>
          </a:xfrm>
          <a:custGeom>
            <a:avLst/>
            <a:gdLst>
              <a:gd name="T0" fmla="*/ 42 w 214"/>
              <a:gd name="T1" fmla="*/ 4 h 74"/>
              <a:gd name="T2" fmla="*/ 31 w 214"/>
              <a:gd name="T3" fmla="*/ 6 h 74"/>
              <a:gd name="T4" fmla="*/ 25 w 214"/>
              <a:gd name="T5" fmla="*/ 9 h 74"/>
              <a:gd name="T6" fmla="*/ 20 w 214"/>
              <a:gd name="T7" fmla="*/ 16 h 74"/>
              <a:gd name="T8" fmla="*/ 20 w 214"/>
              <a:gd name="T9" fmla="*/ 24 h 74"/>
              <a:gd name="T10" fmla="*/ 24 w 214"/>
              <a:gd name="T11" fmla="*/ 34 h 74"/>
              <a:gd name="T12" fmla="*/ 29 w 214"/>
              <a:gd name="T13" fmla="*/ 42 h 74"/>
              <a:gd name="T14" fmla="*/ 38 w 214"/>
              <a:gd name="T15" fmla="*/ 50 h 74"/>
              <a:gd name="T16" fmla="*/ 46 w 214"/>
              <a:gd name="T17" fmla="*/ 56 h 74"/>
              <a:gd name="T18" fmla="*/ 67 w 214"/>
              <a:gd name="T19" fmla="*/ 64 h 74"/>
              <a:gd name="T20" fmla="*/ 86 w 214"/>
              <a:gd name="T21" fmla="*/ 67 h 74"/>
              <a:gd name="T22" fmla="*/ 107 w 214"/>
              <a:gd name="T23" fmla="*/ 67 h 74"/>
              <a:gd name="T24" fmla="*/ 129 w 214"/>
              <a:gd name="T25" fmla="*/ 66 h 74"/>
              <a:gd name="T26" fmla="*/ 154 w 214"/>
              <a:gd name="T27" fmla="*/ 65 h 74"/>
              <a:gd name="T28" fmla="*/ 180 w 214"/>
              <a:gd name="T29" fmla="*/ 63 h 74"/>
              <a:gd name="T30" fmla="*/ 165 w 214"/>
              <a:gd name="T31" fmla="*/ 51 h 74"/>
              <a:gd name="T32" fmla="*/ 148 w 214"/>
              <a:gd name="T33" fmla="*/ 39 h 74"/>
              <a:gd name="T34" fmla="*/ 128 w 214"/>
              <a:gd name="T35" fmla="*/ 27 h 74"/>
              <a:gd name="T36" fmla="*/ 106 w 214"/>
              <a:gd name="T37" fmla="*/ 18 h 74"/>
              <a:gd name="T38" fmla="*/ 84 w 214"/>
              <a:gd name="T39" fmla="*/ 10 h 74"/>
              <a:gd name="T40" fmla="*/ 62 w 214"/>
              <a:gd name="T41" fmla="*/ 5 h 74"/>
              <a:gd name="T42" fmla="*/ 42 w 214"/>
              <a:gd name="T43" fmla="*/ 4 h 74"/>
              <a:gd name="T44" fmla="*/ 56 w 214"/>
              <a:gd name="T45" fmla="*/ 0 h 74"/>
              <a:gd name="T46" fmla="*/ 74 w 214"/>
              <a:gd name="T47" fmla="*/ 2 h 74"/>
              <a:gd name="T48" fmla="*/ 91 w 214"/>
              <a:gd name="T49" fmla="*/ 7 h 74"/>
              <a:gd name="T50" fmla="*/ 109 w 214"/>
              <a:gd name="T51" fmla="*/ 14 h 74"/>
              <a:gd name="T52" fmla="*/ 124 w 214"/>
              <a:gd name="T53" fmla="*/ 20 h 74"/>
              <a:gd name="T54" fmla="*/ 147 w 214"/>
              <a:gd name="T55" fmla="*/ 33 h 74"/>
              <a:gd name="T56" fmla="*/ 170 w 214"/>
              <a:gd name="T57" fmla="*/ 48 h 74"/>
              <a:gd name="T58" fmla="*/ 179 w 214"/>
              <a:gd name="T59" fmla="*/ 54 h 74"/>
              <a:gd name="T60" fmla="*/ 189 w 214"/>
              <a:gd name="T61" fmla="*/ 60 h 74"/>
              <a:gd name="T62" fmla="*/ 201 w 214"/>
              <a:gd name="T63" fmla="*/ 66 h 74"/>
              <a:gd name="T64" fmla="*/ 214 w 214"/>
              <a:gd name="T65" fmla="*/ 74 h 74"/>
              <a:gd name="T66" fmla="*/ 199 w 214"/>
              <a:gd name="T67" fmla="*/ 72 h 74"/>
              <a:gd name="T68" fmla="*/ 184 w 214"/>
              <a:gd name="T69" fmla="*/ 70 h 74"/>
              <a:gd name="T70" fmla="*/ 169 w 214"/>
              <a:gd name="T71" fmla="*/ 68 h 74"/>
              <a:gd name="T72" fmla="*/ 149 w 214"/>
              <a:gd name="T73" fmla="*/ 69 h 74"/>
              <a:gd name="T74" fmla="*/ 129 w 214"/>
              <a:gd name="T75" fmla="*/ 70 h 74"/>
              <a:gd name="T76" fmla="*/ 113 w 214"/>
              <a:gd name="T77" fmla="*/ 72 h 74"/>
              <a:gd name="T78" fmla="*/ 96 w 214"/>
              <a:gd name="T79" fmla="*/ 74 h 74"/>
              <a:gd name="T80" fmla="*/ 80 w 214"/>
              <a:gd name="T81" fmla="*/ 74 h 74"/>
              <a:gd name="T82" fmla="*/ 63 w 214"/>
              <a:gd name="T83" fmla="*/ 71 h 74"/>
              <a:gd name="T84" fmla="*/ 51 w 214"/>
              <a:gd name="T85" fmla="*/ 67 h 74"/>
              <a:gd name="T86" fmla="*/ 37 w 214"/>
              <a:gd name="T87" fmla="*/ 62 h 74"/>
              <a:gd name="T88" fmla="*/ 23 w 214"/>
              <a:gd name="T89" fmla="*/ 54 h 74"/>
              <a:gd name="T90" fmla="*/ 11 w 214"/>
              <a:gd name="T91" fmla="*/ 46 h 74"/>
              <a:gd name="T92" fmla="*/ 3 w 214"/>
              <a:gd name="T93" fmla="*/ 37 h 74"/>
              <a:gd name="T94" fmla="*/ 0 w 214"/>
              <a:gd name="T95" fmla="*/ 27 h 74"/>
              <a:gd name="T96" fmla="*/ 2 w 214"/>
              <a:gd name="T97" fmla="*/ 19 h 74"/>
              <a:gd name="T98" fmla="*/ 9 w 214"/>
              <a:gd name="T99" fmla="*/ 10 h 74"/>
              <a:gd name="T100" fmla="*/ 22 w 214"/>
              <a:gd name="T101" fmla="*/ 4 h 74"/>
              <a:gd name="T102" fmla="*/ 39 w 214"/>
              <a:gd name="T103" fmla="*/ 0 h 74"/>
              <a:gd name="T104" fmla="*/ 56 w 214"/>
              <a:gd name="T105" fmla="*/ 0 h 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214" h="74">
                <a:moveTo>
                  <a:pt x="42" y="4"/>
                </a:moveTo>
                <a:lnTo>
                  <a:pt x="31" y="6"/>
                </a:lnTo>
                <a:lnTo>
                  <a:pt x="25" y="9"/>
                </a:lnTo>
                <a:lnTo>
                  <a:pt x="20" y="16"/>
                </a:lnTo>
                <a:lnTo>
                  <a:pt x="20" y="24"/>
                </a:lnTo>
                <a:lnTo>
                  <a:pt x="24" y="34"/>
                </a:lnTo>
                <a:lnTo>
                  <a:pt x="29" y="42"/>
                </a:lnTo>
                <a:lnTo>
                  <a:pt x="38" y="50"/>
                </a:lnTo>
                <a:lnTo>
                  <a:pt x="46" y="56"/>
                </a:lnTo>
                <a:lnTo>
                  <a:pt x="67" y="64"/>
                </a:lnTo>
                <a:lnTo>
                  <a:pt x="86" y="67"/>
                </a:lnTo>
                <a:lnTo>
                  <a:pt x="107" y="67"/>
                </a:lnTo>
                <a:lnTo>
                  <a:pt x="129" y="66"/>
                </a:lnTo>
                <a:lnTo>
                  <a:pt x="154" y="65"/>
                </a:lnTo>
                <a:lnTo>
                  <a:pt x="180" y="63"/>
                </a:lnTo>
                <a:lnTo>
                  <a:pt x="165" y="51"/>
                </a:lnTo>
                <a:lnTo>
                  <a:pt x="148" y="39"/>
                </a:lnTo>
                <a:lnTo>
                  <a:pt x="128" y="27"/>
                </a:lnTo>
                <a:lnTo>
                  <a:pt x="106" y="18"/>
                </a:lnTo>
                <a:lnTo>
                  <a:pt x="84" y="10"/>
                </a:lnTo>
                <a:lnTo>
                  <a:pt x="62" y="5"/>
                </a:lnTo>
                <a:lnTo>
                  <a:pt x="42" y="4"/>
                </a:lnTo>
                <a:close/>
                <a:moveTo>
                  <a:pt x="56" y="0"/>
                </a:moveTo>
                <a:lnTo>
                  <a:pt x="74" y="2"/>
                </a:lnTo>
                <a:lnTo>
                  <a:pt x="91" y="7"/>
                </a:lnTo>
                <a:lnTo>
                  <a:pt x="109" y="14"/>
                </a:lnTo>
                <a:lnTo>
                  <a:pt x="124" y="20"/>
                </a:lnTo>
                <a:lnTo>
                  <a:pt x="147" y="33"/>
                </a:lnTo>
                <a:lnTo>
                  <a:pt x="170" y="48"/>
                </a:lnTo>
                <a:lnTo>
                  <a:pt x="179" y="54"/>
                </a:lnTo>
                <a:lnTo>
                  <a:pt x="189" y="60"/>
                </a:lnTo>
                <a:lnTo>
                  <a:pt x="201" y="66"/>
                </a:lnTo>
                <a:lnTo>
                  <a:pt x="214" y="74"/>
                </a:lnTo>
                <a:lnTo>
                  <a:pt x="199" y="72"/>
                </a:lnTo>
                <a:lnTo>
                  <a:pt x="184" y="70"/>
                </a:lnTo>
                <a:lnTo>
                  <a:pt x="169" y="68"/>
                </a:lnTo>
                <a:lnTo>
                  <a:pt x="149" y="69"/>
                </a:lnTo>
                <a:lnTo>
                  <a:pt x="129" y="70"/>
                </a:lnTo>
                <a:lnTo>
                  <a:pt x="113" y="72"/>
                </a:lnTo>
                <a:lnTo>
                  <a:pt x="96" y="74"/>
                </a:lnTo>
                <a:lnTo>
                  <a:pt x="80" y="74"/>
                </a:lnTo>
                <a:lnTo>
                  <a:pt x="63" y="71"/>
                </a:lnTo>
                <a:lnTo>
                  <a:pt x="51" y="67"/>
                </a:lnTo>
                <a:lnTo>
                  <a:pt x="37" y="62"/>
                </a:lnTo>
                <a:lnTo>
                  <a:pt x="23" y="54"/>
                </a:lnTo>
                <a:lnTo>
                  <a:pt x="11" y="46"/>
                </a:lnTo>
                <a:lnTo>
                  <a:pt x="3" y="37"/>
                </a:lnTo>
                <a:lnTo>
                  <a:pt x="0" y="27"/>
                </a:lnTo>
                <a:lnTo>
                  <a:pt x="2" y="19"/>
                </a:lnTo>
                <a:lnTo>
                  <a:pt x="9" y="10"/>
                </a:lnTo>
                <a:lnTo>
                  <a:pt x="22" y="4"/>
                </a:lnTo>
                <a:lnTo>
                  <a:pt x="39" y="0"/>
                </a:lnTo>
                <a:lnTo>
                  <a:pt x="5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0" name="Freeform 29"/>
          <xdr:cNvSpPr>
            <a:spLocks noEditPoints="1"/>
          </xdr:cNvSpPr>
        </xdr:nvSpPr>
        <xdr:spPr bwMode="auto">
          <a:xfrm>
            <a:off x="1269" y="36"/>
            <a:ext cx="16" cy="6"/>
          </a:xfrm>
          <a:custGeom>
            <a:avLst/>
            <a:gdLst>
              <a:gd name="T0" fmla="*/ 135 w 208"/>
              <a:gd name="T1" fmla="*/ 9 h 77"/>
              <a:gd name="T2" fmla="*/ 112 w 208"/>
              <a:gd name="T3" fmla="*/ 9 h 77"/>
              <a:gd name="T4" fmla="*/ 93 w 208"/>
              <a:gd name="T5" fmla="*/ 12 h 77"/>
              <a:gd name="T6" fmla="*/ 75 w 208"/>
              <a:gd name="T7" fmla="*/ 15 h 77"/>
              <a:gd name="T8" fmla="*/ 58 w 208"/>
              <a:gd name="T9" fmla="*/ 20 h 77"/>
              <a:gd name="T10" fmla="*/ 41 w 208"/>
              <a:gd name="T11" fmla="*/ 29 h 77"/>
              <a:gd name="T12" fmla="*/ 28 w 208"/>
              <a:gd name="T13" fmla="*/ 42 h 77"/>
              <a:gd name="T14" fmla="*/ 23 w 208"/>
              <a:gd name="T15" fmla="*/ 46 h 77"/>
              <a:gd name="T16" fmla="*/ 20 w 208"/>
              <a:gd name="T17" fmla="*/ 54 h 77"/>
              <a:gd name="T18" fmla="*/ 21 w 208"/>
              <a:gd name="T19" fmla="*/ 62 h 77"/>
              <a:gd name="T20" fmla="*/ 26 w 208"/>
              <a:gd name="T21" fmla="*/ 68 h 77"/>
              <a:gd name="T22" fmla="*/ 34 w 208"/>
              <a:gd name="T23" fmla="*/ 72 h 77"/>
              <a:gd name="T24" fmla="*/ 45 w 208"/>
              <a:gd name="T25" fmla="*/ 73 h 77"/>
              <a:gd name="T26" fmla="*/ 60 w 208"/>
              <a:gd name="T27" fmla="*/ 71 h 77"/>
              <a:gd name="T28" fmla="*/ 74 w 208"/>
              <a:gd name="T29" fmla="*/ 68 h 77"/>
              <a:gd name="T30" fmla="*/ 80 w 208"/>
              <a:gd name="T31" fmla="*/ 66 h 77"/>
              <a:gd name="T32" fmla="*/ 91 w 208"/>
              <a:gd name="T33" fmla="*/ 61 h 77"/>
              <a:gd name="T34" fmla="*/ 105 w 208"/>
              <a:gd name="T35" fmla="*/ 53 h 77"/>
              <a:gd name="T36" fmla="*/ 120 w 208"/>
              <a:gd name="T37" fmla="*/ 45 h 77"/>
              <a:gd name="T38" fmla="*/ 138 w 208"/>
              <a:gd name="T39" fmla="*/ 35 h 77"/>
              <a:gd name="T40" fmla="*/ 156 w 208"/>
              <a:gd name="T41" fmla="*/ 24 h 77"/>
              <a:gd name="T42" fmla="*/ 174 w 208"/>
              <a:gd name="T43" fmla="*/ 14 h 77"/>
              <a:gd name="T44" fmla="*/ 156 w 208"/>
              <a:gd name="T45" fmla="*/ 10 h 77"/>
              <a:gd name="T46" fmla="*/ 135 w 208"/>
              <a:gd name="T47" fmla="*/ 9 h 77"/>
              <a:gd name="T48" fmla="*/ 208 w 208"/>
              <a:gd name="T49" fmla="*/ 0 h 77"/>
              <a:gd name="T50" fmla="*/ 199 w 208"/>
              <a:gd name="T51" fmla="*/ 5 h 77"/>
              <a:gd name="T52" fmla="*/ 189 w 208"/>
              <a:gd name="T53" fmla="*/ 10 h 77"/>
              <a:gd name="T54" fmla="*/ 181 w 208"/>
              <a:gd name="T55" fmla="*/ 15 h 77"/>
              <a:gd name="T56" fmla="*/ 172 w 208"/>
              <a:gd name="T57" fmla="*/ 20 h 77"/>
              <a:gd name="T58" fmla="*/ 160 w 208"/>
              <a:gd name="T59" fmla="*/ 27 h 77"/>
              <a:gd name="T60" fmla="*/ 147 w 208"/>
              <a:gd name="T61" fmla="*/ 34 h 77"/>
              <a:gd name="T62" fmla="*/ 133 w 208"/>
              <a:gd name="T63" fmla="*/ 43 h 77"/>
              <a:gd name="T64" fmla="*/ 118 w 208"/>
              <a:gd name="T65" fmla="*/ 51 h 77"/>
              <a:gd name="T66" fmla="*/ 104 w 208"/>
              <a:gd name="T67" fmla="*/ 59 h 77"/>
              <a:gd name="T68" fmla="*/ 92 w 208"/>
              <a:gd name="T69" fmla="*/ 65 h 77"/>
              <a:gd name="T70" fmla="*/ 81 w 208"/>
              <a:gd name="T71" fmla="*/ 69 h 77"/>
              <a:gd name="T72" fmla="*/ 75 w 208"/>
              <a:gd name="T73" fmla="*/ 73 h 77"/>
              <a:gd name="T74" fmla="*/ 62 w 208"/>
              <a:gd name="T75" fmla="*/ 75 h 77"/>
              <a:gd name="T76" fmla="*/ 47 w 208"/>
              <a:gd name="T77" fmla="*/ 77 h 77"/>
              <a:gd name="T78" fmla="*/ 32 w 208"/>
              <a:gd name="T79" fmla="*/ 77 h 77"/>
              <a:gd name="T80" fmla="*/ 19 w 208"/>
              <a:gd name="T81" fmla="*/ 76 h 77"/>
              <a:gd name="T82" fmla="*/ 8 w 208"/>
              <a:gd name="T83" fmla="*/ 72 h 77"/>
              <a:gd name="T84" fmla="*/ 1 w 208"/>
              <a:gd name="T85" fmla="*/ 66 h 77"/>
              <a:gd name="T86" fmla="*/ 0 w 208"/>
              <a:gd name="T87" fmla="*/ 59 h 77"/>
              <a:gd name="T88" fmla="*/ 3 w 208"/>
              <a:gd name="T89" fmla="*/ 49 h 77"/>
              <a:gd name="T90" fmla="*/ 11 w 208"/>
              <a:gd name="T91" fmla="*/ 38 h 77"/>
              <a:gd name="T92" fmla="*/ 28 w 208"/>
              <a:gd name="T93" fmla="*/ 25 h 77"/>
              <a:gd name="T94" fmla="*/ 46 w 208"/>
              <a:gd name="T95" fmla="*/ 17 h 77"/>
              <a:gd name="T96" fmla="*/ 66 w 208"/>
              <a:gd name="T97" fmla="*/ 10 h 77"/>
              <a:gd name="T98" fmla="*/ 87 w 208"/>
              <a:gd name="T99" fmla="*/ 7 h 77"/>
              <a:gd name="T100" fmla="*/ 107 w 208"/>
              <a:gd name="T101" fmla="*/ 5 h 77"/>
              <a:gd name="T102" fmla="*/ 123 w 208"/>
              <a:gd name="T103" fmla="*/ 5 h 77"/>
              <a:gd name="T104" fmla="*/ 142 w 208"/>
              <a:gd name="T105" fmla="*/ 7 h 77"/>
              <a:gd name="T106" fmla="*/ 162 w 208"/>
              <a:gd name="T107" fmla="*/ 9 h 77"/>
              <a:gd name="T108" fmla="*/ 181 w 208"/>
              <a:gd name="T109" fmla="*/ 8 h 77"/>
              <a:gd name="T110" fmla="*/ 196 w 208"/>
              <a:gd name="T111" fmla="*/ 6 h 77"/>
              <a:gd name="T112" fmla="*/ 208 w 208"/>
              <a:gd name="T113" fmla="*/ 0 h 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208" h="77">
                <a:moveTo>
                  <a:pt x="135" y="9"/>
                </a:moveTo>
                <a:lnTo>
                  <a:pt x="112" y="9"/>
                </a:lnTo>
                <a:lnTo>
                  <a:pt x="93" y="12"/>
                </a:lnTo>
                <a:lnTo>
                  <a:pt x="75" y="15"/>
                </a:lnTo>
                <a:lnTo>
                  <a:pt x="58" y="20"/>
                </a:lnTo>
                <a:lnTo>
                  <a:pt x="41" y="29"/>
                </a:lnTo>
                <a:lnTo>
                  <a:pt x="28" y="42"/>
                </a:lnTo>
                <a:lnTo>
                  <a:pt x="23" y="46"/>
                </a:lnTo>
                <a:lnTo>
                  <a:pt x="20" y="54"/>
                </a:lnTo>
                <a:lnTo>
                  <a:pt x="21" y="62"/>
                </a:lnTo>
                <a:lnTo>
                  <a:pt x="26" y="68"/>
                </a:lnTo>
                <a:lnTo>
                  <a:pt x="34" y="72"/>
                </a:lnTo>
                <a:lnTo>
                  <a:pt x="45" y="73"/>
                </a:lnTo>
                <a:lnTo>
                  <a:pt x="60" y="71"/>
                </a:lnTo>
                <a:lnTo>
                  <a:pt x="74" y="68"/>
                </a:lnTo>
                <a:lnTo>
                  <a:pt x="80" y="66"/>
                </a:lnTo>
                <a:lnTo>
                  <a:pt x="91" y="61"/>
                </a:lnTo>
                <a:lnTo>
                  <a:pt x="105" y="53"/>
                </a:lnTo>
                <a:lnTo>
                  <a:pt x="120" y="45"/>
                </a:lnTo>
                <a:lnTo>
                  <a:pt x="138" y="35"/>
                </a:lnTo>
                <a:lnTo>
                  <a:pt x="156" y="24"/>
                </a:lnTo>
                <a:lnTo>
                  <a:pt x="174" y="14"/>
                </a:lnTo>
                <a:lnTo>
                  <a:pt x="156" y="10"/>
                </a:lnTo>
                <a:lnTo>
                  <a:pt x="135" y="9"/>
                </a:lnTo>
                <a:close/>
                <a:moveTo>
                  <a:pt x="208" y="0"/>
                </a:moveTo>
                <a:lnTo>
                  <a:pt x="199" y="5"/>
                </a:lnTo>
                <a:lnTo>
                  <a:pt x="189" y="10"/>
                </a:lnTo>
                <a:lnTo>
                  <a:pt x="181" y="15"/>
                </a:lnTo>
                <a:lnTo>
                  <a:pt x="172" y="20"/>
                </a:lnTo>
                <a:lnTo>
                  <a:pt x="160" y="27"/>
                </a:lnTo>
                <a:lnTo>
                  <a:pt x="147" y="34"/>
                </a:lnTo>
                <a:lnTo>
                  <a:pt x="133" y="43"/>
                </a:lnTo>
                <a:lnTo>
                  <a:pt x="118" y="51"/>
                </a:lnTo>
                <a:lnTo>
                  <a:pt x="104" y="59"/>
                </a:lnTo>
                <a:lnTo>
                  <a:pt x="92" y="65"/>
                </a:lnTo>
                <a:lnTo>
                  <a:pt x="81" y="69"/>
                </a:lnTo>
                <a:lnTo>
                  <a:pt x="75" y="73"/>
                </a:lnTo>
                <a:lnTo>
                  <a:pt x="62" y="75"/>
                </a:lnTo>
                <a:lnTo>
                  <a:pt x="47" y="77"/>
                </a:lnTo>
                <a:lnTo>
                  <a:pt x="32" y="77"/>
                </a:lnTo>
                <a:lnTo>
                  <a:pt x="19" y="76"/>
                </a:lnTo>
                <a:lnTo>
                  <a:pt x="8" y="72"/>
                </a:lnTo>
                <a:lnTo>
                  <a:pt x="1" y="66"/>
                </a:lnTo>
                <a:lnTo>
                  <a:pt x="0" y="59"/>
                </a:lnTo>
                <a:lnTo>
                  <a:pt x="3" y="49"/>
                </a:lnTo>
                <a:lnTo>
                  <a:pt x="11" y="38"/>
                </a:lnTo>
                <a:lnTo>
                  <a:pt x="28" y="25"/>
                </a:lnTo>
                <a:lnTo>
                  <a:pt x="46" y="17"/>
                </a:lnTo>
                <a:lnTo>
                  <a:pt x="66" y="10"/>
                </a:lnTo>
                <a:lnTo>
                  <a:pt x="87" y="7"/>
                </a:lnTo>
                <a:lnTo>
                  <a:pt x="107" y="5"/>
                </a:lnTo>
                <a:lnTo>
                  <a:pt x="123" y="5"/>
                </a:lnTo>
                <a:lnTo>
                  <a:pt x="142" y="7"/>
                </a:lnTo>
                <a:lnTo>
                  <a:pt x="162" y="9"/>
                </a:lnTo>
                <a:lnTo>
                  <a:pt x="181" y="8"/>
                </a:lnTo>
                <a:lnTo>
                  <a:pt x="196" y="6"/>
                </a:lnTo>
                <a:lnTo>
                  <a:pt x="20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1" name="Freeform 30"/>
          <xdr:cNvSpPr>
            <a:spLocks noEditPoints="1"/>
          </xdr:cNvSpPr>
        </xdr:nvSpPr>
        <xdr:spPr bwMode="auto">
          <a:xfrm>
            <a:off x="1276" y="42"/>
            <a:ext cx="13" cy="7"/>
          </a:xfrm>
          <a:custGeom>
            <a:avLst/>
            <a:gdLst>
              <a:gd name="T0" fmla="*/ 41 w 170"/>
              <a:gd name="T1" fmla="*/ 6 h 95"/>
              <a:gd name="T2" fmla="*/ 37 w 170"/>
              <a:gd name="T3" fmla="*/ 6 h 95"/>
              <a:gd name="T4" fmla="*/ 33 w 170"/>
              <a:gd name="T5" fmla="*/ 6 h 95"/>
              <a:gd name="T6" fmla="*/ 31 w 170"/>
              <a:gd name="T7" fmla="*/ 7 h 95"/>
              <a:gd name="T8" fmla="*/ 30 w 170"/>
              <a:gd name="T9" fmla="*/ 10 h 95"/>
              <a:gd name="T10" fmla="*/ 28 w 170"/>
              <a:gd name="T11" fmla="*/ 15 h 95"/>
              <a:gd name="T12" fmla="*/ 31 w 170"/>
              <a:gd name="T13" fmla="*/ 22 h 95"/>
              <a:gd name="T14" fmla="*/ 36 w 170"/>
              <a:gd name="T15" fmla="*/ 30 h 95"/>
              <a:gd name="T16" fmla="*/ 40 w 170"/>
              <a:gd name="T17" fmla="*/ 35 h 95"/>
              <a:gd name="T18" fmla="*/ 56 w 170"/>
              <a:gd name="T19" fmla="*/ 47 h 95"/>
              <a:gd name="T20" fmla="*/ 73 w 170"/>
              <a:gd name="T21" fmla="*/ 56 h 95"/>
              <a:gd name="T22" fmla="*/ 91 w 170"/>
              <a:gd name="T23" fmla="*/ 61 h 95"/>
              <a:gd name="T24" fmla="*/ 112 w 170"/>
              <a:gd name="T25" fmla="*/ 66 h 95"/>
              <a:gd name="T26" fmla="*/ 131 w 170"/>
              <a:gd name="T27" fmla="*/ 73 h 95"/>
              <a:gd name="T28" fmla="*/ 112 w 170"/>
              <a:gd name="T29" fmla="*/ 56 h 95"/>
              <a:gd name="T30" fmla="*/ 98 w 170"/>
              <a:gd name="T31" fmla="*/ 43 h 95"/>
              <a:gd name="T32" fmla="*/ 84 w 170"/>
              <a:gd name="T33" fmla="*/ 30 h 95"/>
              <a:gd name="T34" fmla="*/ 68 w 170"/>
              <a:gd name="T35" fmla="*/ 18 h 95"/>
              <a:gd name="T36" fmla="*/ 59 w 170"/>
              <a:gd name="T37" fmla="*/ 13 h 95"/>
              <a:gd name="T38" fmla="*/ 51 w 170"/>
              <a:gd name="T39" fmla="*/ 8 h 95"/>
              <a:gd name="T40" fmla="*/ 41 w 170"/>
              <a:gd name="T41" fmla="*/ 6 h 95"/>
              <a:gd name="T42" fmla="*/ 25 w 170"/>
              <a:gd name="T43" fmla="*/ 0 h 95"/>
              <a:gd name="T44" fmla="*/ 42 w 170"/>
              <a:gd name="T45" fmla="*/ 2 h 95"/>
              <a:gd name="T46" fmla="*/ 58 w 170"/>
              <a:gd name="T47" fmla="*/ 7 h 95"/>
              <a:gd name="T48" fmla="*/ 74 w 170"/>
              <a:gd name="T49" fmla="*/ 17 h 95"/>
              <a:gd name="T50" fmla="*/ 89 w 170"/>
              <a:gd name="T51" fmla="*/ 29 h 95"/>
              <a:gd name="T52" fmla="*/ 103 w 170"/>
              <a:gd name="T53" fmla="*/ 41 h 95"/>
              <a:gd name="T54" fmla="*/ 115 w 170"/>
              <a:gd name="T55" fmla="*/ 52 h 95"/>
              <a:gd name="T56" fmla="*/ 133 w 170"/>
              <a:gd name="T57" fmla="*/ 67 h 95"/>
              <a:gd name="T58" fmla="*/ 151 w 170"/>
              <a:gd name="T59" fmla="*/ 81 h 95"/>
              <a:gd name="T60" fmla="*/ 170 w 170"/>
              <a:gd name="T61" fmla="*/ 95 h 95"/>
              <a:gd name="T62" fmla="*/ 164 w 170"/>
              <a:gd name="T63" fmla="*/ 93 h 95"/>
              <a:gd name="T64" fmla="*/ 157 w 170"/>
              <a:gd name="T65" fmla="*/ 90 h 95"/>
              <a:gd name="T66" fmla="*/ 150 w 170"/>
              <a:gd name="T67" fmla="*/ 88 h 95"/>
              <a:gd name="T68" fmla="*/ 131 w 170"/>
              <a:gd name="T69" fmla="*/ 78 h 95"/>
              <a:gd name="T70" fmla="*/ 112 w 170"/>
              <a:gd name="T71" fmla="*/ 71 h 95"/>
              <a:gd name="T72" fmla="*/ 90 w 170"/>
              <a:gd name="T73" fmla="*/ 65 h 95"/>
              <a:gd name="T74" fmla="*/ 71 w 170"/>
              <a:gd name="T75" fmla="*/ 61 h 95"/>
              <a:gd name="T76" fmla="*/ 53 w 170"/>
              <a:gd name="T77" fmla="*/ 56 h 95"/>
              <a:gd name="T78" fmla="*/ 35 w 170"/>
              <a:gd name="T79" fmla="*/ 47 h 95"/>
              <a:gd name="T80" fmla="*/ 32 w 170"/>
              <a:gd name="T81" fmla="*/ 46 h 95"/>
              <a:gd name="T82" fmla="*/ 27 w 170"/>
              <a:gd name="T83" fmla="*/ 43 h 95"/>
              <a:gd name="T84" fmla="*/ 20 w 170"/>
              <a:gd name="T85" fmla="*/ 38 h 95"/>
              <a:gd name="T86" fmla="*/ 12 w 170"/>
              <a:gd name="T87" fmla="*/ 32 h 95"/>
              <a:gd name="T88" fmla="*/ 6 w 170"/>
              <a:gd name="T89" fmla="*/ 26 h 95"/>
              <a:gd name="T90" fmla="*/ 1 w 170"/>
              <a:gd name="T91" fmla="*/ 19 h 95"/>
              <a:gd name="T92" fmla="*/ 0 w 170"/>
              <a:gd name="T93" fmla="*/ 13 h 95"/>
              <a:gd name="T94" fmla="*/ 1 w 170"/>
              <a:gd name="T95" fmla="*/ 8 h 95"/>
              <a:gd name="T96" fmla="*/ 3 w 170"/>
              <a:gd name="T97" fmla="*/ 6 h 95"/>
              <a:gd name="T98" fmla="*/ 8 w 170"/>
              <a:gd name="T99" fmla="*/ 4 h 95"/>
              <a:gd name="T100" fmla="*/ 13 w 170"/>
              <a:gd name="T101" fmla="*/ 2 h 95"/>
              <a:gd name="T102" fmla="*/ 17 w 170"/>
              <a:gd name="T103" fmla="*/ 1 h 95"/>
              <a:gd name="T104" fmla="*/ 17 w 170"/>
              <a:gd name="T105" fmla="*/ 1 h 95"/>
              <a:gd name="T106" fmla="*/ 21 w 170"/>
              <a:gd name="T107" fmla="*/ 0 h 95"/>
              <a:gd name="T108" fmla="*/ 25 w 170"/>
              <a:gd name="T109" fmla="*/ 0 h 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170" h="95">
                <a:moveTo>
                  <a:pt x="41" y="6"/>
                </a:moveTo>
                <a:lnTo>
                  <a:pt x="37" y="6"/>
                </a:lnTo>
                <a:lnTo>
                  <a:pt x="33" y="6"/>
                </a:lnTo>
                <a:lnTo>
                  <a:pt x="31" y="7"/>
                </a:lnTo>
                <a:lnTo>
                  <a:pt x="30" y="10"/>
                </a:lnTo>
                <a:lnTo>
                  <a:pt x="28" y="15"/>
                </a:lnTo>
                <a:lnTo>
                  <a:pt x="31" y="22"/>
                </a:lnTo>
                <a:lnTo>
                  <a:pt x="36" y="30"/>
                </a:lnTo>
                <a:lnTo>
                  <a:pt x="40" y="35"/>
                </a:lnTo>
                <a:lnTo>
                  <a:pt x="56" y="47"/>
                </a:lnTo>
                <a:lnTo>
                  <a:pt x="73" y="56"/>
                </a:lnTo>
                <a:lnTo>
                  <a:pt x="91" y="61"/>
                </a:lnTo>
                <a:lnTo>
                  <a:pt x="112" y="66"/>
                </a:lnTo>
                <a:lnTo>
                  <a:pt x="131" y="73"/>
                </a:lnTo>
                <a:lnTo>
                  <a:pt x="112" y="56"/>
                </a:lnTo>
                <a:lnTo>
                  <a:pt x="98" y="43"/>
                </a:lnTo>
                <a:lnTo>
                  <a:pt x="84" y="30"/>
                </a:lnTo>
                <a:lnTo>
                  <a:pt x="68" y="18"/>
                </a:lnTo>
                <a:lnTo>
                  <a:pt x="59" y="13"/>
                </a:lnTo>
                <a:lnTo>
                  <a:pt x="51" y="8"/>
                </a:lnTo>
                <a:lnTo>
                  <a:pt x="41" y="6"/>
                </a:lnTo>
                <a:close/>
                <a:moveTo>
                  <a:pt x="25" y="0"/>
                </a:moveTo>
                <a:lnTo>
                  <a:pt x="42" y="2"/>
                </a:lnTo>
                <a:lnTo>
                  <a:pt x="58" y="7"/>
                </a:lnTo>
                <a:lnTo>
                  <a:pt x="74" y="17"/>
                </a:lnTo>
                <a:lnTo>
                  <a:pt x="89" y="29"/>
                </a:lnTo>
                <a:lnTo>
                  <a:pt x="103" y="41"/>
                </a:lnTo>
                <a:lnTo>
                  <a:pt x="115" y="52"/>
                </a:lnTo>
                <a:lnTo>
                  <a:pt x="133" y="67"/>
                </a:lnTo>
                <a:lnTo>
                  <a:pt x="151" y="81"/>
                </a:lnTo>
                <a:lnTo>
                  <a:pt x="170" y="95"/>
                </a:lnTo>
                <a:lnTo>
                  <a:pt x="164" y="93"/>
                </a:lnTo>
                <a:lnTo>
                  <a:pt x="157" y="90"/>
                </a:lnTo>
                <a:lnTo>
                  <a:pt x="150" y="88"/>
                </a:lnTo>
                <a:lnTo>
                  <a:pt x="131" y="78"/>
                </a:lnTo>
                <a:lnTo>
                  <a:pt x="112" y="71"/>
                </a:lnTo>
                <a:lnTo>
                  <a:pt x="90" y="65"/>
                </a:lnTo>
                <a:lnTo>
                  <a:pt x="71" y="61"/>
                </a:lnTo>
                <a:lnTo>
                  <a:pt x="53" y="56"/>
                </a:lnTo>
                <a:lnTo>
                  <a:pt x="35" y="47"/>
                </a:lnTo>
                <a:lnTo>
                  <a:pt x="32" y="46"/>
                </a:lnTo>
                <a:lnTo>
                  <a:pt x="27" y="43"/>
                </a:lnTo>
                <a:lnTo>
                  <a:pt x="20" y="38"/>
                </a:lnTo>
                <a:lnTo>
                  <a:pt x="12" y="32"/>
                </a:lnTo>
                <a:lnTo>
                  <a:pt x="6" y="26"/>
                </a:lnTo>
                <a:lnTo>
                  <a:pt x="1" y="19"/>
                </a:lnTo>
                <a:lnTo>
                  <a:pt x="0" y="13"/>
                </a:lnTo>
                <a:lnTo>
                  <a:pt x="1" y="8"/>
                </a:lnTo>
                <a:lnTo>
                  <a:pt x="3" y="6"/>
                </a:lnTo>
                <a:lnTo>
                  <a:pt x="8" y="4"/>
                </a:lnTo>
                <a:lnTo>
                  <a:pt x="13" y="2"/>
                </a:lnTo>
                <a:lnTo>
                  <a:pt x="17" y="1"/>
                </a:lnTo>
                <a:lnTo>
                  <a:pt x="17" y="1"/>
                </a:lnTo>
                <a:lnTo>
                  <a:pt x="21" y="0"/>
                </a:lnTo>
                <a:lnTo>
                  <a:pt x="25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2" name="Freeform 31"/>
          <xdr:cNvSpPr>
            <a:spLocks noEditPoints="1"/>
          </xdr:cNvSpPr>
        </xdr:nvSpPr>
        <xdr:spPr bwMode="auto">
          <a:xfrm>
            <a:off x="1280" y="38"/>
            <a:ext cx="12" cy="5"/>
          </a:xfrm>
          <a:custGeom>
            <a:avLst/>
            <a:gdLst>
              <a:gd name="T0" fmla="*/ 57 w 157"/>
              <a:gd name="T1" fmla="*/ 6 h 64"/>
              <a:gd name="T2" fmla="*/ 51 w 157"/>
              <a:gd name="T3" fmla="*/ 6 h 64"/>
              <a:gd name="T4" fmla="*/ 44 w 157"/>
              <a:gd name="T5" fmla="*/ 7 h 64"/>
              <a:gd name="T6" fmla="*/ 38 w 157"/>
              <a:gd name="T7" fmla="*/ 11 h 64"/>
              <a:gd name="T8" fmla="*/ 29 w 157"/>
              <a:gd name="T9" fmla="*/ 15 h 64"/>
              <a:gd name="T10" fmla="*/ 20 w 157"/>
              <a:gd name="T11" fmla="*/ 20 h 64"/>
              <a:gd name="T12" fmla="*/ 12 w 157"/>
              <a:gd name="T13" fmla="*/ 27 h 64"/>
              <a:gd name="T14" fmla="*/ 7 w 157"/>
              <a:gd name="T15" fmla="*/ 34 h 64"/>
              <a:gd name="T16" fmla="*/ 6 w 157"/>
              <a:gd name="T17" fmla="*/ 42 h 64"/>
              <a:gd name="T18" fmla="*/ 10 w 157"/>
              <a:gd name="T19" fmla="*/ 48 h 64"/>
              <a:gd name="T20" fmla="*/ 19 w 157"/>
              <a:gd name="T21" fmla="*/ 53 h 64"/>
              <a:gd name="T22" fmla="*/ 29 w 157"/>
              <a:gd name="T23" fmla="*/ 55 h 64"/>
              <a:gd name="T24" fmla="*/ 41 w 157"/>
              <a:gd name="T25" fmla="*/ 54 h 64"/>
              <a:gd name="T26" fmla="*/ 53 w 157"/>
              <a:gd name="T27" fmla="*/ 50 h 64"/>
              <a:gd name="T28" fmla="*/ 64 w 157"/>
              <a:gd name="T29" fmla="*/ 46 h 64"/>
              <a:gd name="T30" fmla="*/ 73 w 157"/>
              <a:gd name="T31" fmla="*/ 42 h 64"/>
              <a:gd name="T32" fmla="*/ 82 w 157"/>
              <a:gd name="T33" fmla="*/ 39 h 64"/>
              <a:gd name="T34" fmla="*/ 97 w 157"/>
              <a:gd name="T35" fmla="*/ 30 h 64"/>
              <a:gd name="T36" fmla="*/ 112 w 157"/>
              <a:gd name="T37" fmla="*/ 20 h 64"/>
              <a:gd name="T38" fmla="*/ 126 w 157"/>
              <a:gd name="T39" fmla="*/ 11 h 64"/>
              <a:gd name="T40" fmla="*/ 110 w 157"/>
              <a:gd name="T41" fmla="*/ 11 h 64"/>
              <a:gd name="T42" fmla="*/ 93 w 157"/>
              <a:gd name="T43" fmla="*/ 9 h 64"/>
              <a:gd name="T44" fmla="*/ 74 w 157"/>
              <a:gd name="T45" fmla="*/ 6 h 64"/>
              <a:gd name="T46" fmla="*/ 57 w 157"/>
              <a:gd name="T47" fmla="*/ 6 h 64"/>
              <a:gd name="T48" fmla="*/ 157 w 157"/>
              <a:gd name="T49" fmla="*/ 0 h 64"/>
              <a:gd name="T50" fmla="*/ 144 w 157"/>
              <a:gd name="T51" fmla="*/ 10 h 64"/>
              <a:gd name="T52" fmla="*/ 129 w 157"/>
              <a:gd name="T53" fmla="*/ 17 h 64"/>
              <a:gd name="T54" fmla="*/ 114 w 157"/>
              <a:gd name="T55" fmla="*/ 26 h 64"/>
              <a:gd name="T56" fmla="*/ 100 w 157"/>
              <a:gd name="T57" fmla="*/ 34 h 64"/>
              <a:gd name="T58" fmla="*/ 86 w 157"/>
              <a:gd name="T59" fmla="*/ 44 h 64"/>
              <a:gd name="T60" fmla="*/ 73 w 157"/>
              <a:gd name="T61" fmla="*/ 53 h 64"/>
              <a:gd name="T62" fmla="*/ 58 w 157"/>
              <a:gd name="T63" fmla="*/ 59 h 64"/>
              <a:gd name="T64" fmla="*/ 42 w 157"/>
              <a:gd name="T65" fmla="*/ 63 h 64"/>
              <a:gd name="T66" fmla="*/ 27 w 157"/>
              <a:gd name="T67" fmla="*/ 64 h 64"/>
              <a:gd name="T68" fmla="*/ 16 w 157"/>
              <a:gd name="T69" fmla="*/ 62 h 64"/>
              <a:gd name="T70" fmla="*/ 9 w 157"/>
              <a:gd name="T71" fmla="*/ 59 h 64"/>
              <a:gd name="T72" fmla="*/ 5 w 157"/>
              <a:gd name="T73" fmla="*/ 56 h 64"/>
              <a:gd name="T74" fmla="*/ 1 w 157"/>
              <a:gd name="T75" fmla="*/ 51 h 64"/>
              <a:gd name="T76" fmla="*/ 0 w 157"/>
              <a:gd name="T77" fmla="*/ 48 h 64"/>
              <a:gd name="T78" fmla="*/ 1 w 157"/>
              <a:gd name="T79" fmla="*/ 38 h 64"/>
              <a:gd name="T80" fmla="*/ 7 w 157"/>
              <a:gd name="T81" fmla="*/ 27 h 64"/>
              <a:gd name="T82" fmla="*/ 16 w 157"/>
              <a:gd name="T83" fmla="*/ 17 h 64"/>
              <a:gd name="T84" fmla="*/ 29 w 157"/>
              <a:gd name="T85" fmla="*/ 9 h 64"/>
              <a:gd name="T86" fmla="*/ 43 w 157"/>
              <a:gd name="T87" fmla="*/ 3 h 64"/>
              <a:gd name="T88" fmla="*/ 50 w 157"/>
              <a:gd name="T89" fmla="*/ 2 h 64"/>
              <a:gd name="T90" fmla="*/ 56 w 157"/>
              <a:gd name="T91" fmla="*/ 2 h 64"/>
              <a:gd name="T92" fmla="*/ 74 w 157"/>
              <a:gd name="T93" fmla="*/ 2 h 64"/>
              <a:gd name="T94" fmla="*/ 94 w 157"/>
              <a:gd name="T95" fmla="*/ 4 h 64"/>
              <a:gd name="T96" fmla="*/ 110 w 157"/>
              <a:gd name="T97" fmla="*/ 6 h 64"/>
              <a:gd name="T98" fmla="*/ 127 w 157"/>
              <a:gd name="T99" fmla="*/ 6 h 64"/>
              <a:gd name="T100" fmla="*/ 133 w 157"/>
              <a:gd name="T101" fmla="*/ 5 h 64"/>
              <a:gd name="T102" fmla="*/ 141 w 157"/>
              <a:gd name="T103" fmla="*/ 3 h 64"/>
              <a:gd name="T104" fmla="*/ 146 w 157"/>
              <a:gd name="T105" fmla="*/ 1 h 64"/>
              <a:gd name="T106" fmla="*/ 151 w 157"/>
              <a:gd name="T107" fmla="*/ 0 h 64"/>
              <a:gd name="T108" fmla="*/ 157 w 157"/>
              <a:gd name="T109" fmla="*/ 0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157" h="64">
                <a:moveTo>
                  <a:pt x="57" y="6"/>
                </a:moveTo>
                <a:lnTo>
                  <a:pt x="51" y="6"/>
                </a:lnTo>
                <a:lnTo>
                  <a:pt x="44" y="7"/>
                </a:lnTo>
                <a:lnTo>
                  <a:pt x="38" y="11"/>
                </a:lnTo>
                <a:lnTo>
                  <a:pt x="29" y="15"/>
                </a:lnTo>
                <a:lnTo>
                  <a:pt x="20" y="20"/>
                </a:lnTo>
                <a:lnTo>
                  <a:pt x="12" y="27"/>
                </a:lnTo>
                <a:lnTo>
                  <a:pt x="7" y="34"/>
                </a:lnTo>
                <a:lnTo>
                  <a:pt x="6" y="42"/>
                </a:lnTo>
                <a:lnTo>
                  <a:pt x="10" y="48"/>
                </a:lnTo>
                <a:lnTo>
                  <a:pt x="19" y="53"/>
                </a:lnTo>
                <a:lnTo>
                  <a:pt x="29" y="55"/>
                </a:lnTo>
                <a:lnTo>
                  <a:pt x="41" y="54"/>
                </a:lnTo>
                <a:lnTo>
                  <a:pt x="53" y="50"/>
                </a:lnTo>
                <a:lnTo>
                  <a:pt x="64" y="46"/>
                </a:lnTo>
                <a:lnTo>
                  <a:pt x="73" y="42"/>
                </a:lnTo>
                <a:lnTo>
                  <a:pt x="82" y="39"/>
                </a:lnTo>
                <a:lnTo>
                  <a:pt x="97" y="30"/>
                </a:lnTo>
                <a:lnTo>
                  <a:pt x="112" y="20"/>
                </a:lnTo>
                <a:lnTo>
                  <a:pt x="126" y="11"/>
                </a:lnTo>
                <a:lnTo>
                  <a:pt x="110" y="11"/>
                </a:lnTo>
                <a:lnTo>
                  <a:pt x="93" y="9"/>
                </a:lnTo>
                <a:lnTo>
                  <a:pt x="74" y="6"/>
                </a:lnTo>
                <a:lnTo>
                  <a:pt x="57" y="6"/>
                </a:lnTo>
                <a:close/>
                <a:moveTo>
                  <a:pt x="157" y="0"/>
                </a:moveTo>
                <a:lnTo>
                  <a:pt x="144" y="10"/>
                </a:lnTo>
                <a:lnTo>
                  <a:pt x="129" y="17"/>
                </a:lnTo>
                <a:lnTo>
                  <a:pt x="114" y="26"/>
                </a:lnTo>
                <a:lnTo>
                  <a:pt x="100" y="34"/>
                </a:lnTo>
                <a:lnTo>
                  <a:pt x="86" y="44"/>
                </a:lnTo>
                <a:lnTo>
                  <a:pt x="73" y="53"/>
                </a:lnTo>
                <a:lnTo>
                  <a:pt x="58" y="59"/>
                </a:lnTo>
                <a:lnTo>
                  <a:pt x="42" y="63"/>
                </a:lnTo>
                <a:lnTo>
                  <a:pt x="27" y="64"/>
                </a:lnTo>
                <a:lnTo>
                  <a:pt x="16" y="62"/>
                </a:lnTo>
                <a:lnTo>
                  <a:pt x="9" y="59"/>
                </a:lnTo>
                <a:lnTo>
                  <a:pt x="5" y="56"/>
                </a:lnTo>
                <a:lnTo>
                  <a:pt x="1" y="51"/>
                </a:lnTo>
                <a:lnTo>
                  <a:pt x="0" y="48"/>
                </a:lnTo>
                <a:lnTo>
                  <a:pt x="1" y="38"/>
                </a:lnTo>
                <a:lnTo>
                  <a:pt x="7" y="27"/>
                </a:lnTo>
                <a:lnTo>
                  <a:pt x="16" y="17"/>
                </a:lnTo>
                <a:lnTo>
                  <a:pt x="29" y="9"/>
                </a:lnTo>
                <a:lnTo>
                  <a:pt x="43" y="3"/>
                </a:lnTo>
                <a:lnTo>
                  <a:pt x="50" y="2"/>
                </a:lnTo>
                <a:lnTo>
                  <a:pt x="56" y="2"/>
                </a:lnTo>
                <a:lnTo>
                  <a:pt x="74" y="2"/>
                </a:lnTo>
                <a:lnTo>
                  <a:pt x="94" y="4"/>
                </a:lnTo>
                <a:lnTo>
                  <a:pt x="110" y="6"/>
                </a:lnTo>
                <a:lnTo>
                  <a:pt x="127" y="6"/>
                </a:lnTo>
                <a:lnTo>
                  <a:pt x="133" y="5"/>
                </a:lnTo>
                <a:lnTo>
                  <a:pt x="141" y="3"/>
                </a:lnTo>
                <a:lnTo>
                  <a:pt x="146" y="1"/>
                </a:lnTo>
                <a:lnTo>
                  <a:pt x="151" y="0"/>
                </a:lnTo>
                <a:lnTo>
                  <a:pt x="15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3" name="Freeform 32"/>
          <xdr:cNvSpPr>
            <a:spLocks noEditPoints="1"/>
          </xdr:cNvSpPr>
        </xdr:nvSpPr>
        <xdr:spPr bwMode="auto">
          <a:xfrm>
            <a:off x="1285" y="39"/>
            <a:ext cx="15" cy="6"/>
          </a:xfrm>
          <a:custGeom>
            <a:avLst/>
            <a:gdLst>
              <a:gd name="T0" fmla="*/ 178 w 206"/>
              <a:gd name="T1" fmla="*/ 27 h 82"/>
              <a:gd name="T2" fmla="*/ 143 w 206"/>
              <a:gd name="T3" fmla="*/ 36 h 82"/>
              <a:gd name="T4" fmla="*/ 103 w 206"/>
              <a:gd name="T5" fmla="*/ 38 h 82"/>
              <a:gd name="T6" fmla="*/ 85 w 206"/>
              <a:gd name="T7" fmla="*/ 40 h 82"/>
              <a:gd name="T8" fmla="*/ 78 w 206"/>
              <a:gd name="T9" fmla="*/ 40 h 82"/>
              <a:gd name="T10" fmla="*/ 59 w 206"/>
              <a:gd name="T11" fmla="*/ 41 h 82"/>
              <a:gd name="T12" fmla="*/ 35 w 206"/>
              <a:gd name="T13" fmla="*/ 43 h 82"/>
              <a:gd name="T14" fmla="*/ 18 w 206"/>
              <a:gd name="T15" fmla="*/ 50 h 82"/>
              <a:gd name="T16" fmla="*/ 15 w 206"/>
              <a:gd name="T17" fmla="*/ 59 h 82"/>
              <a:gd name="T18" fmla="*/ 20 w 206"/>
              <a:gd name="T19" fmla="*/ 64 h 82"/>
              <a:gd name="T20" fmla="*/ 35 w 206"/>
              <a:gd name="T21" fmla="*/ 74 h 82"/>
              <a:gd name="T22" fmla="*/ 63 w 206"/>
              <a:gd name="T23" fmla="*/ 77 h 82"/>
              <a:gd name="T24" fmla="*/ 91 w 206"/>
              <a:gd name="T25" fmla="*/ 73 h 82"/>
              <a:gd name="T26" fmla="*/ 124 w 206"/>
              <a:gd name="T27" fmla="*/ 62 h 82"/>
              <a:gd name="T28" fmla="*/ 163 w 206"/>
              <a:gd name="T29" fmla="*/ 44 h 82"/>
              <a:gd name="T30" fmla="*/ 193 w 206"/>
              <a:gd name="T31" fmla="*/ 17 h 82"/>
              <a:gd name="T32" fmla="*/ 206 w 206"/>
              <a:gd name="T33" fmla="*/ 2 h 82"/>
              <a:gd name="T34" fmla="*/ 199 w 206"/>
              <a:gd name="T35" fmla="*/ 17 h 82"/>
              <a:gd name="T36" fmla="*/ 173 w 206"/>
              <a:gd name="T37" fmla="*/ 42 h 82"/>
              <a:gd name="T38" fmla="*/ 140 w 206"/>
              <a:gd name="T39" fmla="*/ 60 h 82"/>
              <a:gd name="T40" fmla="*/ 104 w 206"/>
              <a:gd name="T41" fmla="*/ 73 h 82"/>
              <a:gd name="T42" fmla="*/ 88 w 206"/>
              <a:gd name="T43" fmla="*/ 77 h 82"/>
              <a:gd name="T44" fmla="*/ 62 w 206"/>
              <a:gd name="T45" fmla="*/ 81 h 82"/>
              <a:gd name="T46" fmla="*/ 33 w 206"/>
              <a:gd name="T47" fmla="*/ 82 h 82"/>
              <a:gd name="T48" fmla="*/ 10 w 206"/>
              <a:gd name="T49" fmla="*/ 79 h 82"/>
              <a:gd name="T50" fmla="*/ 0 w 206"/>
              <a:gd name="T51" fmla="*/ 68 h 82"/>
              <a:gd name="T52" fmla="*/ 6 w 206"/>
              <a:gd name="T53" fmla="*/ 53 h 82"/>
              <a:gd name="T54" fmla="*/ 24 w 206"/>
              <a:gd name="T55" fmla="*/ 43 h 82"/>
              <a:gd name="T56" fmla="*/ 52 w 206"/>
              <a:gd name="T57" fmla="*/ 37 h 82"/>
              <a:gd name="T58" fmla="*/ 84 w 206"/>
              <a:gd name="T59" fmla="*/ 35 h 82"/>
              <a:gd name="T60" fmla="*/ 103 w 206"/>
              <a:gd name="T61" fmla="*/ 34 h 82"/>
              <a:gd name="T62" fmla="*/ 134 w 206"/>
              <a:gd name="T63" fmla="*/ 32 h 82"/>
              <a:gd name="T64" fmla="*/ 167 w 206"/>
              <a:gd name="T65" fmla="*/ 27 h 82"/>
              <a:gd name="T66" fmla="*/ 192 w 206"/>
              <a:gd name="T67" fmla="*/ 12 h 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206" h="82">
                <a:moveTo>
                  <a:pt x="193" y="17"/>
                </a:moveTo>
                <a:lnTo>
                  <a:pt x="178" y="27"/>
                </a:lnTo>
                <a:lnTo>
                  <a:pt x="161" y="32"/>
                </a:lnTo>
                <a:lnTo>
                  <a:pt x="143" y="36"/>
                </a:lnTo>
                <a:lnTo>
                  <a:pt x="124" y="37"/>
                </a:lnTo>
                <a:lnTo>
                  <a:pt x="103" y="38"/>
                </a:lnTo>
                <a:lnTo>
                  <a:pt x="87" y="40"/>
                </a:lnTo>
                <a:lnTo>
                  <a:pt x="85" y="40"/>
                </a:lnTo>
                <a:lnTo>
                  <a:pt x="81" y="40"/>
                </a:lnTo>
                <a:lnTo>
                  <a:pt x="78" y="40"/>
                </a:lnTo>
                <a:lnTo>
                  <a:pt x="70" y="40"/>
                </a:lnTo>
                <a:lnTo>
                  <a:pt x="59" y="41"/>
                </a:lnTo>
                <a:lnTo>
                  <a:pt x="48" y="42"/>
                </a:lnTo>
                <a:lnTo>
                  <a:pt x="35" y="43"/>
                </a:lnTo>
                <a:lnTo>
                  <a:pt x="24" y="46"/>
                </a:lnTo>
                <a:lnTo>
                  <a:pt x="18" y="50"/>
                </a:lnTo>
                <a:lnTo>
                  <a:pt x="14" y="56"/>
                </a:lnTo>
                <a:lnTo>
                  <a:pt x="15" y="59"/>
                </a:lnTo>
                <a:lnTo>
                  <a:pt x="18" y="61"/>
                </a:lnTo>
                <a:lnTo>
                  <a:pt x="20" y="64"/>
                </a:lnTo>
                <a:lnTo>
                  <a:pt x="23" y="67"/>
                </a:lnTo>
                <a:lnTo>
                  <a:pt x="35" y="74"/>
                </a:lnTo>
                <a:lnTo>
                  <a:pt x="48" y="77"/>
                </a:lnTo>
                <a:lnTo>
                  <a:pt x="63" y="77"/>
                </a:lnTo>
                <a:lnTo>
                  <a:pt x="77" y="76"/>
                </a:lnTo>
                <a:lnTo>
                  <a:pt x="91" y="73"/>
                </a:lnTo>
                <a:lnTo>
                  <a:pt x="103" y="68"/>
                </a:lnTo>
                <a:lnTo>
                  <a:pt x="124" y="62"/>
                </a:lnTo>
                <a:lnTo>
                  <a:pt x="144" y="53"/>
                </a:lnTo>
                <a:lnTo>
                  <a:pt x="163" y="44"/>
                </a:lnTo>
                <a:lnTo>
                  <a:pt x="179" y="31"/>
                </a:lnTo>
                <a:lnTo>
                  <a:pt x="193" y="17"/>
                </a:lnTo>
                <a:close/>
                <a:moveTo>
                  <a:pt x="202" y="0"/>
                </a:moveTo>
                <a:lnTo>
                  <a:pt x="206" y="2"/>
                </a:lnTo>
                <a:lnTo>
                  <a:pt x="206" y="2"/>
                </a:lnTo>
                <a:lnTo>
                  <a:pt x="199" y="17"/>
                </a:lnTo>
                <a:lnTo>
                  <a:pt x="187" y="31"/>
                </a:lnTo>
                <a:lnTo>
                  <a:pt x="173" y="42"/>
                </a:lnTo>
                <a:lnTo>
                  <a:pt x="157" y="52"/>
                </a:lnTo>
                <a:lnTo>
                  <a:pt x="140" y="60"/>
                </a:lnTo>
                <a:lnTo>
                  <a:pt x="122" y="67"/>
                </a:lnTo>
                <a:lnTo>
                  <a:pt x="104" y="73"/>
                </a:lnTo>
                <a:lnTo>
                  <a:pt x="98" y="75"/>
                </a:lnTo>
                <a:lnTo>
                  <a:pt x="88" y="77"/>
                </a:lnTo>
                <a:lnTo>
                  <a:pt x="76" y="79"/>
                </a:lnTo>
                <a:lnTo>
                  <a:pt x="62" y="81"/>
                </a:lnTo>
                <a:lnTo>
                  <a:pt x="47" y="82"/>
                </a:lnTo>
                <a:lnTo>
                  <a:pt x="33" y="82"/>
                </a:lnTo>
                <a:lnTo>
                  <a:pt x="20" y="81"/>
                </a:lnTo>
                <a:lnTo>
                  <a:pt x="10" y="79"/>
                </a:lnTo>
                <a:lnTo>
                  <a:pt x="3" y="74"/>
                </a:lnTo>
                <a:lnTo>
                  <a:pt x="0" y="68"/>
                </a:lnTo>
                <a:lnTo>
                  <a:pt x="2" y="61"/>
                </a:lnTo>
                <a:lnTo>
                  <a:pt x="6" y="53"/>
                </a:lnTo>
                <a:lnTo>
                  <a:pt x="13" y="47"/>
                </a:lnTo>
                <a:lnTo>
                  <a:pt x="24" y="43"/>
                </a:lnTo>
                <a:lnTo>
                  <a:pt x="37" y="40"/>
                </a:lnTo>
                <a:lnTo>
                  <a:pt x="52" y="37"/>
                </a:lnTo>
                <a:lnTo>
                  <a:pt x="68" y="36"/>
                </a:lnTo>
                <a:lnTo>
                  <a:pt x="84" y="35"/>
                </a:lnTo>
                <a:lnTo>
                  <a:pt x="87" y="35"/>
                </a:lnTo>
                <a:lnTo>
                  <a:pt x="103" y="34"/>
                </a:lnTo>
                <a:lnTo>
                  <a:pt x="118" y="33"/>
                </a:lnTo>
                <a:lnTo>
                  <a:pt x="134" y="32"/>
                </a:lnTo>
                <a:lnTo>
                  <a:pt x="151" y="30"/>
                </a:lnTo>
                <a:lnTo>
                  <a:pt x="167" y="27"/>
                </a:lnTo>
                <a:lnTo>
                  <a:pt x="181" y="20"/>
                </a:lnTo>
                <a:lnTo>
                  <a:pt x="192" y="12"/>
                </a:lnTo>
                <a:lnTo>
                  <a:pt x="20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4" name="Freeform 33"/>
          <xdr:cNvSpPr>
            <a:spLocks noEditPoints="1"/>
          </xdr:cNvSpPr>
        </xdr:nvSpPr>
        <xdr:spPr bwMode="auto">
          <a:xfrm>
            <a:off x="1297" y="40"/>
            <a:ext cx="17" cy="5"/>
          </a:xfrm>
          <a:custGeom>
            <a:avLst/>
            <a:gdLst>
              <a:gd name="T0" fmla="*/ 54 w 212"/>
              <a:gd name="T1" fmla="*/ 4 h 55"/>
              <a:gd name="T2" fmla="*/ 45 w 212"/>
              <a:gd name="T3" fmla="*/ 5 h 55"/>
              <a:gd name="T4" fmla="*/ 36 w 212"/>
              <a:gd name="T5" fmla="*/ 8 h 55"/>
              <a:gd name="T6" fmla="*/ 27 w 212"/>
              <a:gd name="T7" fmla="*/ 12 h 55"/>
              <a:gd name="T8" fmla="*/ 24 w 212"/>
              <a:gd name="T9" fmla="*/ 15 h 55"/>
              <a:gd name="T10" fmla="*/ 21 w 212"/>
              <a:gd name="T11" fmla="*/ 23 h 55"/>
              <a:gd name="T12" fmla="*/ 23 w 212"/>
              <a:gd name="T13" fmla="*/ 29 h 55"/>
              <a:gd name="T14" fmla="*/ 27 w 212"/>
              <a:gd name="T15" fmla="*/ 35 h 55"/>
              <a:gd name="T16" fmla="*/ 35 w 212"/>
              <a:gd name="T17" fmla="*/ 39 h 55"/>
              <a:gd name="T18" fmla="*/ 42 w 212"/>
              <a:gd name="T19" fmla="*/ 42 h 55"/>
              <a:gd name="T20" fmla="*/ 65 w 212"/>
              <a:gd name="T21" fmla="*/ 47 h 55"/>
              <a:gd name="T22" fmla="*/ 89 w 212"/>
              <a:gd name="T23" fmla="*/ 48 h 55"/>
              <a:gd name="T24" fmla="*/ 112 w 212"/>
              <a:gd name="T25" fmla="*/ 47 h 55"/>
              <a:gd name="T26" fmla="*/ 125 w 212"/>
              <a:gd name="T27" fmla="*/ 45 h 55"/>
              <a:gd name="T28" fmla="*/ 138 w 212"/>
              <a:gd name="T29" fmla="*/ 43 h 55"/>
              <a:gd name="T30" fmla="*/ 146 w 212"/>
              <a:gd name="T31" fmla="*/ 40 h 55"/>
              <a:gd name="T32" fmla="*/ 157 w 212"/>
              <a:gd name="T33" fmla="*/ 36 h 55"/>
              <a:gd name="T34" fmla="*/ 167 w 212"/>
              <a:gd name="T35" fmla="*/ 33 h 55"/>
              <a:gd name="T36" fmla="*/ 175 w 212"/>
              <a:gd name="T37" fmla="*/ 30 h 55"/>
              <a:gd name="T38" fmla="*/ 150 w 212"/>
              <a:gd name="T39" fmla="*/ 26 h 55"/>
              <a:gd name="T40" fmla="*/ 122 w 212"/>
              <a:gd name="T41" fmla="*/ 19 h 55"/>
              <a:gd name="T42" fmla="*/ 106 w 212"/>
              <a:gd name="T43" fmla="*/ 13 h 55"/>
              <a:gd name="T44" fmla="*/ 89 w 212"/>
              <a:gd name="T45" fmla="*/ 8 h 55"/>
              <a:gd name="T46" fmla="*/ 70 w 212"/>
              <a:gd name="T47" fmla="*/ 5 h 55"/>
              <a:gd name="T48" fmla="*/ 54 w 212"/>
              <a:gd name="T49" fmla="*/ 4 h 55"/>
              <a:gd name="T50" fmla="*/ 61 w 212"/>
              <a:gd name="T51" fmla="*/ 0 h 55"/>
              <a:gd name="T52" fmla="*/ 81 w 212"/>
              <a:gd name="T53" fmla="*/ 4 h 55"/>
              <a:gd name="T54" fmla="*/ 101 w 212"/>
              <a:gd name="T55" fmla="*/ 8 h 55"/>
              <a:gd name="T56" fmla="*/ 123 w 212"/>
              <a:gd name="T57" fmla="*/ 14 h 55"/>
              <a:gd name="T58" fmla="*/ 141 w 212"/>
              <a:gd name="T59" fmla="*/ 20 h 55"/>
              <a:gd name="T60" fmla="*/ 159 w 212"/>
              <a:gd name="T61" fmla="*/ 23 h 55"/>
              <a:gd name="T62" fmla="*/ 176 w 212"/>
              <a:gd name="T63" fmla="*/ 24 h 55"/>
              <a:gd name="T64" fmla="*/ 194 w 212"/>
              <a:gd name="T65" fmla="*/ 23 h 55"/>
              <a:gd name="T66" fmla="*/ 212 w 212"/>
              <a:gd name="T67" fmla="*/ 17 h 55"/>
              <a:gd name="T68" fmla="*/ 200 w 212"/>
              <a:gd name="T69" fmla="*/ 22 h 55"/>
              <a:gd name="T70" fmla="*/ 188 w 212"/>
              <a:gd name="T71" fmla="*/ 29 h 55"/>
              <a:gd name="T72" fmla="*/ 182 w 212"/>
              <a:gd name="T73" fmla="*/ 33 h 55"/>
              <a:gd name="T74" fmla="*/ 174 w 212"/>
              <a:gd name="T75" fmla="*/ 36 h 55"/>
              <a:gd name="T76" fmla="*/ 153 w 212"/>
              <a:gd name="T77" fmla="*/ 43 h 55"/>
              <a:gd name="T78" fmla="*/ 130 w 212"/>
              <a:gd name="T79" fmla="*/ 48 h 55"/>
              <a:gd name="T80" fmla="*/ 108 w 212"/>
              <a:gd name="T81" fmla="*/ 52 h 55"/>
              <a:gd name="T82" fmla="*/ 85 w 212"/>
              <a:gd name="T83" fmla="*/ 55 h 55"/>
              <a:gd name="T84" fmla="*/ 62 w 212"/>
              <a:gd name="T85" fmla="*/ 55 h 55"/>
              <a:gd name="T86" fmla="*/ 38 w 212"/>
              <a:gd name="T87" fmla="*/ 52 h 55"/>
              <a:gd name="T88" fmla="*/ 30 w 212"/>
              <a:gd name="T89" fmla="*/ 50 h 55"/>
              <a:gd name="T90" fmla="*/ 19 w 212"/>
              <a:gd name="T91" fmla="*/ 47 h 55"/>
              <a:gd name="T92" fmla="*/ 10 w 212"/>
              <a:gd name="T93" fmla="*/ 42 h 55"/>
              <a:gd name="T94" fmla="*/ 3 w 212"/>
              <a:gd name="T95" fmla="*/ 36 h 55"/>
              <a:gd name="T96" fmla="*/ 0 w 212"/>
              <a:gd name="T97" fmla="*/ 29 h 55"/>
              <a:gd name="T98" fmla="*/ 2 w 212"/>
              <a:gd name="T99" fmla="*/ 21 h 55"/>
              <a:gd name="T100" fmla="*/ 9 w 212"/>
              <a:gd name="T101" fmla="*/ 13 h 55"/>
              <a:gd name="T102" fmla="*/ 23 w 212"/>
              <a:gd name="T103" fmla="*/ 6 h 55"/>
              <a:gd name="T104" fmla="*/ 41 w 212"/>
              <a:gd name="T105" fmla="*/ 0 h 55"/>
              <a:gd name="T106" fmla="*/ 61 w 212"/>
              <a:gd name="T107" fmla="*/ 0 h 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212" h="55">
                <a:moveTo>
                  <a:pt x="54" y="4"/>
                </a:moveTo>
                <a:lnTo>
                  <a:pt x="45" y="5"/>
                </a:lnTo>
                <a:lnTo>
                  <a:pt x="36" y="8"/>
                </a:lnTo>
                <a:lnTo>
                  <a:pt x="27" y="12"/>
                </a:lnTo>
                <a:lnTo>
                  <a:pt x="24" y="15"/>
                </a:lnTo>
                <a:lnTo>
                  <a:pt x="21" y="23"/>
                </a:lnTo>
                <a:lnTo>
                  <a:pt x="23" y="29"/>
                </a:lnTo>
                <a:lnTo>
                  <a:pt x="27" y="35"/>
                </a:lnTo>
                <a:lnTo>
                  <a:pt x="35" y="39"/>
                </a:lnTo>
                <a:lnTo>
                  <a:pt x="42" y="42"/>
                </a:lnTo>
                <a:lnTo>
                  <a:pt x="65" y="47"/>
                </a:lnTo>
                <a:lnTo>
                  <a:pt x="89" y="48"/>
                </a:lnTo>
                <a:lnTo>
                  <a:pt x="112" y="47"/>
                </a:lnTo>
                <a:lnTo>
                  <a:pt x="125" y="45"/>
                </a:lnTo>
                <a:lnTo>
                  <a:pt x="138" y="43"/>
                </a:lnTo>
                <a:lnTo>
                  <a:pt x="146" y="40"/>
                </a:lnTo>
                <a:lnTo>
                  <a:pt x="157" y="36"/>
                </a:lnTo>
                <a:lnTo>
                  <a:pt x="167" y="33"/>
                </a:lnTo>
                <a:lnTo>
                  <a:pt x="175" y="30"/>
                </a:lnTo>
                <a:lnTo>
                  <a:pt x="150" y="26"/>
                </a:lnTo>
                <a:lnTo>
                  <a:pt x="122" y="19"/>
                </a:lnTo>
                <a:lnTo>
                  <a:pt x="106" y="13"/>
                </a:lnTo>
                <a:lnTo>
                  <a:pt x="89" y="8"/>
                </a:lnTo>
                <a:lnTo>
                  <a:pt x="70" y="5"/>
                </a:lnTo>
                <a:lnTo>
                  <a:pt x="54" y="4"/>
                </a:lnTo>
                <a:close/>
                <a:moveTo>
                  <a:pt x="61" y="0"/>
                </a:moveTo>
                <a:lnTo>
                  <a:pt x="81" y="4"/>
                </a:lnTo>
                <a:lnTo>
                  <a:pt x="101" y="8"/>
                </a:lnTo>
                <a:lnTo>
                  <a:pt x="123" y="14"/>
                </a:lnTo>
                <a:lnTo>
                  <a:pt x="141" y="20"/>
                </a:lnTo>
                <a:lnTo>
                  <a:pt x="159" y="23"/>
                </a:lnTo>
                <a:lnTo>
                  <a:pt x="176" y="24"/>
                </a:lnTo>
                <a:lnTo>
                  <a:pt x="194" y="23"/>
                </a:lnTo>
                <a:lnTo>
                  <a:pt x="212" y="17"/>
                </a:lnTo>
                <a:lnTo>
                  <a:pt x="200" y="22"/>
                </a:lnTo>
                <a:lnTo>
                  <a:pt x="188" y="29"/>
                </a:lnTo>
                <a:lnTo>
                  <a:pt x="182" y="33"/>
                </a:lnTo>
                <a:lnTo>
                  <a:pt x="174" y="36"/>
                </a:lnTo>
                <a:lnTo>
                  <a:pt x="153" y="43"/>
                </a:lnTo>
                <a:lnTo>
                  <a:pt x="130" y="48"/>
                </a:lnTo>
                <a:lnTo>
                  <a:pt x="108" y="52"/>
                </a:lnTo>
                <a:lnTo>
                  <a:pt x="85" y="55"/>
                </a:lnTo>
                <a:lnTo>
                  <a:pt x="62" y="55"/>
                </a:lnTo>
                <a:lnTo>
                  <a:pt x="38" y="52"/>
                </a:lnTo>
                <a:lnTo>
                  <a:pt x="30" y="50"/>
                </a:lnTo>
                <a:lnTo>
                  <a:pt x="19" y="47"/>
                </a:lnTo>
                <a:lnTo>
                  <a:pt x="10" y="42"/>
                </a:lnTo>
                <a:lnTo>
                  <a:pt x="3" y="36"/>
                </a:lnTo>
                <a:lnTo>
                  <a:pt x="0" y="29"/>
                </a:lnTo>
                <a:lnTo>
                  <a:pt x="2" y="21"/>
                </a:lnTo>
                <a:lnTo>
                  <a:pt x="9" y="13"/>
                </a:lnTo>
                <a:lnTo>
                  <a:pt x="23" y="6"/>
                </a:lnTo>
                <a:lnTo>
                  <a:pt x="41" y="0"/>
                </a:lnTo>
                <a:lnTo>
                  <a:pt x="61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5" name="Freeform 34"/>
          <xdr:cNvSpPr>
            <a:spLocks noEditPoints="1"/>
          </xdr:cNvSpPr>
        </xdr:nvSpPr>
        <xdr:spPr bwMode="auto">
          <a:xfrm>
            <a:off x="1246" y="44"/>
            <a:ext cx="14" cy="12"/>
          </a:xfrm>
          <a:custGeom>
            <a:avLst/>
            <a:gdLst>
              <a:gd name="T0" fmla="*/ 26 w 180"/>
              <a:gd name="T1" fmla="*/ 7 h 150"/>
              <a:gd name="T2" fmla="*/ 20 w 180"/>
              <a:gd name="T3" fmla="*/ 9 h 150"/>
              <a:gd name="T4" fmla="*/ 15 w 180"/>
              <a:gd name="T5" fmla="*/ 15 h 150"/>
              <a:gd name="T6" fmla="*/ 14 w 180"/>
              <a:gd name="T7" fmla="*/ 24 h 150"/>
              <a:gd name="T8" fmla="*/ 16 w 180"/>
              <a:gd name="T9" fmla="*/ 38 h 150"/>
              <a:gd name="T10" fmla="*/ 22 w 180"/>
              <a:gd name="T11" fmla="*/ 51 h 150"/>
              <a:gd name="T12" fmla="*/ 30 w 180"/>
              <a:gd name="T13" fmla="*/ 63 h 150"/>
              <a:gd name="T14" fmla="*/ 39 w 180"/>
              <a:gd name="T15" fmla="*/ 74 h 150"/>
              <a:gd name="T16" fmla="*/ 51 w 180"/>
              <a:gd name="T17" fmla="*/ 86 h 150"/>
              <a:gd name="T18" fmla="*/ 66 w 180"/>
              <a:gd name="T19" fmla="*/ 98 h 150"/>
              <a:gd name="T20" fmla="*/ 83 w 180"/>
              <a:gd name="T21" fmla="*/ 110 h 150"/>
              <a:gd name="T22" fmla="*/ 102 w 180"/>
              <a:gd name="T23" fmla="*/ 120 h 150"/>
              <a:gd name="T24" fmla="*/ 122 w 180"/>
              <a:gd name="T25" fmla="*/ 128 h 150"/>
              <a:gd name="T26" fmla="*/ 141 w 180"/>
              <a:gd name="T27" fmla="*/ 133 h 150"/>
              <a:gd name="T28" fmla="*/ 158 w 180"/>
              <a:gd name="T29" fmla="*/ 134 h 150"/>
              <a:gd name="T30" fmla="*/ 159 w 180"/>
              <a:gd name="T31" fmla="*/ 134 h 150"/>
              <a:gd name="T32" fmla="*/ 160 w 180"/>
              <a:gd name="T33" fmla="*/ 134 h 150"/>
              <a:gd name="T34" fmla="*/ 160 w 180"/>
              <a:gd name="T35" fmla="*/ 134 h 150"/>
              <a:gd name="T36" fmla="*/ 150 w 180"/>
              <a:gd name="T37" fmla="*/ 112 h 150"/>
              <a:gd name="T38" fmla="*/ 137 w 180"/>
              <a:gd name="T39" fmla="*/ 93 h 150"/>
              <a:gd name="T40" fmla="*/ 121 w 180"/>
              <a:gd name="T41" fmla="*/ 74 h 150"/>
              <a:gd name="T42" fmla="*/ 104 w 180"/>
              <a:gd name="T43" fmla="*/ 58 h 150"/>
              <a:gd name="T44" fmla="*/ 87 w 180"/>
              <a:gd name="T45" fmla="*/ 41 h 150"/>
              <a:gd name="T46" fmla="*/ 71 w 180"/>
              <a:gd name="T47" fmla="*/ 30 h 150"/>
              <a:gd name="T48" fmla="*/ 54 w 180"/>
              <a:gd name="T49" fmla="*/ 18 h 150"/>
              <a:gd name="T50" fmla="*/ 36 w 180"/>
              <a:gd name="T51" fmla="*/ 9 h 150"/>
              <a:gd name="T52" fmla="*/ 26 w 180"/>
              <a:gd name="T53" fmla="*/ 7 h 150"/>
              <a:gd name="T54" fmla="*/ 17 w 180"/>
              <a:gd name="T55" fmla="*/ 0 h 150"/>
              <a:gd name="T56" fmla="*/ 33 w 180"/>
              <a:gd name="T57" fmla="*/ 3 h 150"/>
              <a:gd name="T58" fmla="*/ 50 w 180"/>
              <a:gd name="T59" fmla="*/ 9 h 150"/>
              <a:gd name="T60" fmla="*/ 65 w 180"/>
              <a:gd name="T61" fmla="*/ 18 h 150"/>
              <a:gd name="T62" fmla="*/ 80 w 180"/>
              <a:gd name="T63" fmla="*/ 29 h 150"/>
              <a:gd name="T64" fmla="*/ 92 w 180"/>
              <a:gd name="T65" fmla="*/ 40 h 150"/>
              <a:gd name="T66" fmla="*/ 103 w 180"/>
              <a:gd name="T67" fmla="*/ 50 h 150"/>
              <a:gd name="T68" fmla="*/ 126 w 180"/>
              <a:gd name="T69" fmla="*/ 74 h 150"/>
              <a:gd name="T70" fmla="*/ 146 w 180"/>
              <a:gd name="T71" fmla="*/ 99 h 150"/>
              <a:gd name="T72" fmla="*/ 156 w 180"/>
              <a:gd name="T73" fmla="*/ 115 h 150"/>
              <a:gd name="T74" fmla="*/ 165 w 180"/>
              <a:gd name="T75" fmla="*/ 131 h 150"/>
              <a:gd name="T76" fmla="*/ 172 w 180"/>
              <a:gd name="T77" fmla="*/ 141 h 150"/>
              <a:gd name="T78" fmla="*/ 180 w 180"/>
              <a:gd name="T79" fmla="*/ 150 h 150"/>
              <a:gd name="T80" fmla="*/ 163 w 180"/>
              <a:gd name="T81" fmla="*/ 141 h 150"/>
              <a:gd name="T82" fmla="*/ 144 w 180"/>
              <a:gd name="T83" fmla="*/ 136 h 150"/>
              <a:gd name="T84" fmla="*/ 123 w 180"/>
              <a:gd name="T85" fmla="*/ 130 h 150"/>
              <a:gd name="T86" fmla="*/ 104 w 180"/>
              <a:gd name="T87" fmla="*/ 125 h 150"/>
              <a:gd name="T88" fmla="*/ 83 w 180"/>
              <a:gd name="T89" fmla="*/ 115 h 150"/>
              <a:gd name="T90" fmla="*/ 61 w 180"/>
              <a:gd name="T91" fmla="*/ 103 h 150"/>
              <a:gd name="T92" fmla="*/ 43 w 180"/>
              <a:gd name="T93" fmla="*/ 88 h 150"/>
              <a:gd name="T94" fmla="*/ 27 w 180"/>
              <a:gd name="T95" fmla="*/ 70 h 150"/>
              <a:gd name="T96" fmla="*/ 14 w 180"/>
              <a:gd name="T97" fmla="*/ 50 h 150"/>
              <a:gd name="T98" fmla="*/ 5 w 180"/>
              <a:gd name="T99" fmla="*/ 27 h 150"/>
              <a:gd name="T100" fmla="*/ 0 w 180"/>
              <a:gd name="T101" fmla="*/ 4 h 150"/>
              <a:gd name="T102" fmla="*/ 0 w 180"/>
              <a:gd name="T103" fmla="*/ 2 h 150"/>
              <a:gd name="T104" fmla="*/ 1 w 180"/>
              <a:gd name="T105" fmla="*/ 2 h 150"/>
              <a:gd name="T106" fmla="*/ 17 w 180"/>
              <a:gd name="T107" fmla="*/ 0 h 15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180" h="150">
                <a:moveTo>
                  <a:pt x="26" y="7"/>
                </a:moveTo>
                <a:lnTo>
                  <a:pt x="20" y="9"/>
                </a:lnTo>
                <a:lnTo>
                  <a:pt x="15" y="15"/>
                </a:lnTo>
                <a:lnTo>
                  <a:pt x="14" y="24"/>
                </a:lnTo>
                <a:lnTo>
                  <a:pt x="16" y="38"/>
                </a:lnTo>
                <a:lnTo>
                  <a:pt x="22" y="51"/>
                </a:lnTo>
                <a:lnTo>
                  <a:pt x="30" y="63"/>
                </a:lnTo>
                <a:lnTo>
                  <a:pt x="39" y="74"/>
                </a:lnTo>
                <a:lnTo>
                  <a:pt x="51" y="86"/>
                </a:lnTo>
                <a:lnTo>
                  <a:pt x="66" y="98"/>
                </a:lnTo>
                <a:lnTo>
                  <a:pt x="83" y="110"/>
                </a:lnTo>
                <a:lnTo>
                  <a:pt x="102" y="120"/>
                </a:lnTo>
                <a:lnTo>
                  <a:pt x="122" y="128"/>
                </a:lnTo>
                <a:lnTo>
                  <a:pt x="141" y="133"/>
                </a:lnTo>
                <a:lnTo>
                  <a:pt x="158" y="134"/>
                </a:lnTo>
                <a:lnTo>
                  <a:pt x="159" y="134"/>
                </a:lnTo>
                <a:lnTo>
                  <a:pt x="160" y="134"/>
                </a:lnTo>
                <a:lnTo>
                  <a:pt x="160" y="134"/>
                </a:lnTo>
                <a:lnTo>
                  <a:pt x="150" y="112"/>
                </a:lnTo>
                <a:lnTo>
                  <a:pt x="137" y="93"/>
                </a:lnTo>
                <a:lnTo>
                  <a:pt x="121" y="74"/>
                </a:lnTo>
                <a:lnTo>
                  <a:pt x="104" y="58"/>
                </a:lnTo>
                <a:lnTo>
                  <a:pt x="87" y="41"/>
                </a:lnTo>
                <a:lnTo>
                  <a:pt x="71" y="30"/>
                </a:lnTo>
                <a:lnTo>
                  <a:pt x="54" y="18"/>
                </a:lnTo>
                <a:lnTo>
                  <a:pt x="36" y="9"/>
                </a:lnTo>
                <a:lnTo>
                  <a:pt x="26" y="7"/>
                </a:lnTo>
                <a:close/>
                <a:moveTo>
                  <a:pt x="17" y="0"/>
                </a:moveTo>
                <a:lnTo>
                  <a:pt x="33" y="3"/>
                </a:lnTo>
                <a:lnTo>
                  <a:pt x="50" y="9"/>
                </a:lnTo>
                <a:lnTo>
                  <a:pt x="65" y="18"/>
                </a:lnTo>
                <a:lnTo>
                  <a:pt x="80" y="29"/>
                </a:lnTo>
                <a:lnTo>
                  <a:pt x="92" y="40"/>
                </a:lnTo>
                <a:lnTo>
                  <a:pt x="103" y="50"/>
                </a:lnTo>
                <a:lnTo>
                  <a:pt x="126" y="74"/>
                </a:lnTo>
                <a:lnTo>
                  <a:pt x="146" y="99"/>
                </a:lnTo>
                <a:lnTo>
                  <a:pt x="156" y="115"/>
                </a:lnTo>
                <a:lnTo>
                  <a:pt x="165" y="131"/>
                </a:lnTo>
                <a:lnTo>
                  <a:pt x="172" y="141"/>
                </a:lnTo>
                <a:lnTo>
                  <a:pt x="180" y="150"/>
                </a:lnTo>
                <a:lnTo>
                  <a:pt x="163" y="141"/>
                </a:lnTo>
                <a:lnTo>
                  <a:pt x="144" y="136"/>
                </a:lnTo>
                <a:lnTo>
                  <a:pt x="123" y="130"/>
                </a:lnTo>
                <a:lnTo>
                  <a:pt x="104" y="125"/>
                </a:lnTo>
                <a:lnTo>
                  <a:pt x="83" y="115"/>
                </a:lnTo>
                <a:lnTo>
                  <a:pt x="61" y="103"/>
                </a:lnTo>
                <a:lnTo>
                  <a:pt x="43" y="88"/>
                </a:lnTo>
                <a:lnTo>
                  <a:pt x="27" y="70"/>
                </a:lnTo>
                <a:lnTo>
                  <a:pt x="14" y="50"/>
                </a:lnTo>
                <a:lnTo>
                  <a:pt x="5" y="27"/>
                </a:lnTo>
                <a:lnTo>
                  <a:pt x="0" y="4"/>
                </a:lnTo>
                <a:lnTo>
                  <a:pt x="0" y="2"/>
                </a:lnTo>
                <a:lnTo>
                  <a:pt x="1" y="2"/>
                </a:lnTo>
                <a:lnTo>
                  <a:pt x="1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6" name="Freeform 35"/>
          <xdr:cNvSpPr>
            <a:spLocks/>
          </xdr:cNvSpPr>
        </xdr:nvSpPr>
        <xdr:spPr bwMode="auto">
          <a:xfrm>
            <a:off x="1223" y="39"/>
            <a:ext cx="25" cy="6"/>
          </a:xfrm>
          <a:custGeom>
            <a:avLst/>
            <a:gdLst>
              <a:gd name="T0" fmla="*/ 113 w 314"/>
              <a:gd name="T1" fmla="*/ 0 h 78"/>
              <a:gd name="T2" fmla="*/ 139 w 314"/>
              <a:gd name="T3" fmla="*/ 0 h 78"/>
              <a:gd name="T4" fmla="*/ 164 w 314"/>
              <a:gd name="T5" fmla="*/ 4 h 78"/>
              <a:gd name="T6" fmla="*/ 199 w 314"/>
              <a:gd name="T7" fmla="*/ 15 h 78"/>
              <a:gd name="T8" fmla="*/ 229 w 314"/>
              <a:gd name="T9" fmla="*/ 27 h 78"/>
              <a:gd name="T10" fmla="*/ 255 w 314"/>
              <a:gd name="T11" fmla="*/ 39 h 78"/>
              <a:gd name="T12" fmla="*/ 278 w 314"/>
              <a:gd name="T13" fmla="*/ 51 h 78"/>
              <a:gd name="T14" fmla="*/ 290 w 314"/>
              <a:gd name="T15" fmla="*/ 57 h 78"/>
              <a:gd name="T16" fmla="*/ 303 w 314"/>
              <a:gd name="T17" fmla="*/ 63 h 78"/>
              <a:gd name="T18" fmla="*/ 314 w 314"/>
              <a:gd name="T19" fmla="*/ 68 h 78"/>
              <a:gd name="T20" fmla="*/ 312 w 314"/>
              <a:gd name="T21" fmla="*/ 69 h 78"/>
              <a:gd name="T22" fmla="*/ 310 w 314"/>
              <a:gd name="T23" fmla="*/ 71 h 78"/>
              <a:gd name="T24" fmla="*/ 308 w 314"/>
              <a:gd name="T25" fmla="*/ 72 h 78"/>
              <a:gd name="T26" fmla="*/ 306 w 314"/>
              <a:gd name="T27" fmla="*/ 73 h 78"/>
              <a:gd name="T28" fmla="*/ 304 w 314"/>
              <a:gd name="T29" fmla="*/ 75 h 78"/>
              <a:gd name="T30" fmla="*/ 303 w 314"/>
              <a:gd name="T31" fmla="*/ 78 h 78"/>
              <a:gd name="T32" fmla="*/ 295 w 314"/>
              <a:gd name="T33" fmla="*/ 70 h 78"/>
              <a:gd name="T34" fmla="*/ 286 w 314"/>
              <a:gd name="T35" fmla="*/ 61 h 78"/>
              <a:gd name="T36" fmla="*/ 277 w 314"/>
              <a:gd name="T37" fmla="*/ 55 h 78"/>
              <a:gd name="T38" fmla="*/ 253 w 314"/>
              <a:gd name="T39" fmla="*/ 43 h 78"/>
              <a:gd name="T40" fmla="*/ 226 w 314"/>
              <a:gd name="T41" fmla="*/ 31 h 78"/>
              <a:gd name="T42" fmla="*/ 197 w 314"/>
              <a:gd name="T43" fmla="*/ 20 h 78"/>
              <a:gd name="T44" fmla="*/ 163 w 314"/>
              <a:gd name="T45" fmla="*/ 9 h 78"/>
              <a:gd name="T46" fmla="*/ 137 w 314"/>
              <a:gd name="T47" fmla="*/ 4 h 78"/>
              <a:gd name="T48" fmla="*/ 113 w 314"/>
              <a:gd name="T49" fmla="*/ 4 h 78"/>
              <a:gd name="T50" fmla="*/ 89 w 314"/>
              <a:gd name="T51" fmla="*/ 7 h 78"/>
              <a:gd name="T52" fmla="*/ 65 w 314"/>
              <a:gd name="T53" fmla="*/ 10 h 78"/>
              <a:gd name="T54" fmla="*/ 30 w 314"/>
              <a:gd name="T55" fmla="*/ 14 h 78"/>
              <a:gd name="T56" fmla="*/ 21 w 314"/>
              <a:gd name="T57" fmla="*/ 15 h 78"/>
              <a:gd name="T58" fmla="*/ 11 w 314"/>
              <a:gd name="T59" fmla="*/ 15 h 78"/>
              <a:gd name="T60" fmla="*/ 10 w 314"/>
              <a:gd name="T61" fmla="*/ 15 h 78"/>
              <a:gd name="T62" fmla="*/ 7 w 314"/>
              <a:gd name="T63" fmla="*/ 15 h 78"/>
              <a:gd name="T64" fmla="*/ 5 w 314"/>
              <a:gd name="T65" fmla="*/ 15 h 78"/>
              <a:gd name="T66" fmla="*/ 2 w 314"/>
              <a:gd name="T67" fmla="*/ 14 h 78"/>
              <a:gd name="T68" fmla="*/ 0 w 314"/>
              <a:gd name="T69" fmla="*/ 13 h 78"/>
              <a:gd name="T70" fmla="*/ 3 w 314"/>
              <a:gd name="T71" fmla="*/ 12 h 78"/>
              <a:gd name="T72" fmla="*/ 6 w 314"/>
              <a:gd name="T73" fmla="*/ 11 h 78"/>
              <a:gd name="T74" fmla="*/ 8 w 314"/>
              <a:gd name="T75" fmla="*/ 11 h 78"/>
              <a:gd name="T76" fmla="*/ 11 w 314"/>
              <a:gd name="T77" fmla="*/ 11 h 78"/>
              <a:gd name="T78" fmla="*/ 14 w 314"/>
              <a:gd name="T79" fmla="*/ 11 h 78"/>
              <a:gd name="T80" fmla="*/ 31 w 314"/>
              <a:gd name="T81" fmla="*/ 10 h 78"/>
              <a:gd name="T82" fmla="*/ 63 w 314"/>
              <a:gd name="T83" fmla="*/ 6 h 78"/>
              <a:gd name="T84" fmla="*/ 88 w 314"/>
              <a:gd name="T85" fmla="*/ 2 h 78"/>
              <a:gd name="T86" fmla="*/ 113 w 314"/>
              <a:gd name="T87" fmla="*/ 0 h 7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314" h="78">
                <a:moveTo>
                  <a:pt x="113" y="0"/>
                </a:moveTo>
                <a:lnTo>
                  <a:pt x="139" y="0"/>
                </a:lnTo>
                <a:lnTo>
                  <a:pt x="164" y="4"/>
                </a:lnTo>
                <a:lnTo>
                  <a:pt x="199" y="15"/>
                </a:lnTo>
                <a:lnTo>
                  <a:pt x="229" y="27"/>
                </a:lnTo>
                <a:lnTo>
                  <a:pt x="255" y="39"/>
                </a:lnTo>
                <a:lnTo>
                  <a:pt x="278" y="51"/>
                </a:lnTo>
                <a:lnTo>
                  <a:pt x="290" y="57"/>
                </a:lnTo>
                <a:lnTo>
                  <a:pt x="303" y="63"/>
                </a:lnTo>
                <a:lnTo>
                  <a:pt x="314" y="68"/>
                </a:lnTo>
                <a:lnTo>
                  <a:pt x="312" y="69"/>
                </a:lnTo>
                <a:lnTo>
                  <a:pt x="310" y="71"/>
                </a:lnTo>
                <a:lnTo>
                  <a:pt x="308" y="72"/>
                </a:lnTo>
                <a:lnTo>
                  <a:pt x="306" y="73"/>
                </a:lnTo>
                <a:lnTo>
                  <a:pt x="304" y="75"/>
                </a:lnTo>
                <a:lnTo>
                  <a:pt x="303" y="78"/>
                </a:lnTo>
                <a:lnTo>
                  <a:pt x="295" y="70"/>
                </a:lnTo>
                <a:lnTo>
                  <a:pt x="286" y="61"/>
                </a:lnTo>
                <a:lnTo>
                  <a:pt x="277" y="55"/>
                </a:lnTo>
                <a:lnTo>
                  <a:pt x="253" y="43"/>
                </a:lnTo>
                <a:lnTo>
                  <a:pt x="226" y="31"/>
                </a:lnTo>
                <a:lnTo>
                  <a:pt x="197" y="20"/>
                </a:lnTo>
                <a:lnTo>
                  <a:pt x="163" y="9"/>
                </a:lnTo>
                <a:lnTo>
                  <a:pt x="137" y="4"/>
                </a:lnTo>
                <a:lnTo>
                  <a:pt x="113" y="4"/>
                </a:lnTo>
                <a:lnTo>
                  <a:pt x="89" y="7"/>
                </a:lnTo>
                <a:lnTo>
                  <a:pt x="65" y="10"/>
                </a:lnTo>
                <a:lnTo>
                  <a:pt x="30" y="14"/>
                </a:lnTo>
                <a:lnTo>
                  <a:pt x="21" y="15"/>
                </a:lnTo>
                <a:lnTo>
                  <a:pt x="11" y="15"/>
                </a:lnTo>
                <a:lnTo>
                  <a:pt x="10" y="15"/>
                </a:lnTo>
                <a:lnTo>
                  <a:pt x="7" y="15"/>
                </a:lnTo>
                <a:lnTo>
                  <a:pt x="5" y="15"/>
                </a:lnTo>
                <a:lnTo>
                  <a:pt x="2" y="14"/>
                </a:lnTo>
                <a:lnTo>
                  <a:pt x="0" y="13"/>
                </a:lnTo>
                <a:lnTo>
                  <a:pt x="3" y="12"/>
                </a:lnTo>
                <a:lnTo>
                  <a:pt x="6" y="11"/>
                </a:lnTo>
                <a:lnTo>
                  <a:pt x="8" y="11"/>
                </a:lnTo>
                <a:lnTo>
                  <a:pt x="11" y="11"/>
                </a:lnTo>
                <a:lnTo>
                  <a:pt x="14" y="11"/>
                </a:lnTo>
                <a:lnTo>
                  <a:pt x="31" y="10"/>
                </a:lnTo>
                <a:lnTo>
                  <a:pt x="63" y="6"/>
                </a:lnTo>
                <a:lnTo>
                  <a:pt x="88" y="2"/>
                </a:lnTo>
                <a:lnTo>
                  <a:pt x="11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7" name="Freeform 36"/>
          <xdr:cNvSpPr>
            <a:spLocks/>
          </xdr:cNvSpPr>
        </xdr:nvSpPr>
        <xdr:spPr bwMode="auto">
          <a:xfrm>
            <a:off x="1249" y="41"/>
            <a:ext cx="8" cy="3"/>
          </a:xfrm>
          <a:custGeom>
            <a:avLst/>
            <a:gdLst>
              <a:gd name="T0" fmla="*/ 99 w 103"/>
              <a:gd name="T1" fmla="*/ 0 h 44"/>
              <a:gd name="T2" fmla="*/ 98 w 103"/>
              <a:gd name="T3" fmla="*/ 3 h 44"/>
              <a:gd name="T4" fmla="*/ 98 w 103"/>
              <a:gd name="T5" fmla="*/ 5 h 44"/>
              <a:gd name="T6" fmla="*/ 98 w 103"/>
              <a:gd name="T7" fmla="*/ 6 h 44"/>
              <a:gd name="T8" fmla="*/ 99 w 103"/>
              <a:gd name="T9" fmla="*/ 7 h 44"/>
              <a:gd name="T10" fmla="*/ 101 w 103"/>
              <a:gd name="T11" fmla="*/ 10 h 44"/>
              <a:gd name="T12" fmla="*/ 103 w 103"/>
              <a:gd name="T13" fmla="*/ 11 h 44"/>
              <a:gd name="T14" fmla="*/ 100 w 103"/>
              <a:gd name="T15" fmla="*/ 11 h 44"/>
              <a:gd name="T16" fmla="*/ 92 w 103"/>
              <a:gd name="T17" fmla="*/ 13 h 44"/>
              <a:gd name="T18" fmla="*/ 84 w 103"/>
              <a:gd name="T19" fmla="*/ 16 h 44"/>
              <a:gd name="T20" fmla="*/ 76 w 103"/>
              <a:gd name="T21" fmla="*/ 18 h 44"/>
              <a:gd name="T22" fmla="*/ 72 w 103"/>
              <a:gd name="T23" fmla="*/ 19 h 44"/>
              <a:gd name="T24" fmla="*/ 57 w 103"/>
              <a:gd name="T25" fmla="*/ 18 h 44"/>
              <a:gd name="T26" fmla="*/ 41 w 103"/>
              <a:gd name="T27" fmla="*/ 17 h 44"/>
              <a:gd name="T28" fmla="*/ 28 w 103"/>
              <a:gd name="T29" fmla="*/ 15 h 44"/>
              <a:gd name="T30" fmla="*/ 15 w 103"/>
              <a:gd name="T31" fmla="*/ 15 h 44"/>
              <a:gd name="T32" fmla="*/ 18 w 103"/>
              <a:gd name="T33" fmla="*/ 16 h 44"/>
              <a:gd name="T34" fmla="*/ 25 w 103"/>
              <a:gd name="T35" fmla="*/ 21 h 44"/>
              <a:gd name="T36" fmla="*/ 30 w 103"/>
              <a:gd name="T37" fmla="*/ 26 h 44"/>
              <a:gd name="T38" fmla="*/ 35 w 103"/>
              <a:gd name="T39" fmla="*/ 29 h 44"/>
              <a:gd name="T40" fmla="*/ 39 w 103"/>
              <a:gd name="T41" fmla="*/ 30 h 44"/>
              <a:gd name="T42" fmla="*/ 45 w 103"/>
              <a:gd name="T43" fmla="*/ 32 h 44"/>
              <a:gd name="T44" fmla="*/ 53 w 103"/>
              <a:gd name="T45" fmla="*/ 33 h 44"/>
              <a:gd name="T46" fmla="*/ 59 w 103"/>
              <a:gd name="T47" fmla="*/ 34 h 44"/>
              <a:gd name="T48" fmla="*/ 61 w 103"/>
              <a:gd name="T49" fmla="*/ 34 h 44"/>
              <a:gd name="T50" fmla="*/ 61 w 103"/>
              <a:gd name="T51" fmla="*/ 37 h 44"/>
              <a:gd name="T52" fmla="*/ 61 w 103"/>
              <a:gd name="T53" fmla="*/ 41 h 44"/>
              <a:gd name="T54" fmla="*/ 59 w 103"/>
              <a:gd name="T55" fmla="*/ 44 h 44"/>
              <a:gd name="T56" fmla="*/ 45 w 103"/>
              <a:gd name="T57" fmla="*/ 38 h 44"/>
              <a:gd name="T58" fmla="*/ 30 w 103"/>
              <a:gd name="T59" fmla="*/ 32 h 44"/>
              <a:gd name="T60" fmla="*/ 26 w 103"/>
              <a:gd name="T61" fmla="*/ 29 h 44"/>
              <a:gd name="T62" fmla="*/ 23 w 103"/>
              <a:gd name="T63" fmla="*/ 26 h 44"/>
              <a:gd name="T64" fmla="*/ 20 w 103"/>
              <a:gd name="T65" fmla="*/ 22 h 44"/>
              <a:gd name="T66" fmla="*/ 15 w 103"/>
              <a:gd name="T67" fmla="*/ 19 h 44"/>
              <a:gd name="T68" fmla="*/ 12 w 103"/>
              <a:gd name="T69" fmla="*/ 17 h 44"/>
              <a:gd name="T70" fmla="*/ 8 w 103"/>
              <a:gd name="T71" fmla="*/ 16 h 44"/>
              <a:gd name="T72" fmla="*/ 3 w 103"/>
              <a:gd name="T73" fmla="*/ 14 h 44"/>
              <a:gd name="T74" fmla="*/ 0 w 103"/>
              <a:gd name="T75" fmla="*/ 13 h 44"/>
              <a:gd name="T76" fmla="*/ 10 w 103"/>
              <a:gd name="T77" fmla="*/ 10 h 44"/>
              <a:gd name="T78" fmla="*/ 21 w 103"/>
              <a:gd name="T79" fmla="*/ 10 h 44"/>
              <a:gd name="T80" fmla="*/ 31 w 103"/>
              <a:gd name="T81" fmla="*/ 11 h 44"/>
              <a:gd name="T82" fmla="*/ 41 w 103"/>
              <a:gd name="T83" fmla="*/ 13 h 44"/>
              <a:gd name="T84" fmla="*/ 58 w 103"/>
              <a:gd name="T85" fmla="*/ 15 h 44"/>
              <a:gd name="T86" fmla="*/ 75 w 103"/>
              <a:gd name="T87" fmla="*/ 14 h 44"/>
              <a:gd name="T88" fmla="*/ 80 w 103"/>
              <a:gd name="T89" fmla="*/ 14 h 44"/>
              <a:gd name="T90" fmla="*/ 84 w 103"/>
              <a:gd name="T91" fmla="*/ 13 h 44"/>
              <a:gd name="T92" fmla="*/ 87 w 103"/>
              <a:gd name="T93" fmla="*/ 11 h 44"/>
              <a:gd name="T94" fmla="*/ 90 w 103"/>
              <a:gd name="T95" fmla="*/ 10 h 44"/>
              <a:gd name="T96" fmla="*/ 92 w 103"/>
              <a:gd name="T97" fmla="*/ 7 h 44"/>
              <a:gd name="T98" fmla="*/ 93 w 103"/>
              <a:gd name="T99" fmla="*/ 5 h 44"/>
              <a:gd name="T100" fmla="*/ 95 w 103"/>
              <a:gd name="T101" fmla="*/ 3 h 44"/>
              <a:gd name="T102" fmla="*/ 97 w 103"/>
              <a:gd name="T103" fmla="*/ 1 h 44"/>
              <a:gd name="T104" fmla="*/ 99 w 103"/>
              <a:gd name="T105" fmla="*/ 0 h 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103" h="44">
                <a:moveTo>
                  <a:pt x="99" y="0"/>
                </a:moveTo>
                <a:lnTo>
                  <a:pt x="98" y="3"/>
                </a:lnTo>
                <a:lnTo>
                  <a:pt x="98" y="5"/>
                </a:lnTo>
                <a:lnTo>
                  <a:pt x="98" y="6"/>
                </a:lnTo>
                <a:lnTo>
                  <a:pt x="99" y="7"/>
                </a:lnTo>
                <a:lnTo>
                  <a:pt x="101" y="10"/>
                </a:lnTo>
                <a:lnTo>
                  <a:pt x="103" y="11"/>
                </a:lnTo>
                <a:lnTo>
                  <a:pt x="100" y="11"/>
                </a:lnTo>
                <a:lnTo>
                  <a:pt x="92" y="13"/>
                </a:lnTo>
                <a:lnTo>
                  <a:pt x="84" y="16"/>
                </a:lnTo>
                <a:lnTo>
                  <a:pt x="76" y="18"/>
                </a:lnTo>
                <a:lnTo>
                  <a:pt x="72" y="19"/>
                </a:lnTo>
                <a:lnTo>
                  <a:pt x="57" y="18"/>
                </a:lnTo>
                <a:lnTo>
                  <a:pt x="41" y="17"/>
                </a:lnTo>
                <a:lnTo>
                  <a:pt x="28" y="15"/>
                </a:lnTo>
                <a:lnTo>
                  <a:pt x="15" y="15"/>
                </a:lnTo>
                <a:lnTo>
                  <a:pt x="18" y="16"/>
                </a:lnTo>
                <a:lnTo>
                  <a:pt x="25" y="21"/>
                </a:lnTo>
                <a:lnTo>
                  <a:pt x="30" y="26"/>
                </a:lnTo>
                <a:lnTo>
                  <a:pt x="35" y="29"/>
                </a:lnTo>
                <a:lnTo>
                  <a:pt x="39" y="30"/>
                </a:lnTo>
                <a:lnTo>
                  <a:pt x="45" y="32"/>
                </a:lnTo>
                <a:lnTo>
                  <a:pt x="53" y="33"/>
                </a:lnTo>
                <a:lnTo>
                  <a:pt x="59" y="34"/>
                </a:lnTo>
                <a:lnTo>
                  <a:pt x="61" y="34"/>
                </a:lnTo>
                <a:lnTo>
                  <a:pt x="61" y="37"/>
                </a:lnTo>
                <a:lnTo>
                  <a:pt x="61" y="41"/>
                </a:lnTo>
                <a:lnTo>
                  <a:pt x="59" y="44"/>
                </a:lnTo>
                <a:lnTo>
                  <a:pt x="45" y="38"/>
                </a:lnTo>
                <a:lnTo>
                  <a:pt x="30" y="32"/>
                </a:lnTo>
                <a:lnTo>
                  <a:pt x="26" y="29"/>
                </a:lnTo>
                <a:lnTo>
                  <a:pt x="23" y="26"/>
                </a:lnTo>
                <a:lnTo>
                  <a:pt x="20" y="22"/>
                </a:lnTo>
                <a:lnTo>
                  <a:pt x="15" y="19"/>
                </a:lnTo>
                <a:lnTo>
                  <a:pt x="12" y="17"/>
                </a:lnTo>
                <a:lnTo>
                  <a:pt x="8" y="16"/>
                </a:lnTo>
                <a:lnTo>
                  <a:pt x="3" y="14"/>
                </a:lnTo>
                <a:lnTo>
                  <a:pt x="0" y="13"/>
                </a:lnTo>
                <a:lnTo>
                  <a:pt x="10" y="10"/>
                </a:lnTo>
                <a:lnTo>
                  <a:pt x="21" y="10"/>
                </a:lnTo>
                <a:lnTo>
                  <a:pt x="31" y="11"/>
                </a:lnTo>
                <a:lnTo>
                  <a:pt x="41" y="13"/>
                </a:lnTo>
                <a:lnTo>
                  <a:pt x="58" y="15"/>
                </a:lnTo>
                <a:lnTo>
                  <a:pt x="75" y="14"/>
                </a:lnTo>
                <a:lnTo>
                  <a:pt x="80" y="14"/>
                </a:lnTo>
                <a:lnTo>
                  <a:pt x="84" y="13"/>
                </a:lnTo>
                <a:lnTo>
                  <a:pt x="87" y="11"/>
                </a:lnTo>
                <a:lnTo>
                  <a:pt x="90" y="10"/>
                </a:lnTo>
                <a:lnTo>
                  <a:pt x="92" y="7"/>
                </a:lnTo>
                <a:lnTo>
                  <a:pt x="93" y="5"/>
                </a:lnTo>
                <a:lnTo>
                  <a:pt x="95" y="3"/>
                </a:lnTo>
                <a:lnTo>
                  <a:pt x="97" y="1"/>
                </a:lnTo>
                <a:lnTo>
                  <a:pt x="99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8" name="Freeform 37"/>
          <xdr:cNvSpPr>
            <a:spLocks/>
          </xdr:cNvSpPr>
        </xdr:nvSpPr>
        <xdr:spPr bwMode="auto">
          <a:xfrm>
            <a:off x="1239" y="41"/>
            <a:ext cx="11" cy="1"/>
          </a:xfrm>
          <a:custGeom>
            <a:avLst/>
            <a:gdLst>
              <a:gd name="T0" fmla="*/ 0 w 136"/>
              <a:gd name="T1" fmla="*/ 0 h 20"/>
              <a:gd name="T2" fmla="*/ 25 w 136"/>
              <a:gd name="T3" fmla="*/ 1 h 20"/>
              <a:gd name="T4" fmla="*/ 49 w 136"/>
              <a:gd name="T5" fmla="*/ 4 h 20"/>
              <a:gd name="T6" fmla="*/ 72 w 136"/>
              <a:gd name="T7" fmla="*/ 9 h 20"/>
              <a:gd name="T8" fmla="*/ 93 w 136"/>
              <a:gd name="T9" fmla="*/ 14 h 20"/>
              <a:gd name="T10" fmla="*/ 114 w 136"/>
              <a:gd name="T11" fmla="*/ 16 h 20"/>
              <a:gd name="T12" fmla="*/ 135 w 136"/>
              <a:gd name="T13" fmla="*/ 16 h 20"/>
              <a:gd name="T14" fmla="*/ 136 w 136"/>
              <a:gd name="T15" fmla="*/ 20 h 20"/>
              <a:gd name="T16" fmla="*/ 114 w 136"/>
              <a:gd name="T17" fmla="*/ 20 h 20"/>
              <a:gd name="T18" fmla="*/ 92 w 136"/>
              <a:gd name="T19" fmla="*/ 17 h 20"/>
              <a:gd name="T20" fmla="*/ 71 w 136"/>
              <a:gd name="T21" fmla="*/ 14 h 20"/>
              <a:gd name="T22" fmla="*/ 50 w 136"/>
              <a:gd name="T23" fmla="*/ 9 h 20"/>
              <a:gd name="T24" fmla="*/ 30 w 136"/>
              <a:gd name="T25" fmla="*/ 5 h 20"/>
              <a:gd name="T26" fmla="*/ 9 w 136"/>
              <a:gd name="T27" fmla="*/ 5 h 20"/>
              <a:gd name="T28" fmla="*/ 0 w 136"/>
              <a:gd name="T29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136" h="20">
                <a:moveTo>
                  <a:pt x="0" y="0"/>
                </a:moveTo>
                <a:lnTo>
                  <a:pt x="25" y="1"/>
                </a:lnTo>
                <a:lnTo>
                  <a:pt x="49" y="4"/>
                </a:lnTo>
                <a:lnTo>
                  <a:pt x="72" y="9"/>
                </a:lnTo>
                <a:lnTo>
                  <a:pt x="93" y="14"/>
                </a:lnTo>
                <a:lnTo>
                  <a:pt x="114" y="16"/>
                </a:lnTo>
                <a:lnTo>
                  <a:pt x="135" y="16"/>
                </a:lnTo>
                <a:lnTo>
                  <a:pt x="136" y="20"/>
                </a:lnTo>
                <a:lnTo>
                  <a:pt x="114" y="20"/>
                </a:lnTo>
                <a:lnTo>
                  <a:pt x="92" y="17"/>
                </a:lnTo>
                <a:lnTo>
                  <a:pt x="71" y="14"/>
                </a:lnTo>
                <a:lnTo>
                  <a:pt x="50" y="9"/>
                </a:lnTo>
                <a:lnTo>
                  <a:pt x="30" y="5"/>
                </a:lnTo>
                <a:lnTo>
                  <a:pt x="9" y="5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39" name="Freeform 38"/>
          <xdr:cNvSpPr>
            <a:spLocks/>
          </xdr:cNvSpPr>
        </xdr:nvSpPr>
        <xdr:spPr bwMode="auto">
          <a:xfrm>
            <a:off x="1227" y="37"/>
            <a:ext cx="17" cy="3"/>
          </a:xfrm>
          <a:custGeom>
            <a:avLst/>
            <a:gdLst>
              <a:gd name="T0" fmla="*/ 218 w 219"/>
              <a:gd name="T1" fmla="*/ 0 h 43"/>
              <a:gd name="T2" fmla="*/ 219 w 219"/>
              <a:gd name="T3" fmla="*/ 4 h 43"/>
              <a:gd name="T4" fmla="*/ 183 w 219"/>
              <a:gd name="T5" fmla="*/ 7 h 43"/>
              <a:gd name="T6" fmla="*/ 142 w 219"/>
              <a:gd name="T7" fmla="*/ 9 h 43"/>
              <a:gd name="T8" fmla="*/ 100 w 219"/>
              <a:gd name="T9" fmla="*/ 13 h 43"/>
              <a:gd name="T10" fmla="*/ 76 w 219"/>
              <a:gd name="T11" fmla="*/ 18 h 43"/>
              <a:gd name="T12" fmla="*/ 55 w 219"/>
              <a:gd name="T13" fmla="*/ 28 h 43"/>
              <a:gd name="T14" fmla="*/ 38 w 219"/>
              <a:gd name="T15" fmla="*/ 34 h 43"/>
              <a:gd name="T16" fmla="*/ 19 w 219"/>
              <a:gd name="T17" fmla="*/ 41 h 43"/>
              <a:gd name="T18" fmla="*/ 0 w 219"/>
              <a:gd name="T19" fmla="*/ 43 h 43"/>
              <a:gd name="T20" fmla="*/ 0 w 219"/>
              <a:gd name="T21" fmla="*/ 39 h 43"/>
              <a:gd name="T22" fmla="*/ 18 w 219"/>
              <a:gd name="T23" fmla="*/ 37 h 43"/>
              <a:gd name="T24" fmla="*/ 36 w 219"/>
              <a:gd name="T25" fmla="*/ 30 h 43"/>
              <a:gd name="T26" fmla="*/ 53 w 219"/>
              <a:gd name="T27" fmla="*/ 24 h 43"/>
              <a:gd name="T28" fmla="*/ 68 w 219"/>
              <a:gd name="T29" fmla="*/ 17 h 43"/>
              <a:gd name="T30" fmla="*/ 83 w 219"/>
              <a:gd name="T31" fmla="*/ 12 h 43"/>
              <a:gd name="T32" fmla="*/ 100 w 219"/>
              <a:gd name="T33" fmla="*/ 9 h 43"/>
              <a:gd name="T34" fmla="*/ 141 w 219"/>
              <a:gd name="T35" fmla="*/ 3 h 43"/>
              <a:gd name="T36" fmla="*/ 183 w 219"/>
              <a:gd name="T37" fmla="*/ 2 h 43"/>
              <a:gd name="T38" fmla="*/ 218 w 219"/>
              <a:gd name="T39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219" h="43">
                <a:moveTo>
                  <a:pt x="218" y="0"/>
                </a:moveTo>
                <a:lnTo>
                  <a:pt x="219" y="4"/>
                </a:lnTo>
                <a:lnTo>
                  <a:pt x="183" y="7"/>
                </a:lnTo>
                <a:lnTo>
                  <a:pt x="142" y="9"/>
                </a:lnTo>
                <a:lnTo>
                  <a:pt x="100" y="13"/>
                </a:lnTo>
                <a:lnTo>
                  <a:pt x="76" y="18"/>
                </a:lnTo>
                <a:lnTo>
                  <a:pt x="55" y="28"/>
                </a:lnTo>
                <a:lnTo>
                  <a:pt x="38" y="34"/>
                </a:lnTo>
                <a:lnTo>
                  <a:pt x="19" y="41"/>
                </a:lnTo>
                <a:lnTo>
                  <a:pt x="0" y="43"/>
                </a:lnTo>
                <a:lnTo>
                  <a:pt x="0" y="39"/>
                </a:lnTo>
                <a:lnTo>
                  <a:pt x="18" y="37"/>
                </a:lnTo>
                <a:lnTo>
                  <a:pt x="36" y="30"/>
                </a:lnTo>
                <a:lnTo>
                  <a:pt x="53" y="24"/>
                </a:lnTo>
                <a:lnTo>
                  <a:pt x="68" y="17"/>
                </a:lnTo>
                <a:lnTo>
                  <a:pt x="83" y="12"/>
                </a:lnTo>
                <a:lnTo>
                  <a:pt x="100" y="9"/>
                </a:lnTo>
                <a:lnTo>
                  <a:pt x="141" y="3"/>
                </a:lnTo>
                <a:lnTo>
                  <a:pt x="183" y="2"/>
                </a:lnTo>
                <a:lnTo>
                  <a:pt x="21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0" name="Freeform 39"/>
          <xdr:cNvSpPr>
            <a:spLocks/>
          </xdr:cNvSpPr>
        </xdr:nvSpPr>
        <xdr:spPr bwMode="auto">
          <a:xfrm>
            <a:off x="1229" y="36"/>
            <a:ext cx="4" cy="4"/>
          </a:xfrm>
          <a:custGeom>
            <a:avLst/>
            <a:gdLst>
              <a:gd name="T0" fmla="*/ 54 w 59"/>
              <a:gd name="T1" fmla="*/ 0 h 45"/>
              <a:gd name="T2" fmla="*/ 59 w 59"/>
              <a:gd name="T3" fmla="*/ 1 h 45"/>
              <a:gd name="T4" fmla="*/ 52 w 59"/>
              <a:gd name="T5" fmla="*/ 15 h 45"/>
              <a:gd name="T6" fmla="*/ 44 w 59"/>
              <a:gd name="T7" fmla="*/ 24 h 45"/>
              <a:gd name="T8" fmla="*/ 34 w 59"/>
              <a:gd name="T9" fmla="*/ 31 h 45"/>
              <a:gd name="T10" fmla="*/ 24 w 59"/>
              <a:gd name="T11" fmla="*/ 36 h 45"/>
              <a:gd name="T12" fmla="*/ 17 w 59"/>
              <a:gd name="T13" fmla="*/ 40 h 45"/>
              <a:gd name="T14" fmla="*/ 8 w 59"/>
              <a:gd name="T15" fmla="*/ 44 h 45"/>
              <a:gd name="T16" fmla="*/ 0 w 59"/>
              <a:gd name="T17" fmla="*/ 45 h 45"/>
              <a:gd name="T18" fmla="*/ 1 w 59"/>
              <a:gd name="T19" fmla="*/ 45 h 45"/>
              <a:gd name="T20" fmla="*/ 3 w 59"/>
              <a:gd name="T21" fmla="*/ 44 h 45"/>
              <a:gd name="T22" fmla="*/ 5 w 59"/>
              <a:gd name="T23" fmla="*/ 43 h 45"/>
              <a:gd name="T24" fmla="*/ 7 w 59"/>
              <a:gd name="T25" fmla="*/ 40 h 45"/>
              <a:gd name="T26" fmla="*/ 8 w 59"/>
              <a:gd name="T27" fmla="*/ 39 h 45"/>
              <a:gd name="T28" fmla="*/ 15 w 59"/>
              <a:gd name="T29" fmla="*/ 35 h 45"/>
              <a:gd name="T30" fmla="*/ 22 w 59"/>
              <a:gd name="T31" fmla="*/ 32 h 45"/>
              <a:gd name="T32" fmla="*/ 32 w 59"/>
              <a:gd name="T33" fmla="*/ 26 h 45"/>
              <a:gd name="T34" fmla="*/ 40 w 59"/>
              <a:gd name="T35" fmla="*/ 20 h 45"/>
              <a:gd name="T36" fmla="*/ 48 w 59"/>
              <a:gd name="T37" fmla="*/ 13 h 45"/>
              <a:gd name="T38" fmla="*/ 54 w 59"/>
              <a:gd name="T39" fmla="*/ 0 h 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59" h="45">
                <a:moveTo>
                  <a:pt x="54" y="0"/>
                </a:moveTo>
                <a:lnTo>
                  <a:pt x="59" y="1"/>
                </a:lnTo>
                <a:lnTo>
                  <a:pt x="52" y="15"/>
                </a:lnTo>
                <a:lnTo>
                  <a:pt x="44" y="24"/>
                </a:lnTo>
                <a:lnTo>
                  <a:pt x="34" y="31"/>
                </a:lnTo>
                <a:lnTo>
                  <a:pt x="24" y="36"/>
                </a:lnTo>
                <a:lnTo>
                  <a:pt x="17" y="40"/>
                </a:lnTo>
                <a:lnTo>
                  <a:pt x="8" y="44"/>
                </a:lnTo>
                <a:lnTo>
                  <a:pt x="0" y="45"/>
                </a:lnTo>
                <a:lnTo>
                  <a:pt x="1" y="45"/>
                </a:lnTo>
                <a:lnTo>
                  <a:pt x="3" y="44"/>
                </a:lnTo>
                <a:lnTo>
                  <a:pt x="5" y="43"/>
                </a:lnTo>
                <a:lnTo>
                  <a:pt x="7" y="40"/>
                </a:lnTo>
                <a:lnTo>
                  <a:pt x="8" y="39"/>
                </a:lnTo>
                <a:lnTo>
                  <a:pt x="15" y="35"/>
                </a:lnTo>
                <a:lnTo>
                  <a:pt x="22" y="32"/>
                </a:lnTo>
                <a:lnTo>
                  <a:pt x="32" y="26"/>
                </a:lnTo>
                <a:lnTo>
                  <a:pt x="40" y="20"/>
                </a:lnTo>
                <a:lnTo>
                  <a:pt x="48" y="13"/>
                </a:lnTo>
                <a:lnTo>
                  <a:pt x="5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1" name="Freeform 40"/>
          <xdr:cNvSpPr>
            <a:spLocks noEditPoints="1"/>
          </xdr:cNvSpPr>
        </xdr:nvSpPr>
        <xdr:spPr bwMode="auto">
          <a:xfrm>
            <a:off x="1137" y="9"/>
            <a:ext cx="53" cy="31"/>
          </a:xfrm>
          <a:custGeom>
            <a:avLst/>
            <a:gdLst>
              <a:gd name="T0" fmla="*/ 651 w 680"/>
              <a:gd name="T1" fmla="*/ 55 h 395"/>
              <a:gd name="T2" fmla="*/ 594 w 680"/>
              <a:gd name="T3" fmla="*/ 125 h 395"/>
              <a:gd name="T4" fmla="*/ 529 w 680"/>
              <a:gd name="T5" fmla="*/ 185 h 395"/>
              <a:gd name="T6" fmla="*/ 457 w 680"/>
              <a:gd name="T7" fmla="*/ 234 h 395"/>
              <a:gd name="T8" fmla="*/ 386 w 680"/>
              <a:gd name="T9" fmla="*/ 271 h 395"/>
              <a:gd name="T10" fmla="*/ 321 w 680"/>
              <a:gd name="T11" fmla="*/ 300 h 395"/>
              <a:gd name="T12" fmla="*/ 237 w 680"/>
              <a:gd name="T13" fmla="*/ 330 h 395"/>
              <a:gd name="T14" fmla="*/ 124 w 680"/>
              <a:gd name="T15" fmla="*/ 361 h 395"/>
              <a:gd name="T16" fmla="*/ 88 w 680"/>
              <a:gd name="T17" fmla="*/ 370 h 395"/>
              <a:gd name="T18" fmla="*/ 94 w 680"/>
              <a:gd name="T19" fmla="*/ 373 h 395"/>
              <a:gd name="T20" fmla="*/ 128 w 680"/>
              <a:gd name="T21" fmla="*/ 375 h 395"/>
              <a:gd name="T22" fmla="*/ 162 w 680"/>
              <a:gd name="T23" fmla="*/ 369 h 395"/>
              <a:gd name="T24" fmla="*/ 194 w 680"/>
              <a:gd name="T25" fmla="*/ 356 h 395"/>
              <a:gd name="T26" fmla="*/ 229 w 680"/>
              <a:gd name="T27" fmla="*/ 346 h 395"/>
              <a:gd name="T28" fmla="*/ 208 w 680"/>
              <a:gd name="T29" fmla="*/ 357 h 395"/>
              <a:gd name="T30" fmla="*/ 167 w 680"/>
              <a:gd name="T31" fmla="*/ 373 h 395"/>
              <a:gd name="T32" fmla="*/ 157 w 680"/>
              <a:gd name="T33" fmla="*/ 377 h 395"/>
              <a:gd name="T34" fmla="*/ 148 w 680"/>
              <a:gd name="T35" fmla="*/ 380 h 395"/>
              <a:gd name="T36" fmla="*/ 170 w 680"/>
              <a:gd name="T37" fmla="*/ 385 h 395"/>
              <a:gd name="T38" fmla="*/ 188 w 680"/>
              <a:gd name="T39" fmla="*/ 385 h 395"/>
              <a:gd name="T40" fmla="*/ 205 w 680"/>
              <a:gd name="T41" fmla="*/ 378 h 395"/>
              <a:gd name="T42" fmla="*/ 311 w 680"/>
              <a:gd name="T43" fmla="*/ 347 h 395"/>
              <a:gd name="T44" fmla="*/ 372 w 680"/>
              <a:gd name="T45" fmla="*/ 327 h 395"/>
              <a:gd name="T46" fmla="*/ 453 w 680"/>
              <a:gd name="T47" fmla="*/ 291 h 395"/>
              <a:gd name="T48" fmla="*/ 529 w 680"/>
              <a:gd name="T49" fmla="*/ 239 h 395"/>
              <a:gd name="T50" fmla="*/ 595 w 680"/>
              <a:gd name="T51" fmla="*/ 174 h 395"/>
              <a:gd name="T52" fmla="*/ 646 w 680"/>
              <a:gd name="T53" fmla="*/ 99 h 395"/>
              <a:gd name="T54" fmla="*/ 672 w 680"/>
              <a:gd name="T55" fmla="*/ 15 h 395"/>
              <a:gd name="T56" fmla="*/ 680 w 680"/>
              <a:gd name="T57" fmla="*/ 1 h 395"/>
              <a:gd name="T58" fmla="*/ 658 w 680"/>
              <a:gd name="T59" fmla="*/ 81 h 395"/>
              <a:gd name="T60" fmla="*/ 615 w 680"/>
              <a:gd name="T61" fmla="*/ 155 h 395"/>
              <a:gd name="T62" fmla="*/ 557 w 680"/>
              <a:gd name="T63" fmla="*/ 221 h 395"/>
              <a:gd name="T64" fmla="*/ 487 w 680"/>
              <a:gd name="T65" fmla="*/ 274 h 395"/>
              <a:gd name="T66" fmla="*/ 412 w 680"/>
              <a:gd name="T67" fmla="*/ 316 h 395"/>
              <a:gd name="T68" fmla="*/ 363 w 680"/>
              <a:gd name="T69" fmla="*/ 335 h 395"/>
              <a:gd name="T70" fmla="*/ 295 w 680"/>
              <a:gd name="T71" fmla="*/ 359 h 395"/>
              <a:gd name="T72" fmla="*/ 224 w 680"/>
              <a:gd name="T73" fmla="*/ 381 h 395"/>
              <a:gd name="T74" fmla="*/ 154 w 680"/>
              <a:gd name="T75" fmla="*/ 390 h 395"/>
              <a:gd name="T76" fmla="*/ 103 w 680"/>
              <a:gd name="T77" fmla="*/ 386 h 395"/>
              <a:gd name="T78" fmla="*/ 72 w 680"/>
              <a:gd name="T79" fmla="*/ 384 h 395"/>
              <a:gd name="T80" fmla="*/ 29 w 680"/>
              <a:gd name="T81" fmla="*/ 391 h 395"/>
              <a:gd name="T82" fmla="*/ 20 w 680"/>
              <a:gd name="T83" fmla="*/ 392 h 395"/>
              <a:gd name="T84" fmla="*/ 7 w 680"/>
              <a:gd name="T85" fmla="*/ 395 h 395"/>
              <a:gd name="T86" fmla="*/ 0 w 680"/>
              <a:gd name="T87" fmla="*/ 391 h 395"/>
              <a:gd name="T88" fmla="*/ 6 w 680"/>
              <a:gd name="T89" fmla="*/ 384 h 395"/>
              <a:gd name="T90" fmla="*/ 20 w 680"/>
              <a:gd name="T91" fmla="*/ 383 h 395"/>
              <a:gd name="T92" fmla="*/ 48 w 680"/>
              <a:gd name="T93" fmla="*/ 377 h 395"/>
              <a:gd name="T94" fmla="*/ 95 w 680"/>
              <a:gd name="T95" fmla="*/ 363 h 395"/>
              <a:gd name="T96" fmla="*/ 122 w 680"/>
              <a:gd name="T97" fmla="*/ 357 h 395"/>
              <a:gd name="T98" fmla="*/ 236 w 680"/>
              <a:gd name="T99" fmla="*/ 326 h 395"/>
              <a:gd name="T100" fmla="*/ 320 w 680"/>
              <a:gd name="T101" fmla="*/ 296 h 395"/>
              <a:gd name="T102" fmla="*/ 386 w 680"/>
              <a:gd name="T103" fmla="*/ 266 h 395"/>
              <a:gd name="T104" fmla="*/ 459 w 680"/>
              <a:gd name="T105" fmla="*/ 227 h 395"/>
              <a:gd name="T106" fmla="*/ 532 w 680"/>
              <a:gd name="T107" fmla="*/ 177 h 395"/>
              <a:gd name="T108" fmla="*/ 598 w 680"/>
              <a:gd name="T109" fmla="*/ 116 h 395"/>
              <a:gd name="T110" fmla="*/ 654 w 680"/>
              <a:gd name="T111" fmla="*/ 42 h 39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680" h="395">
                <a:moveTo>
                  <a:pt x="672" y="15"/>
                </a:moveTo>
                <a:lnTo>
                  <a:pt x="651" y="55"/>
                </a:lnTo>
                <a:lnTo>
                  <a:pt x="624" y="92"/>
                </a:lnTo>
                <a:lnTo>
                  <a:pt x="594" y="125"/>
                </a:lnTo>
                <a:lnTo>
                  <a:pt x="562" y="157"/>
                </a:lnTo>
                <a:lnTo>
                  <a:pt x="529" y="185"/>
                </a:lnTo>
                <a:lnTo>
                  <a:pt x="493" y="210"/>
                </a:lnTo>
                <a:lnTo>
                  <a:pt x="457" y="234"/>
                </a:lnTo>
                <a:lnTo>
                  <a:pt x="421" y="254"/>
                </a:lnTo>
                <a:lnTo>
                  <a:pt x="386" y="271"/>
                </a:lnTo>
                <a:lnTo>
                  <a:pt x="352" y="287"/>
                </a:lnTo>
                <a:lnTo>
                  <a:pt x="321" y="300"/>
                </a:lnTo>
                <a:lnTo>
                  <a:pt x="292" y="311"/>
                </a:lnTo>
                <a:lnTo>
                  <a:pt x="237" y="330"/>
                </a:lnTo>
                <a:lnTo>
                  <a:pt x="181" y="347"/>
                </a:lnTo>
                <a:lnTo>
                  <a:pt x="124" y="361"/>
                </a:lnTo>
                <a:lnTo>
                  <a:pt x="101" y="367"/>
                </a:lnTo>
                <a:lnTo>
                  <a:pt x="88" y="370"/>
                </a:lnTo>
                <a:lnTo>
                  <a:pt x="75" y="372"/>
                </a:lnTo>
                <a:lnTo>
                  <a:pt x="94" y="373"/>
                </a:lnTo>
                <a:lnTo>
                  <a:pt x="111" y="374"/>
                </a:lnTo>
                <a:lnTo>
                  <a:pt x="128" y="375"/>
                </a:lnTo>
                <a:lnTo>
                  <a:pt x="146" y="373"/>
                </a:lnTo>
                <a:lnTo>
                  <a:pt x="162" y="369"/>
                </a:lnTo>
                <a:lnTo>
                  <a:pt x="178" y="362"/>
                </a:lnTo>
                <a:lnTo>
                  <a:pt x="194" y="356"/>
                </a:lnTo>
                <a:lnTo>
                  <a:pt x="211" y="351"/>
                </a:lnTo>
                <a:lnTo>
                  <a:pt x="229" y="346"/>
                </a:lnTo>
                <a:lnTo>
                  <a:pt x="245" y="340"/>
                </a:lnTo>
                <a:lnTo>
                  <a:pt x="208" y="357"/>
                </a:lnTo>
                <a:lnTo>
                  <a:pt x="171" y="372"/>
                </a:lnTo>
                <a:lnTo>
                  <a:pt x="167" y="373"/>
                </a:lnTo>
                <a:lnTo>
                  <a:pt x="163" y="375"/>
                </a:lnTo>
                <a:lnTo>
                  <a:pt x="157" y="377"/>
                </a:lnTo>
                <a:lnTo>
                  <a:pt x="151" y="380"/>
                </a:lnTo>
                <a:lnTo>
                  <a:pt x="148" y="380"/>
                </a:lnTo>
                <a:lnTo>
                  <a:pt x="159" y="383"/>
                </a:lnTo>
                <a:lnTo>
                  <a:pt x="170" y="385"/>
                </a:lnTo>
                <a:lnTo>
                  <a:pt x="179" y="386"/>
                </a:lnTo>
                <a:lnTo>
                  <a:pt x="188" y="385"/>
                </a:lnTo>
                <a:lnTo>
                  <a:pt x="196" y="382"/>
                </a:lnTo>
                <a:lnTo>
                  <a:pt x="205" y="378"/>
                </a:lnTo>
                <a:lnTo>
                  <a:pt x="261" y="363"/>
                </a:lnTo>
                <a:lnTo>
                  <a:pt x="311" y="347"/>
                </a:lnTo>
                <a:lnTo>
                  <a:pt x="361" y="330"/>
                </a:lnTo>
                <a:lnTo>
                  <a:pt x="372" y="327"/>
                </a:lnTo>
                <a:lnTo>
                  <a:pt x="413" y="311"/>
                </a:lnTo>
                <a:lnTo>
                  <a:pt x="453" y="291"/>
                </a:lnTo>
                <a:lnTo>
                  <a:pt x="491" y="266"/>
                </a:lnTo>
                <a:lnTo>
                  <a:pt x="529" y="239"/>
                </a:lnTo>
                <a:lnTo>
                  <a:pt x="564" y="208"/>
                </a:lnTo>
                <a:lnTo>
                  <a:pt x="595" y="174"/>
                </a:lnTo>
                <a:lnTo>
                  <a:pt x="623" y="137"/>
                </a:lnTo>
                <a:lnTo>
                  <a:pt x="646" y="99"/>
                </a:lnTo>
                <a:lnTo>
                  <a:pt x="663" y="58"/>
                </a:lnTo>
                <a:lnTo>
                  <a:pt x="672" y="15"/>
                </a:lnTo>
                <a:close/>
                <a:moveTo>
                  <a:pt x="676" y="0"/>
                </a:moveTo>
                <a:lnTo>
                  <a:pt x="680" y="1"/>
                </a:lnTo>
                <a:lnTo>
                  <a:pt x="672" y="42"/>
                </a:lnTo>
                <a:lnTo>
                  <a:pt x="658" y="81"/>
                </a:lnTo>
                <a:lnTo>
                  <a:pt x="639" y="119"/>
                </a:lnTo>
                <a:lnTo>
                  <a:pt x="615" y="155"/>
                </a:lnTo>
                <a:lnTo>
                  <a:pt x="588" y="189"/>
                </a:lnTo>
                <a:lnTo>
                  <a:pt x="557" y="221"/>
                </a:lnTo>
                <a:lnTo>
                  <a:pt x="523" y="249"/>
                </a:lnTo>
                <a:lnTo>
                  <a:pt x="487" y="274"/>
                </a:lnTo>
                <a:lnTo>
                  <a:pt x="449" y="296"/>
                </a:lnTo>
                <a:lnTo>
                  <a:pt x="412" y="316"/>
                </a:lnTo>
                <a:lnTo>
                  <a:pt x="373" y="331"/>
                </a:lnTo>
                <a:lnTo>
                  <a:pt x="363" y="335"/>
                </a:lnTo>
                <a:lnTo>
                  <a:pt x="329" y="346"/>
                </a:lnTo>
                <a:lnTo>
                  <a:pt x="295" y="359"/>
                </a:lnTo>
                <a:lnTo>
                  <a:pt x="261" y="371"/>
                </a:lnTo>
                <a:lnTo>
                  <a:pt x="224" y="381"/>
                </a:lnTo>
                <a:lnTo>
                  <a:pt x="189" y="388"/>
                </a:lnTo>
                <a:lnTo>
                  <a:pt x="154" y="390"/>
                </a:lnTo>
                <a:lnTo>
                  <a:pt x="118" y="388"/>
                </a:lnTo>
                <a:lnTo>
                  <a:pt x="103" y="386"/>
                </a:lnTo>
                <a:lnTo>
                  <a:pt x="87" y="384"/>
                </a:lnTo>
                <a:lnTo>
                  <a:pt x="72" y="384"/>
                </a:lnTo>
                <a:lnTo>
                  <a:pt x="51" y="387"/>
                </a:lnTo>
                <a:lnTo>
                  <a:pt x="29" y="391"/>
                </a:lnTo>
                <a:lnTo>
                  <a:pt x="25" y="391"/>
                </a:lnTo>
                <a:lnTo>
                  <a:pt x="20" y="392"/>
                </a:lnTo>
                <a:lnTo>
                  <a:pt x="13" y="393"/>
                </a:lnTo>
                <a:lnTo>
                  <a:pt x="7" y="395"/>
                </a:lnTo>
                <a:lnTo>
                  <a:pt x="2" y="393"/>
                </a:lnTo>
                <a:lnTo>
                  <a:pt x="0" y="391"/>
                </a:lnTo>
                <a:lnTo>
                  <a:pt x="1" y="387"/>
                </a:lnTo>
                <a:lnTo>
                  <a:pt x="6" y="384"/>
                </a:lnTo>
                <a:lnTo>
                  <a:pt x="13" y="383"/>
                </a:lnTo>
                <a:lnTo>
                  <a:pt x="20" y="383"/>
                </a:lnTo>
                <a:lnTo>
                  <a:pt x="26" y="383"/>
                </a:lnTo>
                <a:lnTo>
                  <a:pt x="48" y="377"/>
                </a:lnTo>
                <a:lnTo>
                  <a:pt x="71" y="370"/>
                </a:lnTo>
                <a:lnTo>
                  <a:pt x="95" y="363"/>
                </a:lnTo>
                <a:lnTo>
                  <a:pt x="100" y="362"/>
                </a:lnTo>
                <a:lnTo>
                  <a:pt x="122" y="357"/>
                </a:lnTo>
                <a:lnTo>
                  <a:pt x="180" y="343"/>
                </a:lnTo>
                <a:lnTo>
                  <a:pt x="236" y="326"/>
                </a:lnTo>
                <a:lnTo>
                  <a:pt x="290" y="307"/>
                </a:lnTo>
                <a:lnTo>
                  <a:pt x="320" y="296"/>
                </a:lnTo>
                <a:lnTo>
                  <a:pt x="352" y="282"/>
                </a:lnTo>
                <a:lnTo>
                  <a:pt x="386" y="266"/>
                </a:lnTo>
                <a:lnTo>
                  <a:pt x="423" y="248"/>
                </a:lnTo>
                <a:lnTo>
                  <a:pt x="459" y="227"/>
                </a:lnTo>
                <a:lnTo>
                  <a:pt x="495" y="204"/>
                </a:lnTo>
                <a:lnTo>
                  <a:pt x="532" y="177"/>
                </a:lnTo>
                <a:lnTo>
                  <a:pt x="566" y="148"/>
                </a:lnTo>
                <a:lnTo>
                  <a:pt x="598" y="116"/>
                </a:lnTo>
                <a:lnTo>
                  <a:pt x="628" y="80"/>
                </a:lnTo>
                <a:lnTo>
                  <a:pt x="654" y="42"/>
                </a:lnTo>
                <a:lnTo>
                  <a:pt x="67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2" name="Freeform 41"/>
          <xdr:cNvSpPr>
            <a:spLocks/>
          </xdr:cNvSpPr>
        </xdr:nvSpPr>
        <xdr:spPr bwMode="auto">
          <a:xfrm>
            <a:off x="1043" y="37"/>
            <a:ext cx="178" cy="13"/>
          </a:xfrm>
          <a:custGeom>
            <a:avLst/>
            <a:gdLst>
              <a:gd name="T0" fmla="*/ 1122 w 2318"/>
              <a:gd name="T1" fmla="*/ 4 h 160"/>
              <a:gd name="T2" fmla="*/ 1203 w 2318"/>
              <a:gd name="T3" fmla="*/ 18 h 160"/>
              <a:gd name="T4" fmla="*/ 1257 w 2318"/>
              <a:gd name="T5" fmla="*/ 15 h 160"/>
              <a:gd name="T6" fmla="*/ 1347 w 2318"/>
              <a:gd name="T7" fmla="*/ 15 h 160"/>
              <a:gd name="T8" fmla="*/ 1488 w 2318"/>
              <a:gd name="T9" fmla="*/ 38 h 160"/>
              <a:gd name="T10" fmla="*/ 1616 w 2318"/>
              <a:gd name="T11" fmla="*/ 47 h 160"/>
              <a:gd name="T12" fmla="*/ 1750 w 2318"/>
              <a:gd name="T13" fmla="*/ 55 h 160"/>
              <a:gd name="T14" fmla="*/ 1880 w 2318"/>
              <a:gd name="T15" fmla="*/ 57 h 160"/>
              <a:gd name="T16" fmla="*/ 2003 w 2318"/>
              <a:gd name="T17" fmla="*/ 63 h 160"/>
              <a:gd name="T18" fmla="*/ 2117 w 2318"/>
              <a:gd name="T19" fmla="*/ 68 h 160"/>
              <a:gd name="T20" fmla="*/ 2179 w 2318"/>
              <a:gd name="T21" fmla="*/ 71 h 160"/>
              <a:gd name="T22" fmla="*/ 2244 w 2318"/>
              <a:gd name="T23" fmla="*/ 69 h 160"/>
              <a:gd name="T24" fmla="*/ 2285 w 2318"/>
              <a:gd name="T25" fmla="*/ 55 h 160"/>
              <a:gd name="T26" fmla="*/ 2304 w 2318"/>
              <a:gd name="T27" fmla="*/ 55 h 160"/>
              <a:gd name="T28" fmla="*/ 2318 w 2318"/>
              <a:gd name="T29" fmla="*/ 62 h 160"/>
              <a:gd name="T30" fmla="*/ 2309 w 2318"/>
              <a:gd name="T31" fmla="*/ 66 h 160"/>
              <a:gd name="T32" fmla="*/ 2282 w 2318"/>
              <a:gd name="T33" fmla="*/ 67 h 160"/>
              <a:gd name="T34" fmla="*/ 2254 w 2318"/>
              <a:gd name="T35" fmla="*/ 78 h 160"/>
              <a:gd name="T36" fmla="*/ 2173 w 2318"/>
              <a:gd name="T37" fmla="*/ 83 h 160"/>
              <a:gd name="T38" fmla="*/ 2100 w 2318"/>
              <a:gd name="T39" fmla="*/ 81 h 160"/>
              <a:gd name="T40" fmla="*/ 1961 w 2318"/>
              <a:gd name="T41" fmla="*/ 71 h 160"/>
              <a:gd name="T42" fmla="*/ 1837 w 2318"/>
              <a:gd name="T43" fmla="*/ 74 h 160"/>
              <a:gd name="T44" fmla="*/ 1702 w 2318"/>
              <a:gd name="T45" fmla="*/ 63 h 160"/>
              <a:gd name="T46" fmla="*/ 1573 w 2318"/>
              <a:gd name="T47" fmla="*/ 61 h 160"/>
              <a:gd name="T48" fmla="*/ 1442 w 2318"/>
              <a:gd name="T49" fmla="*/ 42 h 160"/>
              <a:gd name="T50" fmla="*/ 1298 w 2318"/>
              <a:gd name="T51" fmla="*/ 23 h 160"/>
              <a:gd name="T52" fmla="*/ 1244 w 2318"/>
              <a:gd name="T53" fmla="*/ 30 h 160"/>
              <a:gd name="T54" fmla="*/ 1175 w 2318"/>
              <a:gd name="T55" fmla="*/ 27 h 160"/>
              <a:gd name="T56" fmla="*/ 1093 w 2318"/>
              <a:gd name="T57" fmla="*/ 13 h 160"/>
              <a:gd name="T58" fmla="*/ 917 w 2318"/>
              <a:gd name="T59" fmla="*/ 25 h 160"/>
              <a:gd name="T60" fmla="*/ 745 w 2318"/>
              <a:gd name="T61" fmla="*/ 36 h 160"/>
              <a:gd name="T62" fmla="*/ 588 w 2318"/>
              <a:gd name="T63" fmla="*/ 38 h 160"/>
              <a:gd name="T64" fmla="*/ 408 w 2318"/>
              <a:gd name="T65" fmla="*/ 51 h 160"/>
              <a:gd name="T66" fmla="*/ 256 w 2318"/>
              <a:gd name="T67" fmla="*/ 79 h 160"/>
              <a:gd name="T68" fmla="*/ 175 w 2318"/>
              <a:gd name="T69" fmla="*/ 100 h 160"/>
              <a:gd name="T70" fmla="*/ 91 w 2318"/>
              <a:gd name="T71" fmla="*/ 125 h 160"/>
              <a:gd name="T72" fmla="*/ 30 w 2318"/>
              <a:gd name="T73" fmla="*/ 148 h 160"/>
              <a:gd name="T74" fmla="*/ 13 w 2318"/>
              <a:gd name="T75" fmla="*/ 157 h 160"/>
              <a:gd name="T76" fmla="*/ 0 w 2318"/>
              <a:gd name="T77" fmla="*/ 158 h 160"/>
              <a:gd name="T78" fmla="*/ 7 w 2318"/>
              <a:gd name="T79" fmla="*/ 145 h 160"/>
              <a:gd name="T80" fmla="*/ 56 w 2318"/>
              <a:gd name="T81" fmla="*/ 123 h 160"/>
              <a:gd name="T82" fmla="*/ 130 w 2318"/>
              <a:gd name="T83" fmla="*/ 99 h 160"/>
              <a:gd name="T84" fmla="*/ 207 w 2318"/>
              <a:gd name="T85" fmla="*/ 78 h 160"/>
              <a:gd name="T86" fmla="*/ 263 w 2318"/>
              <a:gd name="T87" fmla="*/ 64 h 160"/>
              <a:gd name="T88" fmla="*/ 341 w 2318"/>
              <a:gd name="T89" fmla="*/ 48 h 160"/>
              <a:gd name="T90" fmla="*/ 532 w 2318"/>
              <a:gd name="T91" fmla="*/ 27 h 160"/>
              <a:gd name="T92" fmla="*/ 687 w 2318"/>
              <a:gd name="T93" fmla="*/ 24 h 160"/>
              <a:gd name="T94" fmla="*/ 862 w 2318"/>
              <a:gd name="T95" fmla="*/ 17 h 160"/>
              <a:gd name="T96" fmla="*/ 1064 w 2318"/>
              <a:gd name="T97" fmla="*/ 0 h 1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</a:cxnLst>
            <a:rect l="0" t="0" r="r" b="b"/>
            <a:pathLst>
              <a:path w="2318" h="160">
                <a:moveTo>
                  <a:pt x="1064" y="0"/>
                </a:moveTo>
                <a:lnTo>
                  <a:pt x="1093" y="1"/>
                </a:lnTo>
                <a:lnTo>
                  <a:pt x="1122" y="4"/>
                </a:lnTo>
                <a:lnTo>
                  <a:pt x="1150" y="9"/>
                </a:lnTo>
                <a:lnTo>
                  <a:pt x="1177" y="15"/>
                </a:lnTo>
                <a:lnTo>
                  <a:pt x="1203" y="18"/>
                </a:lnTo>
                <a:lnTo>
                  <a:pt x="1229" y="18"/>
                </a:lnTo>
                <a:lnTo>
                  <a:pt x="1243" y="17"/>
                </a:lnTo>
                <a:lnTo>
                  <a:pt x="1257" y="15"/>
                </a:lnTo>
                <a:lnTo>
                  <a:pt x="1276" y="11"/>
                </a:lnTo>
                <a:lnTo>
                  <a:pt x="1298" y="10"/>
                </a:lnTo>
                <a:lnTo>
                  <a:pt x="1347" y="15"/>
                </a:lnTo>
                <a:lnTo>
                  <a:pt x="1395" y="21"/>
                </a:lnTo>
                <a:lnTo>
                  <a:pt x="1444" y="30"/>
                </a:lnTo>
                <a:lnTo>
                  <a:pt x="1488" y="38"/>
                </a:lnTo>
                <a:lnTo>
                  <a:pt x="1532" y="45"/>
                </a:lnTo>
                <a:lnTo>
                  <a:pt x="1574" y="47"/>
                </a:lnTo>
                <a:lnTo>
                  <a:pt x="1616" y="47"/>
                </a:lnTo>
                <a:lnTo>
                  <a:pt x="1660" y="47"/>
                </a:lnTo>
                <a:lnTo>
                  <a:pt x="1704" y="50"/>
                </a:lnTo>
                <a:lnTo>
                  <a:pt x="1750" y="55"/>
                </a:lnTo>
                <a:lnTo>
                  <a:pt x="1794" y="59"/>
                </a:lnTo>
                <a:lnTo>
                  <a:pt x="1837" y="61"/>
                </a:lnTo>
                <a:lnTo>
                  <a:pt x="1880" y="57"/>
                </a:lnTo>
                <a:lnTo>
                  <a:pt x="1921" y="56"/>
                </a:lnTo>
                <a:lnTo>
                  <a:pt x="1962" y="59"/>
                </a:lnTo>
                <a:lnTo>
                  <a:pt x="2003" y="63"/>
                </a:lnTo>
                <a:lnTo>
                  <a:pt x="2050" y="67"/>
                </a:lnTo>
                <a:lnTo>
                  <a:pt x="2099" y="68"/>
                </a:lnTo>
                <a:lnTo>
                  <a:pt x="2117" y="68"/>
                </a:lnTo>
                <a:lnTo>
                  <a:pt x="2138" y="69"/>
                </a:lnTo>
                <a:lnTo>
                  <a:pt x="2158" y="70"/>
                </a:lnTo>
                <a:lnTo>
                  <a:pt x="2179" y="71"/>
                </a:lnTo>
                <a:lnTo>
                  <a:pt x="2201" y="72"/>
                </a:lnTo>
                <a:lnTo>
                  <a:pt x="2223" y="71"/>
                </a:lnTo>
                <a:lnTo>
                  <a:pt x="2244" y="69"/>
                </a:lnTo>
                <a:lnTo>
                  <a:pt x="2264" y="63"/>
                </a:lnTo>
                <a:lnTo>
                  <a:pt x="2282" y="54"/>
                </a:lnTo>
                <a:lnTo>
                  <a:pt x="2285" y="55"/>
                </a:lnTo>
                <a:lnTo>
                  <a:pt x="2290" y="55"/>
                </a:lnTo>
                <a:lnTo>
                  <a:pt x="2297" y="55"/>
                </a:lnTo>
                <a:lnTo>
                  <a:pt x="2304" y="55"/>
                </a:lnTo>
                <a:lnTo>
                  <a:pt x="2311" y="56"/>
                </a:lnTo>
                <a:lnTo>
                  <a:pt x="2315" y="59"/>
                </a:lnTo>
                <a:lnTo>
                  <a:pt x="2318" y="62"/>
                </a:lnTo>
                <a:lnTo>
                  <a:pt x="2317" y="67"/>
                </a:lnTo>
                <a:lnTo>
                  <a:pt x="2315" y="66"/>
                </a:lnTo>
                <a:lnTo>
                  <a:pt x="2309" y="66"/>
                </a:lnTo>
                <a:lnTo>
                  <a:pt x="2299" y="66"/>
                </a:lnTo>
                <a:lnTo>
                  <a:pt x="2290" y="66"/>
                </a:lnTo>
                <a:lnTo>
                  <a:pt x="2282" y="67"/>
                </a:lnTo>
                <a:lnTo>
                  <a:pt x="2279" y="68"/>
                </a:lnTo>
                <a:lnTo>
                  <a:pt x="2266" y="74"/>
                </a:lnTo>
                <a:lnTo>
                  <a:pt x="2254" y="78"/>
                </a:lnTo>
                <a:lnTo>
                  <a:pt x="2241" y="81"/>
                </a:lnTo>
                <a:lnTo>
                  <a:pt x="2207" y="83"/>
                </a:lnTo>
                <a:lnTo>
                  <a:pt x="2173" y="83"/>
                </a:lnTo>
                <a:lnTo>
                  <a:pt x="2138" y="82"/>
                </a:lnTo>
                <a:lnTo>
                  <a:pt x="2117" y="81"/>
                </a:lnTo>
                <a:lnTo>
                  <a:pt x="2100" y="81"/>
                </a:lnTo>
                <a:lnTo>
                  <a:pt x="2050" y="80"/>
                </a:lnTo>
                <a:lnTo>
                  <a:pt x="2002" y="76"/>
                </a:lnTo>
                <a:lnTo>
                  <a:pt x="1961" y="71"/>
                </a:lnTo>
                <a:lnTo>
                  <a:pt x="1922" y="69"/>
                </a:lnTo>
                <a:lnTo>
                  <a:pt x="1881" y="70"/>
                </a:lnTo>
                <a:lnTo>
                  <a:pt x="1837" y="74"/>
                </a:lnTo>
                <a:lnTo>
                  <a:pt x="1794" y="72"/>
                </a:lnTo>
                <a:lnTo>
                  <a:pt x="1749" y="68"/>
                </a:lnTo>
                <a:lnTo>
                  <a:pt x="1702" y="63"/>
                </a:lnTo>
                <a:lnTo>
                  <a:pt x="1659" y="60"/>
                </a:lnTo>
                <a:lnTo>
                  <a:pt x="1616" y="60"/>
                </a:lnTo>
                <a:lnTo>
                  <a:pt x="1573" y="61"/>
                </a:lnTo>
                <a:lnTo>
                  <a:pt x="1529" y="57"/>
                </a:lnTo>
                <a:lnTo>
                  <a:pt x="1485" y="51"/>
                </a:lnTo>
                <a:lnTo>
                  <a:pt x="1442" y="42"/>
                </a:lnTo>
                <a:lnTo>
                  <a:pt x="1393" y="34"/>
                </a:lnTo>
                <a:lnTo>
                  <a:pt x="1345" y="27"/>
                </a:lnTo>
                <a:lnTo>
                  <a:pt x="1298" y="23"/>
                </a:lnTo>
                <a:lnTo>
                  <a:pt x="1279" y="24"/>
                </a:lnTo>
                <a:lnTo>
                  <a:pt x="1259" y="27"/>
                </a:lnTo>
                <a:lnTo>
                  <a:pt x="1244" y="30"/>
                </a:lnTo>
                <a:lnTo>
                  <a:pt x="1229" y="31"/>
                </a:lnTo>
                <a:lnTo>
                  <a:pt x="1201" y="31"/>
                </a:lnTo>
                <a:lnTo>
                  <a:pt x="1175" y="27"/>
                </a:lnTo>
                <a:lnTo>
                  <a:pt x="1147" y="22"/>
                </a:lnTo>
                <a:lnTo>
                  <a:pt x="1120" y="17"/>
                </a:lnTo>
                <a:lnTo>
                  <a:pt x="1093" y="13"/>
                </a:lnTo>
                <a:lnTo>
                  <a:pt x="1065" y="12"/>
                </a:lnTo>
                <a:lnTo>
                  <a:pt x="991" y="18"/>
                </a:lnTo>
                <a:lnTo>
                  <a:pt x="917" y="25"/>
                </a:lnTo>
                <a:lnTo>
                  <a:pt x="863" y="30"/>
                </a:lnTo>
                <a:lnTo>
                  <a:pt x="803" y="34"/>
                </a:lnTo>
                <a:lnTo>
                  <a:pt x="745" y="36"/>
                </a:lnTo>
                <a:lnTo>
                  <a:pt x="687" y="37"/>
                </a:lnTo>
                <a:lnTo>
                  <a:pt x="639" y="37"/>
                </a:lnTo>
                <a:lnTo>
                  <a:pt x="588" y="38"/>
                </a:lnTo>
                <a:lnTo>
                  <a:pt x="533" y="40"/>
                </a:lnTo>
                <a:lnTo>
                  <a:pt x="472" y="45"/>
                </a:lnTo>
                <a:lnTo>
                  <a:pt x="408" y="51"/>
                </a:lnTo>
                <a:lnTo>
                  <a:pt x="344" y="61"/>
                </a:lnTo>
                <a:lnTo>
                  <a:pt x="280" y="74"/>
                </a:lnTo>
                <a:lnTo>
                  <a:pt x="256" y="79"/>
                </a:lnTo>
                <a:lnTo>
                  <a:pt x="230" y="85"/>
                </a:lnTo>
                <a:lnTo>
                  <a:pt x="203" y="93"/>
                </a:lnTo>
                <a:lnTo>
                  <a:pt x="175" y="100"/>
                </a:lnTo>
                <a:lnTo>
                  <a:pt x="146" y="109"/>
                </a:lnTo>
                <a:lnTo>
                  <a:pt x="118" y="116"/>
                </a:lnTo>
                <a:lnTo>
                  <a:pt x="91" y="125"/>
                </a:lnTo>
                <a:lnTo>
                  <a:pt x="67" y="132"/>
                </a:lnTo>
                <a:lnTo>
                  <a:pt x="46" y="140"/>
                </a:lnTo>
                <a:lnTo>
                  <a:pt x="30" y="148"/>
                </a:lnTo>
                <a:lnTo>
                  <a:pt x="18" y="153"/>
                </a:lnTo>
                <a:lnTo>
                  <a:pt x="13" y="157"/>
                </a:lnTo>
                <a:lnTo>
                  <a:pt x="13" y="157"/>
                </a:lnTo>
                <a:lnTo>
                  <a:pt x="13" y="155"/>
                </a:lnTo>
                <a:lnTo>
                  <a:pt x="1" y="160"/>
                </a:lnTo>
                <a:lnTo>
                  <a:pt x="0" y="158"/>
                </a:lnTo>
                <a:lnTo>
                  <a:pt x="0" y="155"/>
                </a:lnTo>
                <a:lnTo>
                  <a:pt x="1" y="152"/>
                </a:lnTo>
                <a:lnTo>
                  <a:pt x="7" y="145"/>
                </a:lnTo>
                <a:lnTo>
                  <a:pt x="19" y="139"/>
                </a:lnTo>
                <a:lnTo>
                  <a:pt x="35" y="131"/>
                </a:lnTo>
                <a:lnTo>
                  <a:pt x="56" y="123"/>
                </a:lnTo>
                <a:lnTo>
                  <a:pt x="78" y="115"/>
                </a:lnTo>
                <a:lnTo>
                  <a:pt x="104" y="107"/>
                </a:lnTo>
                <a:lnTo>
                  <a:pt x="130" y="99"/>
                </a:lnTo>
                <a:lnTo>
                  <a:pt x="156" y="92"/>
                </a:lnTo>
                <a:lnTo>
                  <a:pt x="182" y="84"/>
                </a:lnTo>
                <a:lnTo>
                  <a:pt x="207" y="78"/>
                </a:lnTo>
                <a:lnTo>
                  <a:pt x="229" y="72"/>
                </a:lnTo>
                <a:lnTo>
                  <a:pt x="249" y="67"/>
                </a:lnTo>
                <a:lnTo>
                  <a:pt x="263" y="64"/>
                </a:lnTo>
                <a:lnTo>
                  <a:pt x="272" y="62"/>
                </a:lnTo>
                <a:lnTo>
                  <a:pt x="276" y="61"/>
                </a:lnTo>
                <a:lnTo>
                  <a:pt x="341" y="48"/>
                </a:lnTo>
                <a:lnTo>
                  <a:pt x="406" y="38"/>
                </a:lnTo>
                <a:lnTo>
                  <a:pt x="470" y="32"/>
                </a:lnTo>
                <a:lnTo>
                  <a:pt x="532" y="27"/>
                </a:lnTo>
                <a:lnTo>
                  <a:pt x="588" y="25"/>
                </a:lnTo>
                <a:lnTo>
                  <a:pt x="639" y="24"/>
                </a:lnTo>
                <a:lnTo>
                  <a:pt x="687" y="24"/>
                </a:lnTo>
                <a:lnTo>
                  <a:pt x="745" y="23"/>
                </a:lnTo>
                <a:lnTo>
                  <a:pt x="802" y="21"/>
                </a:lnTo>
                <a:lnTo>
                  <a:pt x="862" y="17"/>
                </a:lnTo>
                <a:lnTo>
                  <a:pt x="916" y="12"/>
                </a:lnTo>
                <a:lnTo>
                  <a:pt x="990" y="5"/>
                </a:lnTo>
                <a:lnTo>
                  <a:pt x="106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3" name="Freeform 42"/>
          <xdr:cNvSpPr>
            <a:spLocks/>
          </xdr:cNvSpPr>
        </xdr:nvSpPr>
        <xdr:spPr bwMode="auto">
          <a:xfrm>
            <a:off x="1249" y="41"/>
            <a:ext cx="20" cy="2"/>
          </a:xfrm>
          <a:custGeom>
            <a:avLst/>
            <a:gdLst>
              <a:gd name="T0" fmla="*/ 263 w 263"/>
              <a:gd name="T1" fmla="*/ 0 h 22"/>
              <a:gd name="T2" fmla="*/ 263 w 263"/>
              <a:gd name="T3" fmla="*/ 4 h 22"/>
              <a:gd name="T4" fmla="*/ 232 w 263"/>
              <a:gd name="T5" fmla="*/ 4 h 22"/>
              <a:gd name="T6" fmla="*/ 202 w 263"/>
              <a:gd name="T7" fmla="*/ 8 h 22"/>
              <a:gd name="T8" fmla="*/ 172 w 263"/>
              <a:gd name="T9" fmla="*/ 13 h 22"/>
              <a:gd name="T10" fmla="*/ 130 w 263"/>
              <a:gd name="T11" fmla="*/ 18 h 22"/>
              <a:gd name="T12" fmla="*/ 88 w 263"/>
              <a:gd name="T13" fmla="*/ 22 h 22"/>
              <a:gd name="T14" fmla="*/ 75 w 263"/>
              <a:gd name="T15" fmla="*/ 21 h 22"/>
              <a:gd name="T16" fmla="*/ 60 w 263"/>
              <a:gd name="T17" fmla="*/ 21 h 22"/>
              <a:gd name="T18" fmla="*/ 51 w 263"/>
              <a:gd name="T19" fmla="*/ 21 h 22"/>
              <a:gd name="T20" fmla="*/ 39 w 263"/>
              <a:gd name="T21" fmla="*/ 21 h 22"/>
              <a:gd name="T22" fmla="*/ 27 w 263"/>
              <a:gd name="T23" fmla="*/ 19 h 22"/>
              <a:gd name="T24" fmla="*/ 20 w 263"/>
              <a:gd name="T25" fmla="*/ 17 h 22"/>
              <a:gd name="T26" fmla="*/ 12 w 263"/>
              <a:gd name="T27" fmla="*/ 14 h 22"/>
              <a:gd name="T28" fmla="*/ 9 w 263"/>
              <a:gd name="T29" fmla="*/ 12 h 22"/>
              <a:gd name="T30" fmla="*/ 6 w 263"/>
              <a:gd name="T31" fmla="*/ 11 h 22"/>
              <a:gd name="T32" fmla="*/ 3 w 263"/>
              <a:gd name="T33" fmla="*/ 10 h 22"/>
              <a:gd name="T34" fmla="*/ 0 w 263"/>
              <a:gd name="T35" fmla="*/ 10 h 22"/>
              <a:gd name="T36" fmla="*/ 9 w 263"/>
              <a:gd name="T37" fmla="*/ 10 h 22"/>
              <a:gd name="T38" fmla="*/ 19 w 263"/>
              <a:gd name="T39" fmla="*/ 12 h 22"/>
              <a:gd name="T40" fmla="*/ 28 w 263"/>
              <a:gd name="T41" fmla="*/ 15 h 22"/>
              <a:gd name="T42" fmla="*/ 39 w 263"/>
              <a:gd name="T43" fmla="*/ 16 h 22"/>
              <a:gd name="T44" fmla="*/ 51 w 263"/>
              <a:gd name="T45" fmla="*/ 16 h 22"/>
              <a:gd name="T46" fmla="*/ 60 w 263"/>
              <a:gd name="T47" fmla="*/ 16 h 22"/>
              <a:gd name="T48" fmla="*/ 75 w 263"/>
              <a:gd name="T49" fmla="*/ 16 h 22"/>
              <a:gd name="T50" fmla="*/ 88 w 263"/>
              <a:gd name="T51" fmla="*/ 17 h 22"/>
              <a:gd name="T52" fmla="*/ 130 w 263"/>
              <a:gd name="T53" fmla="*/ 14 h 22"/>
              <a:gd name="T54" fmla="*/ 171 w 263"/>
              <a:gd name="T55" fmla="*/ 9 h 22"/>
              <a:gd name="T56" fmla="*/ 201 w 263"/>
              <a:gd name="T57" fmla="*/ 3 h 22"/>
              <a:gd name="T58" fmla="*/ 232 w 263"/>
              <a:gd name="T59" fmla="*/ 0 h 22"/>
              <a:gd name="T60" fmla="*/ 263 w 263"/>
              <a:gd name="T61" fmla="*/ 0 h 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</a:cxnLst>
            <a:rect l="0" t="0" r="r" b="b"/>
            <a:pathLst>
              <a:path w="263" h="22">
                <a:moveTo>
                  <a:pt x="263" y="0"/>
                </a:moveTo>
                <a:lnTo>
                  <a:pt x="263" y="4"/>
                </a:lnTo>
                <a:lnTo>
                  <a:pt x="232" y="4"/>
                </a:lnTo>
                <a:lnTo>
                  <a:pt x="202" y="8"/>
                </a:lnTo>
                <a:lnTo>
                  <a:pt x="172" y="13"/>
                </a:lnTo>
                <a:lnTo>
                  <a:pt x="130" y="18"/>
                </a:lnTo>
                <a:lnTo>
                  <a:pt x="88" y="22"/>
                </a:lnTo>
                <a:lnTo>
                  <a:pt x="75" y="21"/>
                </a:lnTo>
                <a:lnTo>
                  <a:pt x="60" y="21"/>
                </a:lnTo>
                <a:lnTo>
                  <a:pt x="51" y="21"/>
                </a:lnTo>
                <a:lnTo>
                  <a:pt x="39" y="21"/>
                </a:lnTo>
                <a:lnTo>
                  <a:pt x="27" y="19"/>
                </a:lnTo>
                <a:lnTo>
                  <a:pt x="20" y="17"/>
                </a:lnTo>
                <a:lnTo>
                  <a:pt x="12" y="14"/>
                </a:lnTo>
                <a:lnTo>
                  <a:pt x="9" y="12"/>
                </a:lnTo>
                <a:lnTo>
                  <a:pt x="6" y="11"/>
                </a:lnTo>
                <a:lnTo>
                  <a:pt x="3" y="10"/>
                </a:lnTo>
                <a:lnTo>
                  <a:pt x="0" y="10"/>
                </a:lnTo>
                <a:lnTo>
                  <a:pt x="9" y="10"/>
                </a:lnTo>
                <a:lnTo>
                  <a:pt x="19" y="12"/>
                </a:lnTo>
                <a:lnTo>
                  <a:pt x="28" y="15"/>
                </a:lnTo>
                <a:lnTo>
                  <a:pt x="39" y="16"/>
                </a:lnTo>
                <a:lnTo>
                  <a:pt x="51" y="16"/>
                </a:lnTo>
                <a:lnTo>
                  <a:pt x="60" y="16"/>
                </a:lnTo>
                <a:lnTo>
                  <a:pt x="75" y="16"/>
                </a:lnTo>
                <a:lnTo>
                  <a:pt x="88" y="17"/>
                </a:lnTo>
                <a:lnTo>
                  <a:pt x="130" y="14"/>
                </a:lnTo>
                <a:lnTo>
                  <a:pt x="171" y="9"/>
                </a:lnTo>
                <a:lnTo>
                  <a:pt x="201" y="3"/>
                </a:lnTo>
                <a:lnTo>
                  <a:pt x="232" y="0"/>
                </a:lnTo>
                <a:lnTo>
                  <a:pt x="263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4" name="Freeform 43"/>
          <xdr:cNvSpPr>
            <a:spLocks/>
          </xdr:cNvSpPr>
        </xdr:nvSpPr>
        <xdr:spPr bwMode="auto">
          <a:xfrm>
            <a:off x="1250" y="42"/>
            <a:ext cx="16" cy="3"/>
          </a:xfrm>
          <a:custGeom>
            <a:avLst/>
            <a:gdLst>
              <a:gd name="T0" fmla="*/ 8 w 201"/>
              <a:gd name="T1" fmla="*/ 0 h 30"/>
              <a:gd name="T2" fmla="*/ 17 w 201"/>
              <a:gd name="T3" fmla="*/ 2 h 30"/>
              <a:gd name="T4" fmla="*/ 25 w 201"/>
              <a:gd name="T5" fmla="*/ 5 h 30"/>
              <a:gd name="T6" fmla="*/ 32 w 201"/>
              <a:gd name="T7" fmla="*/ 9 h 30"/>
              <a:gd name="T8" fmla="*/ 37 w 201"/>
              <a:gd name="T9" fmla="*/ 11 h 30"/>
              <a:gd name="T10" fmla="*/ 42 w 201"/>
              <a:gd name="T11" fmla="*/ 12 h 30"/>
              <a:gd name="T12" fmla="*/ 61 w 201"/>
              <a:gd name="T13" fmla="*/ 12 h 30"/>
              <a:gd name="T14" fmla="*/ 78 w 201"/>
              <a:gd name="T15" fmla="*/ 10 h 30"/>
              <a:gd name="T16" fmla="*/ 96 w 201"/>
              <a:gd name="T17" fmla="*/ 5 h 30"/>
              <a:gd name="T18" fmla="*/ 114 w 201"/>
              <a:gd name="T19" fmla="*/ 4 h 30"/>
              <a:gd name="T20" fmla="*/ 131 w 201"/>
              <a:gd name="T21" fmla="*/ 5 h 30"/>
              <a:gd name="T22" fmla="*/ 150 w 201"/>
              <a:gd name="T23" fmla="*/ 10 h 30"/>
              <a:gd name="T24" fmla="*/ 151 w 201"/>
              <a:gd name="T25" fmla="*/ 10 h 30"/>
              <a:gd name="T26" fmla="*/ 152 w 201"/>
              <a:gd name="T27" fmla="*/ 10 h 30"/>
              <a:gd name="T28" fmla="*/ 155 w 201"/>
              <a:gd name="T29" fmla="*/ 11 h 30"/>
              <a:gd name="T30" fmla="*/ 157 w 201"/>
              <a:gd name="T31" fmla="*/ 12 h 30"/>
              <a:gd name="T32" fmla="*/ 160 w 201"/>
              <a:gd name="T33" fmla="*/ 13 h 30"/>
              <a:gd name="T34" fmla="*/ 164 w 201"/>
              <a:gd name="T35" fmla="*/ 13 h 30"/>
              <a:gd name="T36" fmla="*/ 165 w 201"/>
              <a:gd name="T37" fmla="*/ 14 h 30"/>
              <a:gd name="T38" fmla="*/ 166 w 201"/>
              <a:gd name="T39" fmla="*/ 14 h 30"/>
              <a:gd name="T40" fmla="*/ 179 w 201"/>
              <a:gd name="T41" fmla="*/ 17 h 30"/>
              <a:gd name="T42" fmla="*/ 190 w 201"/>
              <a:gd name="T43" fmla="*/ 22 h 30"/>
              <a:gd name="T44" fmla="*/ 201 w 201"/>
              <a:gd name="T45" fmla="*/ 26 h 30"/>
              <a:gd name="T46" fmla="*/ 199 w 201"/>
              <a:gd name="T47" fmla="*/ 30 h 30"/>
              <a:gd name="T48" fmla="*/ 189 w 201"/>
              <a:gd name="T49" fmla="*/ 26 h 30"/>
              <a:gd name="T50" fmla="*/ 176 w 201"/>
              <a:gd name="T51" fmla="*/ 22 h 30"/>
              <a:gd name="T52" fmla="*/ 165 w 201"/>
              <a:gd name="T53" fmla="*/ 18 h 30"/>
              <a:gd name="T54" fmla="*/ 149 w 201"/>
              <a:gd name="T55" fmla="*/ 14 h 30"/>
              <a:gd name="T56" fmla="*/ 131 w 201"/>
              <a:gd name="T57" fmla="*/ 10 h 30"/>
              <a:gd name="T58" fmla="*/ 115 w 201"/>
              <a:gd name="T59" fmla="*/ 9 h 30"/>
              <a:gd name="T60" fmla="*/ 97 w 201"/>
              <a:gd name="T61" fmla="*/ 12 h 30"/>
              <a:gd name="T62" fmla="*/ 95 w 201"/>
              <a:gd name="T63" fmla="*/ 12 h 30"/>
              <a:gd name="T64" fmla="*/ 78 w 201"/>
              <a:gd name="T65" fmla="*/ 15 h 30"/>
              <a:gd name="T66" fmla="*/ 60 w 201"/>
              <a:gd name="T67" fmla="*/ 17 h 30"/>
              <a:gd name="T68" fmla="*/ 41 w 201"/>
              <a:gd name="T69" fmla="*/ 16 h 30"/>
              <a:gd name="T70" fmla="*/ 33 w 201"/>
              <a:gd name="T71" fmla="*/ 14 h 30"/>
              <a:gd name="T72" fmla="*/ 24 w 201"/>
              <a:gd name="T73" fmla="*/ 10 h 30"/>
              <a:gd name="T74" fmla="*/ 11 w 201"/>
              <a:gd name="T75" fmla="*/ 5 h 30"/>
              <a:gd name="T76" fmla="*/ 1 w 201"/>
              <a:gd name="T77" fmla="*/ 4 h 30"/>
              <a:gd name="T78" fmla="*/ 0 w 201"/>
              <a:gd name="T79" fmla="*/ 0 h 30"/>
              <a:gd name="T80" fmla="*/ 8 w 201"/>
              <a:gd name="T81" fmla="*/ 0 h 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201" h="30">
                <a:moveTo>
                  <a:pt x="8" y="0"/>
                </a:moveTo>
                <a:lnTo>
                  <a:pt x="17" y="2"/>
                </a:lnTo>
                <a:lnTo>
                  <a:pt x="25" y="5"/>
                </a:lnTo>
                <a:lnTo>
                  <a:pt x="32" y="9"/>
                </a:lnTo>
                <a:lnTo>
                  <a:pt x="37" y="11"/>
                </a:lnTo>
                <a:lnTo>
                  <a:pt x="42" y="12"/>
                </a:lnTo>
                <a:lnTo>
                  <a:pt x="61" y="12"/>
                </a:lnTo>
                <a:lnTo>
                  <a:pt x="78" y="10"/>
                </a:lnTo>
                <a:lnTo>
                  <a:pt x="96" y="5"/>
                </a:lnTo>
                <a:lnTo>
                  <a:pt x="114" y="4"/>
                </a:lnTo>
                <a:lnTo>
                  <a:pt x="131" y="5"/>
                </a:lnTo>
                <a:lnTo>
                  <a:pt x="150" y="10"/>
                </a:lnTo>
                <a:lnTo>
                  <a:pt x="151" y="10"/>
                </a:lnTo>
                <a:lnTo>
                  <a:pt x="152" y="10"/>
                </a:lnTo>
                <a:lnTo>
                  <a:pt x="155" y="11"/>
                </a:lnTo>
                <a:lnTo>
                  <a:pt x="157" y="12"/>
                </a:lnTo>
                <a:lnTo>
                  <a:pt x="160" y="13"/>
                </a:lnTo>
                <a:lnTo>
                  <a:pt x="164" y="13"/>
                </a:lnTo>
                <a:lnTo>
                  <a:pt x="165" y="14"/>
                </a:lnTo>
                <a:lnTo>
                  <a:pt x="166" y="14"/>
                </a:lnTo>
                <a:lnTo>
                  <a:pt x="179" y="17"/>
                </a:lnTo>
                <a:lnTo>
                  <a:pt x="190" y="22"/>
                </a:lnTo>
                <a:lnTo>
                  <a:pt x="201" y="26"/>
                </a:lnTo>
                <a:lnTo>
                  <a:pt x="199" y="30"/>
                </a:lnTo>
                <a:lnTo>
                  <a:pt x="189" y="26"/>
                </a:lnTo>
                <a:lnTo>
                  <a:pt x="176" y="22"/>
                </a:lnTo>
                <a:lnTo>
                  <a:pt x="165" y="18"/>
                </a:lnTo>
                <a:lnTo>
                  <a:pt x="149" y="14"/>
                </a:lnTo>
                <a:lnTo>
                  <a:pt x="131" y="10"/>
                </a:lnTo>
                <a:lnTo>
                  <a:pt x="115" y="9"/>
                </a:lnTo>
                <a:lnTo>
                  <a:pt x="97" y="12"/>
                </a:lnTo>
                <a:lnTo>
                  <a:pt x="95" y="12"/>
                </a:lnTo>
                <a:lnTo>
                  <a:pt x="78" y="15"/>
                </a:lnTo>
                <a:lnTo>
                  <a:pt x="60" y="17"/>
                </a:lnTo>
                <a:lnTo>
                  <a:pt x="41" y="16"/>
                </a:lnTo>
                <a:lnTo>
                  <a:pt x="33" y="14"/>
                </a:lnTo>
                <a:lnTo>
                  <a:pt x="24" y="10"/>
                </a:lnTo>
                <a:lnTo>
                  <a:pt x="11" y="5"/>
                </a:lnTo>
                <a:lnTo>
                  <a:pt x="1" y="4"/>
                </a:lnTo>
                <a:lnTo>
                  <a:pt x="0" y="0"/>
                </a:lnTo>
                <a:lnTo>
                  <a:pt x="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5" name="Freeform 44"/>
          <xdr:cNvSpPr>
            <a:spLocks/>
          </xdr:cNvSpPr>
        </xdr:nvSpPr>
        <xdr:spPr bwMode="auto">
          <a:xfrm>
            <a:off x="1271" y="42"/>
            <a:ext cx="6" cy="1"/>
          </a:xfrm>
          <a:custGeom>
            <a:avLst/>
            <a:gdLst>
              <a:gd name="T0" fmla="*/ 22 w 73"/>
              <a:gd name="T1" fmla="*/ 0 h 14"/>
              <a:gd name="T2" fmla="*/ 36 w 73"/>
              <a:gd name="T3" fmla="*/ 1 h 14"/>
              <a:gd name="T4" fmla="*/ 50 w 73"/>
              <a:gd name="T5" fmla="*/ 3 h 14"/>
              <a:gd name="T6" fmla="*/ 62 w 73"/>
              <a:gd name="T7" fmla="*/ 6 h 14"/>
              <a:gd name="T8" fmla="*/ 73 w 73"/>
              <a:gd name="T9" fmla="*/ 9 h 14"/>
              <a:gd name="T10" fmla="*/ 71 w 73"/>
              <a:gd name="T11" fmla="*/ 14 h 14"/>
              <a:gd name="T12" fmla="*/ 71 w 73"/>
              <a:gd name="T13" fmla="*/ 14 h 14"/>
              <a:gd name="T14" fmla="*/ 66 w 73"/>
              <a:gd name="T15" fmla="*/ 13 h 14"/>
              <a:gd name="T16" fmla="*/ 59 w 73"/>
              <a:gd name="T17" fmla="*/ 10 h 14"/>
              <a:gd name="T18" fmla="*/ 48 w 73"/>
              <a:gd name="T19" fmla="*/ 8 h 14"/>
              <a:gd name="T20" fmla="*/ 35 w 73"/>
              <a:gd name="T21" fmla="*/ 5 h 14"/>
              <a:gd name="T22" fmla="*/ 24 w 73"/>
              <a:gd name="T23" fmla="*/ 4 h 14"/>
              <a:gd name="T24" fmla="*/ 12 w 73"/>
              <a:gd name="T25" fmla="*/ 4 h 14"/>
              <a:gd name="T26" fmla="*/ 2 w 73"/>
              <a:gd name="T27" fmla="*/ 6 h 14"/>
              <a:gd name="T28" fmla="*/ 0 w 73"/>
              <a:gd name="T29" fmla="*/ 3 h 14"/>
              <a:gd name="T30" fmla="*/ 10 w 73"/>
              <a:gd name="T31" fmla="*/ 1 h 14"/>
              <a:gd name="T32" fmla="*/ 22 w 73"/>
              <a:gd name="T33" fmla="*/ 0 h 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73" h="14">
                <a:moveTo>
                  <a:pt x="22" y="0"/>
                </a:moveTo>
                <a:lnTo>
                  <a:pt x="36" y="1"/>
                </a:lnTo>
                <a:lnTo>
                  <a:pt x="50" y="3"/>
                </a:lnTo>
                <a:lnTo>
                  <a:pt x="62" y="6"/>
                </a:lnTo>
                <a:lnTo>
                  <a:pt x="73" y="9"/>
                </a:lnTo>
                <a:lnTo>
                  <a:pt x="71" y="14"/>
                </a:lnTo>
                <a:lnTo>
                  <a:pt x="71" y="14"/>
                </a:lnTo>
                <a:lnTo>
                  <a:pt x="66" y="13"/>
                </a:lnTo>
                <a:lnTo>
                  <a:pt x="59" y="10"/>
                </a:lnTo>
                <a:lnTo>
                  <a:pt x="48" y="8"/>
                </a:lnTo>
                <a:lnTo>
                  <a:pt x="35" y="5"/>
                </a:lnTo>
                <a:lnTo>
                  <a:pt x="24" y="4"/>
                </a:lnTo>
                <a:lnTo>
                  <a:pt x="12" y="4"/>
                </a:lnTo>
                <a:lnTo>
                  <a:pt x="2" y="6"/>
                </a:lnTo>
                <a:lnTo>
                  <a:pt x="0" y="3"/>
                </a:lnTo>
                <a:lnTo>
                  <a:pt x="10" y="1"/>
                </a:lnTo>
                <a:lnTo>
                  <a:pt x="22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46" name="Freeform 45"/>
          <xdr:cNvSpPr>
            <a:spLocks/>
          </xdr:cNvSpPr>
        </xdr:nvSpPr>
        <xdr:spPr bwMode="auto">
          <a:xfrm>
            <a:off x="1275" y="41"/>
            <a:ext cx="10" cy="3"/>
          </a:xfrm>
          <a:custGeom>
            <a:avLst/>
            <a:gdLst>
              <a:gd name="T0" fmla="*/ 67 w 129"/>
              <a:gd name="T1" fmla="*/ 0 h 34"/>
              <a:gd name="T2" fmla="*/ 69 w 129"/>
              <a:gd name="T3" fmla="*/ 4 h 34"/>
              <a:gd name="T4" fmla="*/ 57 w 129"/>
              <a:gd name="T5" fmla="*/ 8 h 34"/>
              <a:gd name="T6" fmla="*/ 46 w 129"/>
              <a:gd name="T7" fmla="*/ 11 h 34"/>
              <a:gd name="T8" fmla="*/ 38 w 129"/>
              <a:gd name="T9" fmla="*/ 16 h 34"/>
              <a:gd name="T10" fmla="*/ 44 w 129"/>
              <a:gd name="T11" fmla="*/ 15 h 34"/>
              <a:gd name="T12" fmla="*/ 49 w 129"/>
              <a:gd name="T13" fmla="*/ 15 h 34"/>
              <a:gd name="T14" fmla="*/ 53 w 129"/>
              <a:gd name="T15" fmla="*/ 15 h 34"/>
              <a:gd name="T16" fmla="*/ 57 w 129"/>
              <a:gd name="T17" fmla="*/ 15 h 34"/>
              <a:gd name="T18" fmla="*/ 62 w 129"/>
              <a:gd name="T19" fmla="*/ 16 h 34"/>
              <a:gd name="T20" fmla="*/ 68 w 129"/>
              <a:gd name="T21" fmla="*/ 19 h 34"/>
              <a:gd name="T22" fmla="*/ 73 w 129"/>
              <a:gd name="T23" fmla="*/ 21 h 34"/>
              <a:gd name="T24" fmla="*/ 77 w 129"/>
              <a:gd name="T25" fmla="*/ 25 h 34"/>
              <a:gd name="T26" fmla="*/ 83 w 129"/>
              <a:gd name="T27" fmla="*/ 27 h 34"/>
              <a:gd name="T28" fmla="*/ 101 w 129"/>
              <a:gd name="T29" fmla="*/ 30 h 34"/>
              <a:gd name="T30" fmla="*/ 115 w 129"/>
              <a:gd name="T31" fmla="*/ 29 h 34"/>
              <a:gd name="T32" fmla="*/ 128 w 129"/>
              <a:gd name="T33" fmla="*/ 27 h 34"/>
              <a:gd name="T34" fmla="*/ 129 w 129"/>
              <a:gd name="T35" fmla="*/ 31 h 34"/>
              <a:gd name="T36" fmla="*/ 113 w 129"/>
              <a:gd name="T37" fmla="*/ 34 h 34"/>
              <a:gd name="T38" fmla="*/ 98 w 129"/>
              <a:gd name="T39" fmla="*/ 34 h 34"/>
              <a:gd name="T40" fmla="*/ 81 w 129"/>
              <a:gd name="T41" fmla="*/ 31 h 34"/>
              <a:gd name="T42" fmla="*/ 75 w 129"/>
              <a:gd name="T43" fmla="*/ 29 h 34"/>
              <a:gd name="T44" fmla="*/ 70 w 129"/>
              <a:gd name="T45" fmla="*/ 26 h 34"/>
              <a:gd name="T46" fmla="*/ 66 w 129"/>
              <a:gd name="T47" fmla="*/ 23 h 34"/>
              <a:gd name="T48" fmla="*/ 61 w 129"/>
              <a:gd name="T49" fmla="*/ 20 h 34"/>
              <a:gd name="T50" fmla="*/ 56 w 129"/>
              <a:gd name="T51" fmla="*/ 19 h 34"/>
              <a:gd name="T52" fmla="*/ 51 w 129"/>
              <a:gd name="T53" fmla="*/ 19 h 34"/>
              <a:gd name="T54" fmla="*/ 45 w 129"/>
              <a:gd name="T55" fmla="*/ 19 h 34"/>
              <a:gd name="T56" fmla="*/ 39 w 129"/>
              <a:gd name="T57" fmla="*/ 20 h 34"/>
              <a:gd name="T58" fmla="*/ 30 w 129"/>
              <a:gd name="T59" fmla="*/ 20 h 34"/>
              <a:gd name="T60" fmla="*/ 21 w 129"/>
              <a:gd name="T61" fmla="*/ 21 h 34"/>
              <a:gd name="T62" fmla="*/ 12 w 129"/>
              <a:gd name="T63" fmla="*/ 20 h 34"/>
              <a:gd name="T64" fmla="*/ 5 w 129"/>
              <a:gd name="T65" fmla="*/ 18 h 34"/>
              <a:gd name="T66" fmla="*/ 0 w 129"/>
              <a:gd name="T67" fmla="*/ 15 h 34"/>
              <a:gd name="T68" fmla="*/ 20 w 129"/>
              <a:gd name="T69" fmla="*/ 13 h 34"/>
              <a:gd name="T70" fmla="*/ 38 w 129"/>
              <a:gd name="T71" fmla="*/ 9 h 34"/>
              <a:gd name="T72" fmla="*/ 56 w 129"/>
              <a:gd name="T73" fmla="*/ 3 h 34"/>
              <a:gd name="T74" fmla="*/ 67 w 129"/>
              <a:gd name="T75" fmla="*/ 0 h 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129" h="34">
                <a:moveTo>
                  <a:pt x="67" y="0"/>
                </a:moveTo>
                <a:lnTo>
                  <a:pt x="69" y="4"/>
                </a:lnTo>
                <a:lnTo>
                  <a:pt x="57" y="8"/>
                </a:lnTo>
                <a:lnTo>
                  <a:pt x="46" y="11"/>
                </a:lnTo>
                <a:lnTo>
                  <a:pt x="38" y="16"/>
                </a:lnTo>
                <a:lnTo>
                  <a:pt x="44" y="15"/>
                </a:lnTo>
                <a:lnTo>
                  <a:pt x="49" y="15"/>
                </a:lnTo>
                <a:lnTo>
                  <a:pt x="53" y="15"/>
                </a:lnTo>
                <a:lnTo>
                  <a:pt x="57" y="15"/>
                </a:lnTo>
                <a:lnTo>
                  <a:pt x="62" y="16"/>
                </a:lnTo>
                <a:lnTo>
                  <a:pt x="68" y="19"/>
                </a:lnTo>
                <a:lnTo>
                  <a:pt x="73" y="21"/>
                </a:lnTo>
                <a:lnTo>
                  <a:pt x="77" y="25"/>
                </a:lnTo>
                <a:lnTo>
                  <a:pt x="83" y="27"/>
                </a:lnTo>
                <a:lnTo>
                  <a:pt x="101" y="30"/>
                </a:lnTo>
                <a:lnTo>
                  <a:pt x="115" y="29"/>
                </a:lnTo>
                <a:lnTo>
                  <a:pt x="128" y="27"/>
                </a:lnTo>
                <a:lnTo>
                  <a:pt x="129" y="31"/>
                </a:lnTo>
                <a:lnTo>
                  <a:pt x="113" y="34"/>
                </a:lnTo>
                <a:lnTo>
                  <a:pt x="98" y="34"/>
                </a:lnTo>
                <a:lnTo>
                  <a:pt x="81" y="31"/>
                </a:lnTo>
                <a:lnTo>
                  <a:pt x="75" y="29"/>
                </a:lnTo>
                <a:lnTo>
                  <a:pt x="70" y="26"/>
                </a:lnTo>
                <a:lnTo>
                  <a:pt x="66" y="23"/>
                </a:lnTo>
                <a:lnTo>
                  <a:pt x="61" y="20"/>
                </a:lnTo>
                <a:lnTo>
                  <a:pt x="56" y="19"/>
                </a:lnTo>
                <a:lnTo>
                  <a:pt x="51" y="19"/>
                </a:lnTo>
                <a:lnTo>
                  <a:pt x="45" y="19"/>
                </a:lnTo>
                <a:lnTo>
                  <a:pt x="39" y="20"/>
                </a:lnTo>
                <a:lnTo>
                  <a:pt x="30" y="20"/>
                </a:lnTo>
                <a:lnTo>
                  <a:pt x="21" y="21"/>
                </a:lnTo>
                <a:lnTo>
                  <a:pt x="12" y="20"/>
                </a:lnTo>
                <a:lnTo>
                  <a:pt x="5" y="18"/>
                </a:lnTo>
                <a:lnTo>
                  <a:pt x="0" y="15"/>
                </a:lnTo>
                <a:lnTo>
                  <a:pt x="20" y="13"/>
                </a:lnTo>
                <a:lnTo>
                  <a:pt x="38" y="9"/>
                </a:lnTo>
                <a:lnTo>
                  <a:pt x="56" y="3"/>
                </a:lnTo>
                <a:lnTo>
                  <a:pt x="67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Amortization" displayName="Amortization" ref="B3:J363" headerRowDxfId="13" dataDxfId="12" totalsRowDxfId="11" headerRowCellStyle="Amortization Table Heading">
  <autoFilter ref="B3:J363"/>
  <tableColumns count="9">
    <tableColumn id="1" name="Številka obroka" totalsRowLabel="Vsota" dataDxfId="8">
      <calculatedColumnFormula>ROWS($B$4:B4)</calculatedColumnFormula>
    </tableColumn>
    <tableColumn id="2" name="Datum plačila" dataDxfId="7" totalsRowDxfId="10" dataCellStyle="Date">
      <calculatedColumnFormula>IF(ValuesEntered,IF(Amortization[[#This Row],[Številka obroka]]&lt;=DurationOfLoan,IF(ROW()-ROW(Amortization[[#Headers],[Datum plačila]])=1,LoanStart,IF(I3&gt;0,EDATE(C3,1),"")),""),"")</calculatedColumnFormula>
    </tableColumn>
    <tableColumn id="3" name="Začetno stanje" dataDxfId="6">
      <calculatedColumnFormula>IF(ROW()-ROW(Amortization[[#Headers],[Začetno stanje]])=1,LoanAmount,IF(Amortization[[#This Row],[Datum plačila]]="",0,INDEX(Amortization[], ROW()-4,8)))</calculatedColumnFormula>
    </tableColumn>
    <tableColumn id="4" name="Obresti" dataDxfId="5">
      <calculatedColumnFormula>IF(ValuesEntered,IF(ROW()-ROW(Amortization[[#Headers],[Obresti]])=1,-IPMT(InterestRate/12,1,DurationOfLoan-ROWS($C$4:C4)+1,Amortization[[#This Row],[Začetno stanje]]),IFERROR(-IPMT(InterestRate/12,1,Amortization[[#This Row],[Preostali obroki]],D5),0)),0)</calculatedColumnFormula>
    </tableColumn>
    <tableColumn id="5" name="Glavnica" dataDxfId="4">
      <calculatedColumnFormula>IFERROR(IF(AND(ValuesEntered,Amortization[[#This Row],[Datum plačila]]&lt;&gt;""),-PPMT(InterestRate/12,1,DurationOfLoan-ROWS($C$4:C4)+1,Amortization[[#This Row],[Začetno stanje]]),""),0)</calculatedColumnFormula>
    </tableColumn>
    <tableColumn id="7" name="Davek na nepremičnine" dataDxfId="3">
      <calculatedColumnFormula>IF(Amortization[[#This Row],[Datum plačila]]="",0,PropertyTaxAmount)</calculatedColumnFormula>
    </tableColumn>
    <tableColumn id="9" name="Skupno plačilo" dataDxfId="2">
      <calculatedColumnFormula>IF(Amortization[[#This Row],[Datum plačila]]="",0,Amortization[[#This Row],[Obresti]]+Amortization[[#This Row],[Glavnica]]+Amortization[[#This Row],[Davek na nepremičnine]])</calculatedColumnFormula>
    </tableColumn>
    <tableColumn id="10" name="Končno stanje" dataDxfId="1">
      <calculatedColumnFormula>IF(Amortization[[#This Row],[Datum plačila]]="",0,Amortization[[#This Row],[Začetno stanje]]-Amortization[[#This Row],[Glavnica]])</calculatedColumnFormula>
    </tableColumn>
    <tableColumn id="11" name="Preostali obroki" totalsRowFunction="sum" dataDxfId="0" totalsRowDxfId="9">
      <calculatedColumnFormula>IF(Amortization[[#This Row],[Končno stanje]]&gt;0,LastRow-ROW(),0)</calculatedColumnFormula>
    </tableColumn>
  </tableColumns>
  <tableStyleInfo name="Family Budget Table Style" showFirstColumn="0" showLastColumn="0" showRowStripes="1" showColumnStripes="0"/>
  <extLst>
    <ext xmlns:x14="http://schemas.microsoft.com/office/spreadsheetml/2009/9/main" uri="{504A1905-F514-4f6f-8877-14C23A59335A}">
      <x14:table altTextSummary="Calculations for loan payments over time. Additional payments assumes an extra payment of the same monthly amount. Add a new row &amp; enter payment date. Columns update automatically"/>
    </ext>
  </extLst>
</table>
</file>

<file path=xl/theme/theme1.xml><?xml version="1.0" encoding="utf-8"?>
<a:theme xmlns:a="http://schemas.openxmlformats.org/drawingml/2006/main" name="3_fambudget_cal">
  <a:themeElements>
    <a:clrScheme name="Custom 10">
      <a:dk1>
        <a:srgbClr val="2F2B20"/>
      </a:dk1>
      <a:lt1>
        <a:srgbClr val="FFFFFF"/>
      </a:lt1>
      <a:dk2>
        <a:srgbClr val="60594E"/>
      </a:dk2>
      <a:lt2>
        <a:srgbClr val="F7F6E4"/>
      </a:lt2>
      <a:accent1>
        <a:srgbClr val="9DAB6D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Custom 7">
      <a:majorFont>
        <a:latin typeface="Cambr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J10"/>
  <sheetViews>
    <sheetView showGridLines="0" tabSelected="1" workbookViewId="0">
      <selection activeCell="D4" sqref="D4"/>
    </sheetView>
  </sheetViews>
  <sheetFormatPr defaultRowHeight="13.8" x14ac:dyDescent="0.3"/>
  <cols>
    <col min="1" max="1" width="2" style="1" customWidth="1"/>
    <col min="2" max="2" width="18.19921875" style="1" customWidth="1"/>
    <col min="3" max="3" width="22.796875" style="1" customWidth="1"/>
    <col min="4" max="4" width="12.796875" style="1" customWidth="1"/>
    <col min="5" max="5" width="4" style="1" customWidth="1"/>
    <col min="6" max="6" width="2.5" style="1" customWidth="1"/>
    <col min="7" max="7" width="18.19921875" style="1" customWidth="1"/>
    <col min="8" max="8" width="22.796875" style="1" customWidth="1"/>
    <col min="9" max="9" width="12.796875" style="1" customWidth="1"/>
    <col min="10" max="10" width="4" style="1" customWidth="1"/>
    <col min="11" max="16384" width="8.796875" style="1"/>
  </cols>
  <sheetData>
    <row r="1" spans="2:10" ht="60" customHeight="1" x14ac:dyDescent="0.3">
      <c r="B1" s="2" t="s">
        <v>1</v>
      </c>
      <c r="C1" s="2"/>
      <c r="D1" s="3"/>
      <c r="E1" s="3"/>
      <c r="F1" s="4"/>
      <c r="G1" s="2" t="s">
        <v>2</v>
      </c>
      <c r="H1" s="2"/>
      <c r="I1" s="2"/>
      <c r="J1" s="2"/>
    </row>
    <row r="2" spans="2:10" ht="30.6" customHeight="1" x14ac:dyDescent="0.3">
      <c r="B2" s="5" t="s">
        <v>0</v>
      </c>
      <c r="C2" s="5"/>
      <c r="D2" s="6"/>
      <c r="E2" s="6"/>
      <c r="G2" s="5" t="s">
        <v>3</v>
      </c>
      <c r="H2" s="7"/>
      <c r="I2" s="7"/>
    </row>
    <row r="3" spans="2:10" ht="15" customHeight="1" x14ac:dyDescent="0.3">
      <c r="B3" s="5"/>
      <c r="C3" s="5"/>
      <c r="D3" s="6"/>
      <c r="E3" s="6"/>
      <c r="G3" s="5"/>
      <c r="H3" s="7"/>
      <c r="I3" s="7"/>
    </row>
    <row r="4" spans="2:10" ht="24" customHeight="1" x14ac:dyDescent="0.3">
      <c r="B4" s="17" t="s">
        <v>4</v>
      </c>
      <c r="C4" s="11" t="s">
        <v>11</v>
      </c>
      <c r="D4" s="29">
        <v>300000</v>
      </c>
      <c r="E4" s="6"/>
      <c r="G4" s="16" t="s">
        <v>12</v>
      </c>
      <c r="H4" s="12"/>
      <c r="I4" s="13">
        <f>IFERROR(PMT(InterestRate/12,DurationOfLoan,-LoanAmount),0)</f>
        <v>1073.6432460242781</v>
      </c>
      <c r="J4" s="10"/>
    </row>
    <row r="5" spans="2:10" ht="24" customHeight="1" x14ac:dyDescent="0.3">
      <c r="B5" s="17" t="s">
        <v>5</v>
      </c>
      <c r="C5" s="11" t="s">
        <v>8</v>
      </c>
      <c r="D5" s="30">
        <v>0.05</v>
      </c>
      <c r="E5" s="6"/>
      <c r="G5" s="17" t="s">
        <v>14</v>
      </c>
      <c r="H5" s="11"/>
      <c r="I5" s="33">
        <v>375</v>
      </c>
    </row>
    <row r="6" spans="2:10" ht="24" customHeight="1" x14ac:dyDescent="0.3">
      <c r="B6" s="17" t="s">
        <v>6</v>
      </c>
      <c r="C6" s="11" t="s">
        <v>7</v>
      </c>
      <c r="D6" s="31">
        <v>360</v>
      </c>
      <c r="E6" s="6"/>
      <c r="G6" s="18" t="s">
        <v>15</v>
      </c>
      <c r="H6" s="11"/>
      <c r="I6" s="14">
        <f ca="1">IFERROR(IF(ValuesEntered,SUM(total_loan_payment),0),0)</f>
        <v>385679.23652670946</v>
      </c>
    </row>
    <row r="7" spans="2:10" ht="24" customHeight="1" x14ac:dyDescent="0.3">
      <c r="B7" s="17" t="s">
        <v>9</v>
      </c>
      <c r="C7" s="11"/>
      <c r="D7" s="32">
        <v>200000</v>
      </c>
      <c r="E7" s="6"/>
      <c r="G7" s="18" t="s">
        <v>16</v>
      </c>
      <c r="H7" s="11"/>
      <c r="I7" s="14">
        <f ca="1">IFERROR(IF(ValuesEntered,SUM(interest),0),0)</f>
        <v>185679.23652670963</v>
      </c>
    </row>
    <row r="8" spans="2:10" ht="24" customHeight="1" x14ac:dyDescent="0.3">
      <c r="B8" s="17" t="s">
        <v>10</v>
      </c>
      <c r="C8" s="11"/>
      <c r="D8" s="38">
        <f ca="1">TODAY()+120</f>
        <v>44323</v>
      </c>
      <c r="E8" s="6"/>
      <c r="G8" s="18" t="s">
        <v>13</v>
      </c>
      <c r="H8" s="11"/>
      <c r="I8" s="15">
        <f ca="1">IFERROR(IF(ValuesEntered,SUM(total_payments),0),0)</f>
        <v>520679.23652670986</v>
      </c>
    </row>
    <row r="9" spans="2:10" ht="15" customHeight="1" x14ac:dyDescent="0.3">
      <c r="B9" s="8"/>
      <c r="C9" s="8"/>
      <c r="D9" s="8"/>
      <c r="E9" s="8"/>
      <c r="G9" s="8"/>
      <c r="H9" s="8"/>
      <c r="I9" s="8"/>
      <c r="J9" s="8"/>
    </row>
    <row r="10" spans="2:10" ht="15" customHeight="1" x14ac:dyDescent="0.3">
      <c r="B10" s="9"/>
      <c r="C10" s="9"/>
      <c r="D10" s="6"/>
      <c r="E10" s="6"/>
      <c r="G10" s="34" t="s">
        <v>17</v>
      </c>
      <c r="H10" s="34"/>
      <c r="I10" s="34"/>
    </row>
  </sheetData>
  <sheetProtection algorithmName="SHA-512" hashValue="nEV5gOjMhM9jMrxUbZ7VyptcPFONCKYmxGFFeWcsnk5B1d7XpxpXHINB533GKGf/4WxNCg9F0sO8D3pIV3X2MA==" saltValue="zImuqaIpBLKi6SxeNy9a6g==" spinCount="100000" sheet="1" objects="1" scenarios="1" selectLockedCells="1"/>
  <mergeCells count="1">
    <mergeCell ref="G10:I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J363"/>
  <sheetViews>
    <sheetView showGridLines="0" workbookViewId="0">
      <selection sqref="A1:XFD1048576"/>
    </sheetView>
  </sheetViews>
  <sheetFormatPr defaultColWidth="8" defaultRowHeight="13.8" x14ac:dyDescent="0.3"/>
  <cols>
    <col min="1" max="1" width="2.3984375" style="20" customWidth="1"/>
    <col min="2" max="2" width="11.09765625" style="27" bestFit="1" customWidth="1"/>
    <col min="3" max="3" width="15.59765625" style="27" bestFit="1" customWidth="1"/>
    <col min="4" max="4" width="16.19921875" style="28" bestFit="1" customWidth="1"/>
    <col min="5" max="5" width="12.8984375" style="28" customWidth="1"/>
    <col min="6" max="6" width="14.69921875" style="28" customWidth="1"/>
    <col min="7" max="7" width="15.69921875" style="28" bestFit="1" customWidth="1"/>
    <col min="8" max="8" width="16.3984375" style="28" bestFit="1" customWidth="1"/>
    <col min="9" max="9" width="16" style="28" bestFit="1" customWidth="1"/>
    <col min="10" max="10" width="11.8984375" style="27" bestFit="1" customWidth="1"/>
    <col min="11" max="16384" width="8" style="20"/>
  </cols>
  <sheetData>
    <row r="1" spans="1:10" s="19" customFormat="1" ht="30" customHeight="1" x14ac:dyDescent="0.4">
      <c r="A1" s="37"/>
      <c r="B1" s="35" t="s">
        <v>18</v>
      </c>
      <c r="C1" s="35"/>
      <c r="D1" s="35"/>
      <c r="E1" s="35"/>
      <c r="F1" s="35"/>
      <c r="G1" s="35"/>
      <c r="H1" s="35"/>
      <c r="I1" s="35"/>
      <c r="J1" s="35"/>
    </row>
    <row r="2" spans="1:10" s="19" customFormat="1" ht="30" customHeight="1" thickBot="1" x14ac:dyDescent="0.45">
      <c r="A2" s="37"/>
      <c r="B2" s="36"/>
      <c r="C2" s="36"/>
      <c r="D2" s="36"/>
      <c r="E2" s="36"/>
      <c r="F2" s="36"/>
      <c r="G2" s="36"/>
      <c r="H2" s="36"/>
      <c r="I2" s="36"/>
      <c r="J2" s="36"/>
    </row>
    <row r="3" spans="1:10" ht="35.1" customHeight="1" thickTop="1" x14ac:dyDescent="0.3">
      <c r="B3" s="21" t="s">
        <v>19</v>
      </c>
      <c r="C3" s="21" t="s">
        <v>20</v>
      </c>
      <c r="D3" s="22" t="s">
        <v>25</v>
      </c>
      <c r="E3" s="22" t="s">
        <v>21</v>
      </c>
      <c r="F3" s="22" t="s">
        <v>22</v>
      </c>
      <c r="G3" s="22" t="s">
        <v>23</v>
      </c>
      <c r="H3" s="22" t="s">
        <v>24</v>
      </c>
      <c r="I3" s="22" t="s">
        <v>26</v>
      </c>
      <c r="J3" s="21" t="s">
        <v>27</v>
      </c>
    </row>
    <row r="4" spans="1:10" ht="15" customHeight="1" x14ac:dyDescent="0.3">
      <c r="B4" s="23">
        <f>ROWS($B$4:B4)</f>
        <v>1</v>
      </c>
      <c r="C4" s="24">
        <f ca="1">IF(ValuesEntered,IF(Amortization[[#This Row],[Številka obroka]]&lt;=DurationOfLoan,IF(ROW()-ROW(Amortization[[#Headers],[Datum plačila]])=1,LoanStart,IF(I3&gt;0,EDATE(C3,1),"")),""),"")</f>
        <v>44323</v>
      </c>
      <c r="D4" s="25">
        <f>IF(ROW()-ROW(Amortization[[#Headers],[Začetno stanje]])=1,LoanAmount,IF(Amortization[[#This Row],[Datum plačila]]="",0,INDEX(Amortization[], ROW()-4,8)))</f>
        <v>200000</v>
      </c>
      <c r="E4" s="25">
        <f ca="1">IF(ValuesEntered,IF(ROW()-ROW(Amortization[[#Headers],[Obresti]])=1,-IPMT(InterestRate/12,1,DurationOfLoan-ROWS($C$4:C4)+1,Amortization[[#This Row],[Začetno stanje]]),IFERROR(-IPMT(InterestRate/12,1,Amortization[[#This Row],[Preostali obroki]],D5),0)),0)</f>
        <v>833.33333333333337</v>
      </c>
      <c r="F4" s="25">
        <f ca="1">IFERROR(IF(AND(ValuesEntered,Amortization[[#This Row],[Datum plačila]]&lt;&gt;""),-PPMT(InterestRate/12,1,DurationOfLoan-ROWS($C$4:C4)+1,Amortization[[#This Row],[Začetno stanje]]),""),0)</f>
        <v>240.30991269094474</v>
      </c>
      <c r="G4" s="25">
        <f ca="1">IF(Amortization[[#This Row],[Datum plačila]]="",0,PropertyTaxAmount)</f>
        <v>375</v>
      </c>
      <c r="H4" s="25">
        <f ca="1">IF(Amortization[[#This Row],[Datum plačila]]="",0,Amortization[[#This Row],[Obresti]]+Amortization[[#This Row],[Glavnica]]+Amortization[[#This Row],[Davek na nepremičnine]])</f>
        <v>1448.6432460242781</v>
      </c>
      <c r="I4" s="25">
        <f ca="1">IF(Amortization[[#This Row],[Datum plačila]]="",0,Amortization[[#This Row],[Začetno stanje]]-Amortization[[#This Row],[Glavnica]])</f>
        <v>199759.69008730905</v>
      </c>
      <c r="J4" s="26">
        <f ca="1">IF(Amortization[[#This Row],[Končno stanje]]&gt;0,LastRow-ROW(),0)</f>
        <v>359</v>
      </c>
    </row>
    <row r="5" spans="1:10" ht="15" customHeight="1" x14ac:dyDescent="0.3">
      <c r="B5" s="23">
        <f>ROWS($B$4:B5)</f>
        <v>2</v>
      </c>
      <c r="C5" s="24">
        <f ca="1">IF(ValuesEntered,IF(Amortization[[#This Row],[Številka obroka]]&lt;=DurationOfLoan,IF(ROW()-ROW(Amortization[[#Headers],[Datum plačila]])=1,LoanStart,IF(I4&gt;0,EDATE(C4,1),"")),""),"")</f>
        <v>44354</v>
      </c>
      <c r="D5" s="25">
        <f ca="1">IF(ROW()-ROW(Amortization[[#Headers],[Začetno stanje]])=1,LoanAmount,IF(Amortization[[#This Row],[Datum plačila]]="",0,INDEX(Amortization[], ROW()-4,8)))</f>
        <v>199759.69008730905</v>
      </c>
      <c r="E5" s="25">
        <f ca="1">IF(ValuesEntered,IF(ROW()-ROW(Amortization[[#Headers],[Obresti]])=1,-IPMT(InterestRate/12,1,DurationOfLoan-ROWS($C$4:C5)+1,Amortization[[#This Row],[Začetno stanje]]),IFERROR(-IPMT(InterestRate/12,1,Amortization[[#This Row],[Preostali obroki]],D6),0)),0)</f>
        <v>831.32657868048011</v>
      </c>
      <c r="F5" s="25">
        <f ca="1">IFERROR(IF(AND(ValuesEntered,Amortization[[#This Row],[Datum plačila]]&lt;&gt;""),-PPMT(InterestRate/12,1,DurationOfLoan-ROWS($C$4:C5)+1,Amortization[[#This Row],[Začetno stanje]]),""),0)</f>
        <v>241.3112039938236</v>
      </c>
      <c r="G5" s="25">
        <f ca="1">IF(Amortization[[#This Row],[Datum plačila]]="",0,PropertyTaxAmount)</f>
        <v>375</v>
      </c>
      <c r="H5" s="25">
        <f ca="1">IF(Amortization[[#This Row],[Datum plačila]]="",0,Amortization[[#This Row],[Obresti]]+Amortization[[#This Row],[Glavnica]]+Amortization[[#This Row],[Davek na nepremičnine]])</f>
        <v>1447.6377826743037</v>
      </c>
      <c r="I5" s="25">
        <f ca="1">IF(Amortization[[#This Row],[Datum plačila]]="",0,Amortization[[#This Row],[Začetno stanje]]-Amortization[[#This Row],[Glavnica]])</f>
        <v>199518.37888331522</v>
      </c>
      <c r="J5" s="26">
        <f ca="1">IF(Amortization[[#This Row],[Končno stanje]]&gt;0,LastRow-ROW(),0)</f>
        <v>358</v>
      </c>
    </row>
    <row r="6" spans="1:10" ht="15" customHeight="1" x14ac:dyDescent="0.3">
      <c r="B6" s="23">
        <f>ROWS($B$4:B6)</f>
        <v>3</v>
      </c>
      <c r="C6" s="24">
        <f ca="1">IF(ValuesEntered,IF(Amortization[[#This Row],[Številka obroka]]&lt;=DurationOfLoan,IF(ROW()-ROW(Amortization[[#Headers],[Datum plačila]])=1,LoanStart,IF(I5&gt;0,EDATE(C5,1),"")),""),"")</f>
        <v>44384</v>
      </c>
      <c r="D6" s="25">
        <f ca="1">IF(ROW()-ROW(Amortization[[#Headers],[Začetno stanje]])=1,LoanAmount,IF(Amortization[[#This Row],[Datum plačila]]="",0,INDEX(Amortization[], ROW()-4,8)))</f>
        <v>199518.37888331522</v>
      </c>
      <c r="E6" s="25">
        <f ca="1">IF(ValuesEntered,IF(ROW()-ROW(Amortization[[#Headers],[Obresti]])=1,-IPMT(InterestRate/12,1,DurationOfLoan-ROWS($C$4:C6)+1,Amortization[[#This Row],[Začetno stanje]]),IFERROR(-IPMT(InterestRate/12,1,Amortization[[#This Row],[Preostali obroki]],D7),0)),0)</f>
        <v>830.31692589988086</v>
      </c>
      <c r="F6" s="25">
        <f ca="1">IFERROR(IF(AND(ValuesEntered,Amortization[[#This Row],[Datum plačila]]&lt;&gt;""),-PPMT(InterestRate/12,1,DurationOfLoan-ROWS($C$4:C6)+1,Amortization[[#This Row],[Začetno stanje]]),""),0)</f>
        <v>242.31666734379792</v>
      </c>
      <c r="G6" s="25">
        <f ca="1">IF(Amortization[[#This Row],[Datum plačila]]="",0,PropertyTaxAmount)</f>
        <v>375</v>
      </c>
      <c r="H6" s="25">
        <f ca="1">IF(Amortization[[#This Row],[Datum plačila]]="",0,Amortization[[#This Row],[Obresti]]+Amortization[[#This Row],[Glavnica]]+Amortization[[#This Row],[Davek na nepremičnine]])</f>
        <v>1447.6335932436787</v>
      </c>
      <c r="I6" s="25">
        <f ca="1">IF(Amortization[[#This Row],[Datum plačila]]="",0,Amortization[[#This Row],[Začetno stanje]]-Amortization[[#This Row],[Glavnica]])</f>
        <v>199276.06221597141</v>
      </c>
      <c r="J6" s="26">
        <f ca="1">IF(Amortization[[#This Row],[Končno stanje]]&gt;0,LastRow-ROW(),0)</f>
        <v>357</v>
      </c>
    </row>
    <row r="7" spans="1:10" ht="15" customHeight="1" x14ac:dyDescent="0.3">
      <c r="B7" s="23">
        <f>ROWS($B$4:B7)</f>
        <v>4</v>
      </c>
      <c r="C7" s="24">
        <f ca="1">IF(ValuesEntered,IF(Amortization[[#This Row],[Številka obroka]]&lt;=DurationOfLoan,IF(ROW()-ROW(Amortization[[#Headers],[Datum plačila]])=1,LoanStart,IF(I6&gt;0,EDATE(C6,1),"")),""),"")</f>
        <v>44415</v>
      </c>
      <c r="D7" s="25">
        <f ca="1">IF(ROW()-ROW(Amortization[[#Headers],[Začetno stanje]])=1,LoanAmount,IF(Amortization[[#This Row],[Datum plačila]]="",0,INDEX(Amortization[], ROW()-4,8)))</f>
        <v>199276.06221597141</v>
      </c>
      <c r="E7" s="25">
        <f ca="1">IF(ValuesEntered,IF(ROW()-ROW(Amortization[[#Headers],[Obresti]])=1,-IPMT(InterestRate/12,1,DurationOfLoan-ROWS($C$4:C7)+1,Amortization[[#This Row],[Začetno stanje]]),IFERROR(-IPMT(InterestRate/12,1,Amortization[[#This Row],[Preostali obroki]],D8),0)),0)</f>
        <v>829.30306623269598</v>
      </c>
      <c r="F7" s="25">
        <f ca="1">IFERROR(IF(AND(ValuesEntered,Amortization[[#This Row],[Datum plačila]]&lt;&gt;""),-PPMT(InterestRate/12,1,DurationOfLoan-ROWS($C$4:C7)+1,Amortization[[#This Row],[Začetno stanje]]),""),0)</f>
        <v>243.32632012439709</v>
      </c>
      <c r="G7" s="25">
        <f ca="1">IF(Amortization[[#This Row],[Datum plačila]]="",0,PropertyTaxAmount)</f>
        <v>375</v>
      </c>
      <c r="H7" s="25">
        <f ca="1">IF(Amortization[[#This Row],[Datum plačila]]="",0,Amortization[[#This Row],[Obresti]]+Amortization[[#This Row],[Glavnica]]+Amortization[[#This Row],[Davek na nepremičnine]])</f>
        <v>1447.6293863570932</v>
      </c>
      <c r="I7" s="25">
        <f ca="1">IF(Amortization[[#This Row],[Datum plačila]]="",0,Amortization[[#This Row],[Začetno stanje]]-Amortization[[#This Row],[Glavnica]])</f>
        <v>199032.73589584703</v>
      </c>
      <c r="J7" s="26">
        <f ca="1">IF(Amortization[[#This Row],[Končno stanje]]&gt;0,LastRow-ROW(),0)</f>
        <v>356</v>
      </c>
    </row>
    <row r="8" spans="1:10" ht="15" customHeight="1" x14ac:dyDescent="0.3">
      <c r="B8" s="23">
        <f>ROWS($B$4:B8)</f>
        <v>5</v>
      </c>
      <c r="C8" s="24">
        <f ca="1">IF(ValuesEntered,IF(Amortization[[#This Row],[Številka obroka]]&lt;=DurationOfLoan,IF(ROW()-ROW(Amortization[[#Headers],[Datum plačila]])=1,LoanStart,IF(I7&gt;0,EDATE(C7,1),"")),""),"")</f>
        <v>44446</v>
      </c>
      <c r="D8" s="25">
        <f ca="1">IF(ROW()-ROW(Amortization[[#Headers],[Začetno stanje]])=1,LoanAmount,IF(Amortization[[#This Row],[Datum plačila]]="",0,INDEX(Amortization[], ROW()-4,8)))</f>
        <v>199032.73589584703</v>
      </c>
      <c r="E8" s="25">
        <f ca="1">IF(ValuesEntered,IF(ROW()-ROW(Amortization[[#Headers],[Obresti]])=1,-IPMT(InterestRate/12,1,DurationOfLoan-ROWS($C$4:C8)+1,Amortization[[#This Row],[Začetno stanje]]),IFERROR(-IPMT(InterestRate/12,1,Amortization[[#This Row],[Preostali obroki]],D9),0)),0)</f>
        <v>828.28498215023103</v>
      </c>
      <c r="F8" s="25">
        <f ca="1">IFERROR(IF(AND(ValuesEntered,Amortization[[#This Row],[Datum plačila]]&lt;&gt;""),-PPMT(InterestRate/12,1,DurationOfLoan-ROWS($C$4:C8)+1,Amortization[[#This Row],[Začetno stanje]]),""),0)</f>
        <v>244.3401797915821</v>
      </c>
      <c r="G8" s="25">
        <f ca="1">IF(Amortization[[#This Row],[Datum plačila]]="",0,PropertyTaxAmount)</f>
        <v>375</v>
      </c>
      <c r="H8" s="25">
        <f ca="1">IF(Amortization[[#This Row],[Datum plačila]]="",0,Amortization[[#This Row],[Obresti]]+Amortization[[#This Row],[Glavnica]]+Amortization[[#This Row],[Davek na nepremičnine]])</f>
        <v>1447.6251619418131</v>
      </c>
      <c r="I8" s="25">
        <f ca="1">IF(Amortization[[#This Row],[Datum plačila]]="",0,Amortization[[#This Row],[Začetno stanje]]-Amortization[[#This Row],[Glavnica]])</f>
        <v>198788.39571605544</v>
      </c>
      <c r="J8" s="26">
        <f ca="1">IF(Amortization[[#This Row],[Končno stanje]]&gt;0,LastRow-ROW(),0)</f>
        <v>355</v>
      </c>
    </row>
    <row r="9" spans="1:10" ht="15" customHeight="1" x14ac:dyDescent="0.3">
      <c r="B9" s="23">
        <f>ROWS($B$4:B9)</f>
        <v>6</v>
      </c>
      <c r="C9" s="24">
        <f ca="1">IF(ValuesEntered,IF(Amortization[[#This Row],[Številka obroka]]&lt;=DurationOfLoan,IF(ROW()-ROW(Amortization[[#Headers],[Datum plačila]])=1,LoanStart,IF(I8&gt;0,EDATE(C8,1),"")),""),"")</f>
        <v>44476</v>
      </c>
      <c r="D9" s="25">
        <f ca="1">IF(ROW()-ROW(Amortization[[#Headers],[Začetno stanje]])=1,LoanAmount,IF(Amortization[[#This Row],[Datum plačila]]="",0,INDEX(Amortization[], ROW()-4,8)))</f>
        <v>198788.39571605544</v>
      </c>
      <c r="E9" s="25">
        <f ca="1">IF(ValuesEntered,IF(ROW()-ROW(Amortization[[#Headers],[Obresti]])=1,-IPMT(InterestRate/12,1,DurationOfLoan-ROWS($C$4:C9)+1,Amortization[[#This Row],[Začetno stanje]]),IFERROR(-IPMT(InterestRate/12,1,Amortization[[#This Row],[Preostali obroki]],D10),0)),0)</f>
        <v>827.26265605075582</v>
      </c>
      <c r="F9" s="25">
        <f ca="1">IFERROR(IF(AND(ValuesEntered,Amortization[[#This Row],[Datum plačila]]&lt;&gt;""),-PPMT(InterestRate/12,1,DurationOfLoan-ROWS($C$4:C9)+1,Amortization[[#This Row],[Začetno stanje]]),""),0)</f>
        <v>245.358263874047</v>
      </c>
      <c r="G9" s="25">
        <f ca="1">IF(Amortization[[#This Row],[Datum plačila]]="",0,PropertyTaxAmount)</f>
        <v>375</v>
      </c>
      <c r="H9" s="25">
        <f ca="1">IF(Amortization[[#This Row],[Datum plačila]]="",0,Amortization[[#This Row],[Obresti]]+Amortization[[#This Row],[Glavnica]]+Amortization[[#This Row],[Davek na nepremičnine]])</f>
        <v>1447.6209199248028</v>
      </c>
      <c r="I9" s="25">
        <f ca="1">IF(Amortization[[#This Row],[Datum plačila]]="",0,Amortization[[#This Row],[Začetno stanje]]-Amortization[[#This Row],[Glavnica]])</f>
        <v>198543.03745218139</v>
      </c>
      <c r="J9" s="26">
        <f ca="1">IF(Amortization[[#This Row],[Končno stanje]]&gt;0,LastRow-ROW(),0)</f>
        <v>354</v>
      </c>
    </row>
    <row r="10" spans="1:10" ht="15" customHeight="1" x14ac:dyDescent="0.3">
      <c r="B10" s="23">
        <f>ROWS($B$4:B10)</f>
        <v>7</v>
      </c>
      <c r="C10" s="24">
        <f ca="1">IF(ValuesEntered,IF(Amortization[[#This Row],[Številka obroka]]&lt;=DurationOfLoan,IF(ROW()-ROW(Amortization[[#Headers],[Datum plačila]])=1,LoanStart,IF(I9&gt;0,EDATE(C9,1),"")),""),"")</f>
        <v>44507</v>
      </c>
      <c r="D10" s="25">
        <f ca="1">IF(ROW()-ROW(Amortization[[#Headers],[Začetno stanje]])=1,LoanAmount,IF(Amortization[[#This Row],[Datum plačila]]="",0,INDEX(Amortization[], ROW()-4,8)))</f>
        <v>198543.03745218139</v>
      </c>
      <c r="E10" s="25">
        <f ca="1">IF(ValuesEntered,IF(ROW()-ROW(Amortization[[#Headers],[Obresti]])=1,-IPMT(InterestRate/12,1,DurationOfLoan-ROWS($C$4:C10)+1,Amortization[[#This Row],[Začetno stanje]]),IFERROR(-IPMT(InterestRate/12,1,Amortization[[#This Row],[Preostali obroki]],D11),0)),0)</f>
        <v>826.23607025919944</v>
      </c>
      <c r="F10" s="25">
        <f ca="1">IFERROR(IF(AND(ValuesEntered,Amortization[[#This Row],[Datum plačila]]&lt;&gt;""),-PPMT(InterestRate/12,1,DurationOfLoan-ROWS($C$4:C10)+1,Amortization[[#This Row],[Začetno stanje]]),""),0)</f>
        <v>246.38058997352215</v>
      </c>
      <c r="G10" s="25">
        <f ca="1">IF(Amortization[[#This Row],[Datum plačila]]="",0,PropertyTaxAmount)</f>
        <v>375</v>
      </c>
      <c r="H10" s="25">
        <f ca="1">IF(Amortization[[#This Row],[Datum plačila]]="",0,Amortization[[#This Row],[Obresti]]+Amortization[[#This Row],[Glavnica]]+Amortization[[#This Row],[Davek na nepremičnine]])</f>
        <v>1447.6166602327216</v>
      </c>
      <c r="I10" s="25">
        <f ca="1">IF(Amortization[[#This Row],[Datum plačila]]="",0,Amortization[[#This Row],[Začetno stanje]]-Amortization[[#This Row],[Glavnica]])</f>
        <v>198296.65686220786</v>
      </c>
      <c r="J10" s="26">
        <f ca="1">IF(Amortization[[#This Row],[Končno stanje]]&gt;0,LastRow-ROW(),0)</f>
        <v>353</v>
      </c>
    </row>
    <row r="11" spans="1:10" ht="15" customHeight="1" x14ac:dyDescent="0.3">
      <c r="B11" s="23">
        <f>ROWS($B$4:B11)</f>
        <v>8</v>
      </c>
      <c r="C11" s="24">
        <f ca="1">IF(ValuesEntered,IF(Amortization[[#This Row],[Številka obroka]]&lt;=DurationOfLoan,IF(ROW()-ROW(Amortization[[#Headers],[Datum plačila]])=1,LoanStart,IF(I10&gt;0,EDATE(C10,1),"")),""),"")</f>
        <v>44537</v>
      </c>
      <c r="D11" s="25">
        <f ca="1">IF(ROW()-ROW(Amortization[[#Headers],[Začetno stanje]])=1,LoanAmount,IF(Amortization[[#This Row],[Datum plačila]]="",0,INDEX(Amortization[], ROW()-4,8)))</f>
        <v>198296.65686220786</v>
      </c>
      <c r="E11" s="25">
        <f ca="1">IF(ValuesEntered,IF(ROW()-ROW(Amortization[[#Headers],[Obresti]])=1,-IPMT(InterestRate/12,1,DurationOfLoan-ROWS($C$4:C11)+1,Amortization[[#This Row],[Začetno stanje]]),IFERROR(-IPMT(InterestRate/12,1,Amortization[[#This Row],[Preostali obroki]],D12),0)),0)</f>
        <v>825.20520702684496</v>
      </c>
      <c r="F11" s="25">
        <f ca="1">IFERROR(IF(AND(ValuesEntered,Amortization[[#This Row],[Datum plačila]]&lt;&gt;""),-PPMT(InterestRate/12,1,DurationOfLoan-ROWS($C$4:C11)+1,Amortization[[#This Row],[Začetno stanje]]),""),0)</f>
        <v>247.40717576507853</v>
      </c>
      <c r="G11" s="25">
        <f ca="1">IF(Amortization[[#This Row],[Datum plačila]]="",0,PropertyTaxAmount)</f>
        <v>375</v>
      </c>
      <c r="H11" s="25">
        <f ca="1">IF(Amortization[[#This Row],[Datum plačila]]="",0,Amortization[[#This Row],[Obresti]]+Amortization[[#This Row],[Glavnica]]+Amortization[[#This Row],[Davek na nepremičnine]])</f>
        <v>1447.6123827919234</v>
      </c>
      <c r="I11" s="25">
        <f ca="1">IF(Amortization[[#This Row],[Datum plačila]]="",0,Amortization[[#This Row],[Začetno stanje]]-Amortization[[#This Row],[Glavnica]])</f>
        <v>198049.24968644278</v>
      </c>
      <c r="J11" s="26">
        <f ca="1">IF(Amortization[[#This Row],[Končno stanje]]&gt;0,LastRow-ROW(),0)</f>
        <v>352</v>
      </c>
    </row>
    <row r="12" spans="1:10" ht="15" customHeight="1" x14ac:dyDescent="0.3">
      <c r="B12" s="23">
        <f>ROWS($B$4:B12)</f>
        <v>9</v>
      </c>
      <c r="C12" s="24">
        <f ca="1">IF(ValuesEntered,IF(Amortization[[#This Row],[Številka obroka]]&lt;=DurationOfLoan,IF(ROW()-ROW(Amortization[[#Headers],[Datum plačila]])=1,LoanStart,IF(I11&gt;0,EDATE(C11,1),"")),""),"")</f>
        <v>44568</v>
      </c>
      <c r="D12" s="25">
        <f ca="1">IF(ROW()-ROW(Amortization[[#Headers],[Začetno stanje]])=1,LoanAmount,IF(Amortization[[#This Row],[Datum plačila]]="",0,INDEX(Amortization[], ROW()-4,8)))</f>
        <v>198049.24968644278</v>
      </c>
      <c r="E12" s="25">
        <f ca="1">IF(ValuesEntered,IF(ROW()-ROW(Amortization[[#Headers],[Obresti]])=1,-IPMT(InterestRate/12,1,DurationOfLoan-ROWS($C$4:C12)+1,Amortization[[#This Row],[Začetno stanje]]),IFERROR(-IPMT(InterestRate/12,1,Amortization[[#This Row],[Preostali obroki]],D13),0)),0)</f>
        <v>824.17004853102219</v>
      </c>
      <c r="F12" s="25">
        <f ca="1">IFERROR(IF(AND(ValuesEntered,Amortization[[#This Row],[Datum plačila]]&lt;&gt;""),-PPMT(InterestRate/12,1,DurationOfLoan-ROWS($C$4:C12)+1,Amortization[[#This Row],[Začetno stanje]]),""),0)</f>
        <v>248.43803899743304</v>
      </c>
      <c r="G12" s="25">
        <f ca="1">IF(Amortization[[#This Row],[Datum plačila]]="",0,PropertyTaxAmount)</f>
        <v>375</v>
      </c>
      <c r="H12" s="25">
        <f ca="1">IF(Amortization[[#This Row],[Datum plačila]]="",0,Amortization[[#This Row],[Obresti]]+Amortization[[#This Row],[Glavnica]]+Amortization[[#This Row],[Davek na nepremičnine]])</f>
        <v>1447.6080875284551</v>
      </c>
      <c r="I12" s="25">
        <f ca="1">IF(Amortization[[#This Row],[Datum plačila]]="",0,Amortization[[#This Row],[Začetno stanje]]-Amortization[[#This Row],[Glavnica]])</f>
        <v>197800.81164744534</v>
      </c>
      <c r="J12" s="26">
        <f ca="1">IF(Amortization[[#This Row],[Končno stanje]]&gt;0,LastRow-ROW(),0)</f>
        <v>351</v>
      </c>
    </row>
    <row r="13" spans="1:10" ht="15" customHeight="1" x14ac:dyDescent="0.3">
      <c r="B13" s="23">
        <f>ROWS($B$4:B13)</f>
        <v>10</v>
      </c>
      <c r="C13" s="24">
        <f ca="1">IF(ValuesEntered,IF(Amortization[[#This Row],[Številka obroka]]&lt;=DurationOfLoan,IF(ROW()-ROW(Amortization[[#Headers],[Datum plačila]])=1,LoanStart,IF(I12&gt;0,EDATE(C12,1),"")),""),"")</f>
        <v>44599</v>
      </c>
      <c r="D13" s="25">
        <f ca="1">IF(ROW()-ROW(Amortization[[#Headers],[Začetno stanje]])=1,LoanAmount,IF(Amortization[[#This Row],[Datum plačila]]="",0,INDEX(Amortization[], ROW()-4,8)))</f>
        <v>197800.81164744534</v>
      </c>
      <c r="E13" s="25">
        <f ca="1">IF(ValuesEntered,IF(ROW()-ROW(Amortization[[#Headers],[Obresti]])=1,-IPMT(InterestRate/12,1,DurationOfLoan-ROWS($C$4:C13)+1,Amortization[[#This Row],[Začetno stanje]]),IFERROR(-IPMT(InterestRate/12,1,Amortization[[#This Row],[Preostali obroki]],D14),0)),0)</f>
        <v>823.13057687480034</v>
      </c>
      <c r="F13" s="25">
        <f ca="1">IFERROR(IF(AND(ValuesEntered,Amortization[[#This Row],[Datum plačila]]&lt;&gt;""),-PPMT(InterestRate/12,1,DurationOfLoan-ROWS($C$4:C13)+1,Amortization[[#This Row],[Začetno stanje]]),""),0)</f>
        <v>249.47319749325564</v>
      </c>
      <c r="G13" s="25">
        <f ca="1">IF(Amortization[[#This Row],[Datum plačila]]="",0,PropertyTaxAmount)</f>
        <v>375</v>
      </c>
      <c r="H13" s="25">
        <f ca="1">IF(Amortization[[#This Row],[Datum plačila]]="",0,Amortization[[#This Row],[Obresti]]+Amortization[[#This Row],[Glavnica]]+Amortization[[#This Row],[Davek na nepremičnine]])</f>
        <v>1447.6037743680561</v>
      </c>
      <c r="I13" s="25">
        <f ca="1">IF(Amortization[[#This Row],[Datum plačila]]="",0,Amortization[[#This Row],[Začetno stanje]]-Amortization[[#This Row],[Glavnica]])</f>
        <v>197551.33844995208</v>
      </c>
      <c r="J13" s="26">
        <f ca="1">IF(Amortization[[#This Row],[Končno stanje]]&gt;0,LastRow-ROW(),0)</f>
        <v>350</v>
      </c>
    </row>
    <row r="14" spans="1:10" ht="15" customHeight="1" x14ac:dyDescent="0.3">
      <c r="B14" s="23">
        <f>ROWS($B$4:B14)</f>
        <v>11</v>
      </c>
      <c r="C14" s="24">
        <f ca="1">IF(ValuesEntered,IF(Amortization[[#This Row],[Številka obroka]]&lt;=DurationOfLoan,IF(ROW()-ROW(Amortization[[#Headers],[Datum plačila]])=1,LoanStart,IF(I13&gt;0,EDATE(C13,1),"")),""),"")</f>
        <v>44627</v>
      </c>
      <c r="D14" s="25">
        <f ca="1">IF(ROW()-ROW(Amortization[[#Headers],[Začetno stanje]])=1,LoanAmount,IF(Amortization[[#This Row],[Datum plačila]]="",0,INDEX(Amortization[], ROW()-4,8)))</f>
        <v>197551.33844995208</v>
      </c>
      <c r="E14" s="25">
        <f ca="1">IF(ValuesEntered,IF(ROW()-ROW(Amortization[[#Headers],[Obresti]])=1,-IPMT(InterestRate/12,1,DurationOfLoan-ROWS($C$4:C14)+1,Amortization[[#This Row],[Začetno stanje]]),IFERROR(-IPMT(InterestRate/12,1,Amortization[[#This Row],[Preostali obroki]],D15),0)),0)</f>
        <v>822.08677408667756</v>
      </c>
      <c r="F14" s="25">
        <f ca="1">IFERROR(IF(AND(ValuesEntered,Amortization[[#This Row],[Datum plačila]]&lt;&gt;""),-PPMT(InterestRate/12,1,DurationOfLoan-ROWS($C$4:C14)+1,Amortization[[#This Row],[Začetno stanje]]),""),0)</f>
        <v>250.51266914947749</v>
      </c>
      <c r="G14" s="25">
        <f ca="1">IF(Amortization[[#This Row],[Datum plačila]]="",0,PropertyTaxAmount)</f>
        <v>375</v>
      </c>
      <c r="H14" s="25">
        <f ca="1">IF(Amortization[[#This Row],[Datum plačila]]="",0,Amortization[[#This Row],[Obresti]]+Amortization[[#This Row],[Glavnica]]+Amortization[[#This Row],[Davek na nepremičnine]])</f>
        <v>1447.5994432361551</v>
      </c>
      <c r="I14" s="25">
        <f ca="1">IF(Amortization[[#This Row],[Datum plačila]]="",0,Amortization[[#This Row],[Začetno stanje]]-Amortization[[#This Row],[Glavnica]])</f>
        <v>197300.82578080261</v>
      </c>
      <c r="J14" s="26">
        <f ca="1">IF(Amortization[[#This Row],[Končno stanje]]&gt;0,LastRow-ROW(),0)</f>
        <v>349</v>
      </c>
    </row>
    <row r="15" spans="1:10" ht="15" customHeight="1" x14ac:dyDescent="0.3">
      <c r="B15" s="23">
        <f>ROWS($B$4:B15)</f>
        <v>12</v>
      </c>
      <c r="C15" s="24">
        <f ca="1">IF(ValuesEntered,IF(Amortization[[#This Row],[Številka obroka]]&lt;=DurationOfLoan,IF(ROW()-ROW(Amortization[[#Headers],[Datum plačila]])=1,LoanStart,IF(I14&gt;0,EDATE(C14,1),"")),""),"")</f>
        <v>44658</v>
      </c>
      <c r="D15" s="25">
        <f ca="1">IF(ROW()-ROW(Amortization[[#Headers],[Začetno stanje]])=1,LoanAmount,IF(Amortization[[#This Row],[Datum plačila]]="",0,INDEX(Amortization[], ROW()-4,8)))</f>
        <v>197300.82578080261</v>
      </c>
      <c r="E15" s="25">
        <f ca="1">IF(ValuesEntered,IF(ROW()-ROW(Amortization[[#Headers],[Obresti]])=1,-IPMT(InterestRate/12,1,DurationOfLoan-ROWS($C$4:C15)+1,Amortization[[#This Row],[Začetno stanje]]),IFERROR(-IPMT(InterestRate/12,1,Amortization[[#This Row],[Preostali obroki]],D16),0)),0)</f>
        <v>821.03862212027093</v>
      </c>
      <c r="F15" s="25">
        <f ca="1">IFERROR(IF(AND(ValuesEntered,Amortization[[#This Row],[Datum plačila]]&lt;&gt;""),-PPMT(InterestRate/12,1,DurationOfLoan-ROWS($C$4:C15)+1,Amortization[[#This Row],[Začetno stanje]]),""),0)</f>
        <v>251.55647193760035</v>
      </c>
      <c r="G15" s="25">
        <f ca="1">IF(Amortization[[#This Row],[Datum plačila]]="",0,PropertyTaxAmount)</f>
        <v>375</v>
      </c>
      <c r="H15" s="25">
        <f ca="1">IF(Amortization[[#This Row],[Datum plačila]]="",0,Amortization[[#This Row],[Obresti]]+Amortization[[#This Row],[Glavnica]]+Amortization[[#This Row],[Davek na nepremičnine]])</f>
        <v>1447.5950940578714</v>
      </c>
      <c r="I15" s="25">
        <f ca="1">IF(Amortization[[#This Row],[Datum plačila]]="",0,Amortization[[#This Row],[Začetno stanje]]-Amortization[[#This Row],[Glavnica]])</f>
        <v>197049.26930886501</v>
      </c>
      <c r="J15" s="26">
        <f ca="1">IF(Amortization[[#This Row],[Končno stanje]]&gt;0,LastRow-ROW(),0)</f>
        <v>348</v>
      </c>
    </row>
    <row r="16" spans="1:10" ht="15" customHeight="1" x14ac:dyDescent="0.3">
      <c r="B16" s="23">
        <f>ROWS($B$4:B16)</f>
        <v>13</v>
      </c>
      <c r="C16" s="24">
        <f ca="1">IF(ValuesEntered,IF(Amortization[[#This Row],[Številka obroka]]&lt;=DurationOfLoan,IF(ROW()-ROW(Amortization[[#Headers],[Datum plačila]])=1,LoanStart,IF(I15&gt;0,EDATE(C15,1),"")),""),"")</f>
        <v>44688</v>
      </c>
      <c r="D16" s="25">
        <f ca="1">IF(ROW()-ROW(Amortization[[#Headers],[Začetno stanje]])=1,LoanAmount,IF(Amortization[[#This Row],[Datum plačila]]="",0,INDEX(Amortization[], ROW()-4,8)))</f>
        <v>197049.26930886501</v>
      </c>
      <c r="E16" s="25">
        <f ca="1">IF(ValuesEntered,IF(ROW()-ROW(Amortization[[#Headers],[Obresti]])=1,-IPMT(InterestRate/12,1,DurationOfLoan-ROWS($C$4:C16)+1,Amortization[[#This Row],[Začetno stanje]]),IFERROR(-IPMT(InterestRate/12,1,Amortization[[#This Row],[Preostali obroki]],D17),0)),0)</f>
        <v>819.98610285400412</v>
      </c>
      <c r="F16" s="25">
        <f ca="1">IFERROR(IF(AND(ValuesEntered,Amortization[[#This Row],[Datum plačila]]&lt;&gt;""),-PPMT(InterestRate/12,1,DurationOfLoan-ROWS($C$4:C16)+1,Amortization[[#This Row],[Začetno stanje]]),""),0)</f>
        <v>252.60462390400698</v>
      </c>
      <c r="G16" s="25">
        <f ca="1">IF(Amortization[[#This Row],[Datum plačila]]="",0,PropertyTaxAmount)</f>
        <v>375</v>
      </c>
      <c r="H16" s="25">
        <f ca="1">IF(Amortization[[#This Row],[Datum plačila]]="",0,Amortization[[#This Row],[Obresti]]+Amortization[[#This Row],[Glavnica]]+Amortization[[#This Row],[Davek na nepremičnine]])</f>
        <v>1447.590726758011</v>
      </c>
      <c r="I16" s="25">
        <f ca="1">IF(Amortization[[#This Row],[Datum plačila]]="",0,Amortization[[#This Row],[Začetno stanje]]-Amortization[[#This Row],[Glavnica]])</f>
        <v>196796.664684961</v>
      </c>
      <c r="J16" s="26">
        <f ca="1">IF(Amortization[[#This Row],[Končno stanje]]&gt;0,LastRow-ROW(),0)</f>
        <v>347</v>
      </c>
    </row>
    <row r="17" spans="2:10" ht="15" customHeight="1" x14ac:dyDescent="0.3">
      <c r="B17" s="23">
        <f>ROWS($B$4:B17)</f>
        <v>14</v>
      </c>
      <c r="C17" s="24">
        <f ca="1">IF(ValuesEntered,IF(Amortization[[#This Row],[Številka obroka]]&lt;=DurationOfLoan,IF(ROW()-ROW(Amortization[[#Headers],[Datum plačila]])=1,LoanStart,IF(I16&gt;0,EDATE(C16,1),"")),""),"")</f>
        <v>44719</v>
      </c>
      <c r="D17" s="25">
        <f ca="1">IF(ROW()-ROW(Amortization[[#Headers],[Začetno stanje]])=1,LoanAmount,IF(Amortization[[#This Row],[Datum plačila]]="",0,INDEX(Amortization[], ROW()-4,8)))</f>
        <v>196796.664684961</v>
      </c>
      <c r="E17" s="25">
        <f ca="1">IF(ValuesEntered,IF(ROW()-ROW(Amortization[[#Headers],[Obresti]])=1,-IPMT(InterestRate/12,1,DurationOfLoan-ROWS($C$4:C17)+1,Amortization[[#This Row],[Začetno stanje]]),IFERROR(-IPMT(InterestRate/12,1,Amortization[[#This Row],[Preostali obroki]],D18),0)),0)</f>
        <v>818.92919809079467</v>
      </c>
      <c r="F17" s="25">
        <f ca="1">IFERROR(IF(AND(ValuesEntered,Amortization[[#This Row],[Datum plačila]]&lt;&gt;""),-PPMT(InterestRate/12,1,DurationOfLoan-ROWS($C$4:C17)+1,Amortization[[#This Row],[Začetno stanje]]),""),0)</f>
        <v>253.65714317027371</v>
      </c>
      <c r="G17" s="25">
        <f ca="1">IF(Amortization[[#This Row],[Datum plačila]]="",0,PropertyTaxAmount)</f>
        <v>375</v>
      </c>
      <c r="H17" s="25">
        <f ca="1">IF(Amortization[[#This Row],[Datum plačila]]="",0,Amortization[[#This Row],[Obresti]]+Amortization[[#This Row],[Glavnica]]+Amortization[[#This Row],[Davek na nepremičnine]])</f>
        <v>1447.5863412610684</v>
      </c>
      <c r="I17" s="25">
        <f ca="1">IF(Amortization[[#This Row],[Datum plačila]]="",0,Amortization[[#This Row],[Začetno stanje]]-Amortization[[#This Row],[Glavnica]])</f>
        <v>196543.00754179072</v>
      </c>
      <c r="J17" s="26">
        <f ca="1">IF(Amortization[[#This Row],[Končno stanje]]&gt;0,LastRow-ROW(),0)</f>
        <v>346</v>
      </c>
    </row>
    <row r="18" spans="2:10" ht="15" customHeight="1" x14ac:dyDescent="0.3">
      <c r="B18" s="23">
        <f>ROWS($B$4:B18)</f>
        <v>15</v>
      </c>
      <c r="C18" s="24">
        <f ca="1">IF(ValuesEntered,IF(Amortization[[#This Row],[Številka obroka]]&lt;=DurationOfLoan,IF(ROW()-ROW(Amortization[[#Headers],[Datum plačila]])=1,LoanStart,IF(I17&gt;0,EDATE(C17,1),"")),""),"")</f>
        <v>44749</v>
      </c>
      <c r="D18" s="25">
        <f ca="1">IF(ROW()-ROW(Amortization[[#Headers],[Začetno stanje]])=1,LoanAmount,IF(Amortization[[#This Row],[Datum plačila]]="",0,INDEX(Amortization[], ROW()-4,8)))</f>
        <v>196543.00754179072</v>
      </c>
      <c r="E18" s="25">
        <f ca="1">IF(ValuesEntered,IF(ROW()-ROW(Amortization[[#Headers],[Obresti]])=1,-IPMT(InterestRate/12,1,DurationOfLoan-ROWS($C$4:C18)+1,Amortization[[#This Row],[Začetno stanje]]),IFERROR(-IPMT(InterestRate/12,1,Amortization[[#This Row],[Preostali obroki]],D19),0)),0)</f>
        <v>817.86788955773841</v>
      </c>
      <c r="F18" s="25">
        <f ca="1">IFERROR(IF(AND(ValuesEntered,Amortization[[#This Row],[Datum plačila]]&lt;&gt;""),-PPMT(InterestRate/12,1,DurationOfLoan-ROWS($C$4:C18)+1,Amortization[[#This Row],[Začetno stanje]]),""),0)</f>
        <v>254.71404793348313</v>
      </c>
      <c r="G18" s="25">
        <f ca="1">IF(Amortization[[#This Row],[Datum plačila]]="",0,PropertyTaxAmount)</f>
        <v>375</v>
      </c>
      <c r="H18" s="25">
        <f ca="1">IF(Amortization[[#This Row],[Datum plačila]]="",0,Amortization[[#This Row],[Obresti]]+Amortization[[#This Row],[Glavnica]]+Amortization[[#This Row],[Davek na nepremičnine]])</f>
        <v>1447.5819374912217</v>
      </c>
      <c r="I18" s="25">
        <f ca="1">IF(Amortization[[#This Row],[Datum plačila]]="",0,Amortization[[#This Row],[Začetno stanje]]-Amortization[[#This Row],[Glavnica]])</f>
        <v>196288.29349385723</v>
      </c>
      <c r="J18" s="26">
        <f ca="1">IF(Amortization[[#This Row],[Končno stanje]]&gt;0,LastRow-ROW(),0)</f>
        <v>345</v>
      </c>
    </row>
    <row r="19" spans="2:10" ht="15" customHeight="1" x14ac:dyDescent="0.3">
      <c r="B19" s="23">
        <f>ROWS($B$4:B19)</f>
        <v>16</v>
      </c>
      <c r="C19" s="24">
        <f ca="1">IF(ValuesEntered,IF(Amortization[[#This Row],[Številka obroka]]&lt;=DurationOfLoan,IF(ROW()-ROW(Amortization[[#Headers],[Datum plačila]])=1,LoanStart,IF(I18&gt;0,EDATE(C18,1),"")),""),"")</f>
        <v>44780</v>
      </c>
      <c r="D19" s="25">
        <f ca="1">IF(ROW()-ROW(Amortization[[#Headers],[Začetno stanje]])=1,LoanAmount,IF(Amortization[[#This Row],[Datum plačila]]="",0,INDEX(Amortization[], ROW()-4,8)))</f>
        <v>196288.29349385723</v>
      </c>
      <c r="E19" s="25">
        <f ca="1">IF(ValuesEntered,IF(ROW()-ROW(Amortization[[#Headers],[Obresti]])=1,-IPMT(InterestRate/12,1,DurationOfLoan-ROWS($C$4:C19)+1,Amortization[[#This Row],[Začetno stanje]]),IFERROR(-IPMT(InterestRate/12,1,Amortization[[#This Row],[Preostali obroki]],D20),0)),0)</f>
        <v>816.80215890579461</v>
      </c>
      <c r="F19" s="25">
        <f ca="1">IFERROR(IF(AND(ValuesEntered,Amortization[[#This Row],[Datum plačila]]&lt;&gt;""),-PPMT(InterestRate/12,1,DurationOfLoan-ROWS($C$4:C19)+1,Amortization[[#This Row],[Začetno stanje]]),""),0)</f>
        <v>255.77535646653936</v>
      </c>
      <c r="G19" s="25">
        <f ca="1">IF(Amortization[[#This Row],[Datum plačila]]="",0,PropertyTaxAmount)</f>
        <v>375</v>
      </c>
      <c r="H19" s="25">
        <f ca="1">IF(Amortization[[#This Row],[Datum plačila]]="",0,Amortization[[#This Row],[Obresti]]+Amortization[[#This Row],[Glavnica]]+Amortization[[#This Row],[Davek na nepremičnine]])</f>
        <v>1447.5775153723339</v>
      </c>
      <c r="I19" s="25">
        <f ca="1">IF(Amortization[[#This Row],[Datum plačila]]="",0,Amortization[[#This Row],[Začetno stanje]]-Amortization[[#This Row],[Glavnica]])</f>
        <v>196032.5181373907</v>
      </c>
      <c r="J19" s="26">
        <f ca="1">IF(Amortization[[#This Row],[Končno stanje]]&gt;0,LastRow-ROW(),0)</f>
        <v>344</v>
      </c>
    </row>
    <row r="20" spans="2:10" ht="15" customHeight="1" x14ac:dyDescent="0.3">
      <c r="B20" s="23">
        <f>ROWS($B$4:B20)</f>
        <v>17</v>
      </c>
      <c r="C20" s="24">
        <f ca="1">IF(ValuesEntered,IF(Amortization[[#This Row],[Številka obroka]]&lt;=DurationOfLoan,IF(ROW()-ROW(Amortization[[#Headers],[Datum plačila]])=1,LoanStart,IF(I19&gt;0,EDATE(C19,1),"")),""),"")</f>
        <v>44811</v>
      </c>
      <c r="D20" s="25">
        <f ca="1">IF(ROW()-ROW(Amortization[[#Headers],[Začetno stanje]])=1,LoanAmount,IF(Amortization[[#This Row],[Datum plačila]]="",0,INDEX(Amortization[], ROW()-4,8)))</f>
        <v>196032.5181373907</v>
      </c>
      <c r="E20" s="25">
        <f ca="1">IF(ValuesEntered,IF(ROW()-ROW(Amortization[[#Headers],[Obresti]])=1,-IPMT(InterestRate/12,1,DurationOfLoan-ROWS($C$4:C20)+1,Amortization[[#This Row],[Začetno stanje]]),IFERROR(-IPMT(InterestRate/12,1,Amortization[[#This Row],[Preostali obroki]],D21),0)),0)</f>
        <v>815.73198770946749</v>
      </c>
      <c r="F20" s="25">
        <f ca="1">IFERROR(IF(AND(ValuesEntered,Amortization[[#This Row],[Datum plačila]]&lt;&gt;""),-PPMT(InterestRate/12,1,DurationOfLoan-ROWS($C$4:C20)+1,Amortization[[#This Row],[Začetno stanje]]),""),0)</f>
        <v>256.8410871184833</v>
      </c>
      <c r="G20" s="25">
        <f ca="1">IF(Amortization[[#This Row],[Datum plačila]]="",0,PropertyTaxAmount)</f>
        <v>375</v>
      </c>
      <c r="H20" s="25">
        <f ca="1">IF(Amortization[[#This Row],[Datum plačila]]="",0,Amortization[[#This Row],[Obresti]]+Amortization[[#This Row],[Glavnica]]+Amortization[[#This Row],[Davek na nepremičnine]])</f>
        <v>1447.5730748279507</v>
      </c>
      <c r="I20" s="25">
        <f ca="1">IF(Amortization[[#This Row],[Datum plačila]]="",0,Amortization[[#This Row],[Začetno stanje]]-Amortization[[#This Row],[Glavnica]])</f>
        <v>195775.67705027221</v>
      </c>
      <c r="J20" s="26">
        <f ca="1">IF(Amortization[[#This Row],[Končno stanje]]&gt;0,LastRow-ROW(),0)</f>
        <v>343</v>
      </c>
    </row>
    <row r="21" spans="2:10" ht="15" customHeight="1" x14ac:dyDescent="0.3">
      <c r="B21" s="23">
        <f>ROWS($B$4:B21)</f>
        <v>18</v>
      </c>
      <c r="C21" s="24">
        <f ca="1">IF(ValuesEntered,IF(Amortization[[#This Row],[Številka obroka]]&lt;=DurationOfLoan,IF(ROW()-ROW(Amortization[[#Headers],[Datum plačila]])=1,LoanStart,IF(I20&gt;0,EDATE(C20,1),"")),""),"")</f>
        <v>44841</v>
      </c>
      <c r="D21" s="25">
        <f ca="1">IF(ROW()-ROW(Amortization[[#Headers],[Začetno stanje]])=1,LoanAmount,IF(Amortization[[#This Row],[Datum plačila]]="",0,INDEX(Amortization[], ROW()-4,8)))</f>
        <v>195775.67705027221</v>
      </c>
      <c r="E21" s="25">
        <f ca="1">IF(ValuesEntered,IF(ROW()-ROW(Amortization[[#Headers],[Obresti]])=1,-IPMT(InterestRate/12,1,DurationOfLoan-ROWS($C$4:C21)+1,Amortization[[#This Row],[Začetno stanje]]),IFERROR(-IPMT(InterestRate/12,1,Amortization[[#This Row],[Preostali obroki]],D22),0)),0)</f>
        <v>814.65735746648909</v>
      </c>
      <c r="F21" s="25">
        <f ca="1">IFERROR(IF(AND(ValuesEntered,Amortization[[#This Row],[Datum plačila]]&lt;&gt;""),-PPMT(InterestRate/12,1,DurationOfLoan-ROWS($C$4:C21)+1,Amortization[[#This Row],[Začetno stanje]]),""),0)</f>
        <v>257.91125831481031</v>
      </c>
      <c r="G21" s="25">
        <f ca="1">IF(Amortization[[#This Row],[Datum plačila]]="",0,PropertyTaxAmount)</f>
        <v>375</v>
      </c>
      <c r="H21" s="25">
        <f ca="1">IF(Amortization[[#This Row],[Datum plačila]]="",0,Amortization[[#This Row],[Obresti]]+Amortization[[#This Row],[Glavnica]]+Amortization[[#This Row],[Davek na nepremičnine]])</f>
        <v>1447.5686157812993</v>
      </c>
      <c r="I21" s="25">
        <f ca="1">IF(Amortization[[#This Row],[Datum plačila]]="",0,Amortization[[#This Row],[Začetno stanje]]-Amortization[[#This Row],[Glavnica]])</f>
        <v>195517.76579195738</v>
      </c>
      <c r="J21" s="26">
        <f ca="1">IF(Amortization[[#This Row],[Končno stanje]]&gt;0,LastRow-ROW(),0)</f>
        <v>342</v>
      </c>
    </row>
    <row r="22" spans="2:10" ht="15" customHeight="1" x14ac:dyDescent="0.3">
      <c r="B22" s="23">
        <f>ROWS($B$4:B22)</f>
        <v>19</v>
      </c>
      <c r="C22" s="24">
        <f ca="1">IF(ValuesEntered,IF(Amortization[[#This Row],[Številka obroka]]&lt;=DurationOfLoan,IF(ROW()-ROW(Amortization[[#Headers],[Datum plačila]])=1,LoanStart,IF(I21&gt;0,EDATE(C21,1),"")),""),"")</f>
        <v>44872</v>
      </c>
      <c r="D22" s="25">
        <f ca="1">IF(ROW()-ROW(Amortization[[#Headers],[Začetno stanje]])=1,LoanAmount,IF(Amortization[[#This Row],[Datum plačila]]="",0,INDEX(Amortization[], ROW()-4,8)))</f>
        <v>195517.76579195738</v>
      </c>
      <c r="E22" s="25">
        <f ca="1">IF(ValuesEntered,IF(ROW()-ROW(Amortization[[#Headers],[Obresti]])=1,-IPMT(InterestRate/12,1,DurationOfLoan-ROWS($C$4:C22)+1,Amortization[[#This Row],[Začetno stanje]]),IFERROR(-IPMT(InterestRate/12,1,Amortization[[#This Row],[Preostali obroki]],D23),0)),0)</f>
        <v>813.57824959749826</v>
      </c>
      <c r="F22" s="25">
        <f ca="1">IFERROR(IF(AND(ValuesEntered,Amortization[[#This Row],[Datum plačila]]&lt;&gt;""),-PPMT(InterestRate/12,1,DurationOfLoan-ROWS($C$4:C22)+1,Amortization[[#This Row],[Začetno stanje]]),""),0)</f>
        <v>258.98588855778866</v>
      </c>
      <c r="G22" s="25">
        <f ca="1">IF(Amortization[[#This Row],[Datum plačila]]="",0,PropertyTaxAmount)</f>
        <v>375</v>
      </c>
      <c r="H22" s="25">
        <f ca="1">IF(Amortization[[#This Row],[Datum plačila]]="",0,Amortization[[#This Row],[Obresti]]+Amortization[[#This Row],[Glavnica]]+Amortization[[#This Row],[Davek na nepremičnine]])</f>
        <v>1447.5641381552869</v>
      </c>
      <c r="I22" s="25">
        <f ca="1">IF(Amortization[[#This Row],[Datum plačila]]="",0,Amortization[[#This Row],[Začetno stanje]]-Amortization[[#This Row],[Glavnica]])</f>
        <v>195258.77990339958</v>
      </c>
      <c r="J22" s="26">
        <f ca="1">IF(Amortization[[#This Row],[Končno stanje]]&gt;0,LastRow-ROW(),0)</f>
        <v>341</v>
      </c>
    </row>
    <row r="23" spans="2:10" ht="15" customHeight="1" x14ac:dyDescent="0.3">
      <c r="B23" s="23">
        <f>ROWS($B$4:B23)</f>
        <v>20</v>
      </c>
      <c r="C23" s="24">
        <f ca="1">IF(ValuesEntered,IF(Amortization[[#This Row],[Številka obroka]]&lt;=DurationOfLoan,IF(ROW()-ROW(Amortization[[#Headers],[Datum plačila]])=1,LoanStart,IF(I22&gt;0,EDATE(C22,1),"")),""),"")</f>
        <v>44902</v>
      </c>
      <c r="D23" s="25">
        <f ca="1">IF(ROW()-ROW(Amortization[[#Headers],[Začetno stanje]])=1,LoanAmount,IF(Amortization[[#This Row],[Datum plačila]]="",0,INDEX(Amortization[], ROW()-4,8)))</f>
        <v>195258.77990339958</v>
      </c>
      <c r="E23" s="25">
        <f ca="1">IF(ValuesEntered,IF(ROW()-ROW(Amortization[[#Headers],[Obresti]])=1,-IPMT(InterestRate/12,1,DurationOfLoan-ROWS($C$4:C23)+1,Amortization[[#This Row],[Začetno stanje]]),IFERROR(-IPMT(InterestRate/12,1,Amortization[[#This Row],[Preostali obroki]],D24),0)),0)</f>
        <v>812.49464544572004</v>
      </c>
      <c r="F23" s="25">
        <f ca="1">IFERROR(IF(AND(ValuesEntered,Amortization[[#This Row],[Datum plačila]]&lt;&gt;""),-PPMT(InterestRate/12,1,DurationOfLoan-ROWS($C$4:C23)+1,Amortization[[#This Row],[Začetno stanje]]),""),0)</f>
        <v>260.06499642677937</v>
      </c>
      <c r="G23" s="25">
        <f ca="1">IF(Amortization[[#This Row],[Datum plačila]]="",0,PropertyTaxAmount)</f>
        <v>375</v>
      </c>
      <c r="H23" s="25">
        <f ca="1">IF(Amortization[[#This Row],[Datum plačila]]="",0,Amortization[[#This Row],[Obresti]]+Amortization[[#This Row],[Glavnica]]+Amortization[[#This Row],[Davek na nepremičnine]])</f>
        <v>1447.5596418724995</v>
      </c>
      <c r="I23" s="25">
        <f ca="1">IF(Amortization[[#This Row],[Datum plačila]]="",0,Amortization[[#This Row],[Začetno stanje]]-Amortization[[#This Row],[Glavnica]])</f>
        <v>194998.7149069728</v>
      </c>
      <c r="J23" s="26">
        <f ca="1">IF(Amortization[[#This Row],[Končno stanje]]&gt;0,LastRow-ROW(),0)</f>
        <v>340</v>
      </c>
    </row>
    <row r="24" spans="2:10" ht="15" customHeight="1" x14ac:dyDescent="0.3">
      <c r="B24" s="23">
        <f>ROWS($B$4:B24)</f>
        <v>21</v>
      </c>
      <c r="C24" s="24">
        <f ca="1">IF(ValuesEntered,IF(Amortization[[#This Row],[Številka obroka]]&lt;=DurationOfLoan,IF(ROW()-ROW(Amortization[[#Headers],[Datum plačila]])=1,LoanStart,IF(I23&gt;0,EDATE(C23,1),"")),""),"")</f>
        <v>44933</v>
      </c>
      <c r="D24" s="25">
        <f ca="1">IF(ROW()-ROW(Amortization[[#Headers],[Začetno stanje]])=1,LoanAmount,IF(Amortization[[#This Row],[Datum plačila]]="",0,INDEX(Amortization[], ROW()-4,8)))</f>
        <v>194998.7149069728</v>
      </c>
      <c r="E24" s="25">
        <f ca="1">IF(ValuesEntered,IF(ROW()-ROW(Amortization[[#Headers],[Obresti]])=1,-IPMT(InterestRate/12,1,DurationOfLoan-ROWS($C$4:C24)+1,Amortization[[#This Row],[Začetno stanje]]),IFERROR(-IPMT(InterestRate/12,1,Amortization[[#This Row],[Preostali obroki]],D25),0)),0)</f>
        <v>811.40652627664258</v>
      </c>
      <c r="F24" s="25">
        <f ca="1">IFERROR(IF(AND(ValuesEntered,Amortization[[#This Row],[Datum plačila]]&lt;&gt;""),-PPMT(InterestRate/12,1,DurationOfLoan-ROWS($C$4:C24)+1,Amortization[[#This Row],[Začetno stanje]]),""),0)</f>
        <v>261.14860057855765</v>
      </c>
      <c r="G24" s="25">
        <f ca="1">IF(Amortization[[#This Row],[Datum plačila]]="",0,PropertyTaxAmount)</f>
        <v>375</v>
      </c>
      <c r="H24" s="25">
        <f ca="1">IF(Amortization[[#This Row],[Datum plačila]]="",0,Amortization[[#This Row],[Obresti]]+Amortization[[#This Row],[Glavnica]]+Amortization[[#This Row],[Davek na nepremičnine]])</f>
        <v>1447.5551268552003</v>
      </c>
      <c r="I24" s="25">
        <f ca="1">IF(Amortization[[#This Row],[Datum plačila]]="",0,Amortization[[#This Row],[Začetno stanje]]-Amortization[[#This Row],[Glavnica]])</f>
        <v>194737.56630639423</v>
      </c>
      <c r="J24" s="26">
        <f ca="1">IF(Amortization[[#This Row],[Končno stanje]]&gt;0,LastRow-ROW(),0)</f>
        <v>339</v>
      </c>
    </row>
    <row r="25" spans="2:10" ht="15" customHeight="1" x14ac:dyDescent="0.3">
      <c r="B25" s="23">
        <f>ROWS($B$4:B25)</f>
        <v>22</v>
      </c>
      <c r="C25" s="24">
        <f ca="1">IF(ValuesEntered,IF(Amortization[[#This Row],[Številka obroka]]&lt;=DurationOfLoan,IF(ROW()-ROW(Amortization[[#Headers],[Datum plačila]])=1,LoanStart,IF(I24&gt;0,EDATE(C24,1),"")),""),"")</f>
        <v>44964</v>
      </c>
      <c r="D25" s="25">
        <f ca="1">IF(ROW()-ROW(Amortization[[#Headers],[Začetno stanje]])=1,LoanAmount,IF(Amortization[[#This Row],[Datum plačila]]="",0,INDEX(Amortization[], ROW()-4,8)))</f>
        <v>194737.56630639423</v>
      </c>
      <c r="E25" s="25">
        <f ca="1">IF(ValuesEntered,IF(ROW()-ROW(Amortization[[#Headers],[Obresti]])=1,-IPMT(InterestRate/12,1,DurationOfLoan-ROWS($C$4:C25)+1,Amortization[[#This Row],[Začetno stanje]]),IFERROR(-IPMT(InterestRate/12,1,Amortization[[#This Row],[Preostali obroki]],D26),0)),0)</f>
        <v>810.31387327769414</v>
      </c>
      <c r="F25" s="25">
        <f ca="1">IFERROR(IF(AND(ValuesEntered,Amortization[[#This Row],[Datum plačila]]&lt;&gt;""),-PPMT(InterestRate/12,1,DurationOfLoan-ROWS($C$4:C25)+1,Amortization[[#This Row],[Začetno stanje]]),""),0)</f>
        <v>262.23671974763494</v>
      </c>
      <c r="G25" s="25">
        <f ca="1">IF(Amortization[[#This Row],[Datum plačila]]="",0,PropertyTaxAmount)</f>
        <v>375</v>
      </c>
      <c r="H25" s="25">
        <f ca="1">IF(Amortization[[#This Row],[Datum plačila]]="",0,Amortization[[#This Row],[Obresti]]+Amortization[[#This Row],[Glavnica]]+Amortization[[#This Row],[Davek na nepremičnine]])</f>
        <v>1447.5505930253291</v>
      </c>
      <c r="I25" s="25">
        <f ca="1">IF(Amortization[[#This Row],[Datum plačila]]="",0,Amortization[[#This Row],[Začetno stanje]]-Amortization[[#This Row],[Glavnica]])</f>
        <v>194475.32958664661</v>
      </c>
      <c r="J25" s="26">
        <f ca="1">IF(Amortization[[#This Row],[Končno stanje]]&gt;0,LastRow-ROW(),0)</f>
        <v>338</v>
      </c>
    </row>
    <row r="26" spans="2:10" ht="15" customHeight="1" x14ac:dyDescent="0.3">
      <c r="B26" s="23">
        <f>ROWS($B$4:B26)</f>
        <v>23</v>
      </c>
      <c r="C26" s="24">
        <f ca="1">IF(ValuesEntered,IF(Amortization[[#This Row],[Številka obroka]]&lt;=DurationOfLoan,IF(ROW()-ROW(Amortization[[#Headers],[Datum plačila]])=1,LoanStart,IF(I25&gt;0,EDATE(C25,1),"")),""),"")</f>
        <v>44992</v>
      </c>
      <c r="D26" s="25">
        <f ca="1">IF(ROW()-ROW(Amortization[[#Headers],[Začetno stanje]])=1,LoanAmount,IF(Amortization[[#This Row],[Datum plačila]]="",0,INDEX(Amortization[], ROW()-4,8)))</f>
        <v>194475.32958664661</v>
      </c>
      <c r="E26" s="25">
        <f ca="1">IF(ValuesEntered,IF(ROW()-ROW(Amortization[[#Headers],[Obresti]])=1,-IPMT(InterestRate/12,1,DurationOfLoan-ROWS($C$4:C26)+1,Amortization[[#This Row],[Začetno stanje]]),IFERROR(-IPMT(InterestRate/12,1,Amortization[[#This Row],[Preostali obroki]],D27),0)),0)</f>
        <v>809.21666755791682</v>
      </c>
      <c r="F26" s="25">
        <f ca="1">IFERROR(IF(AND(ValuesEntered,Amortization[[#This Row],[Datum plačila]]&lt;&gt;""),-PPMT(InterestRate/12,1,DurationOfLoan-ROWS($C$4:C26)+1,Amortization[[#This Row],[Začetno stanje]]),""),0)</f>
        <v>263.32937274658343</v>
      </c>
      <c r="G26" s="25">
        <f ca="1">IF(Amortization[[#This Row],[Datum plačila]]="",0,PropertyTaxAmount)</f>
        <v>375</v>
      </c>
      <c r="H26" s="25">
        <f ca="1">IF(Amortization[[#This Row],[Datum plačila]]="",0,Amortization[[#This Row],[Obresti]]+Amortization[[#This Row],[Glavnica]]+Amortization[[#This Row],[Davek na nepremičnine]])</f>
        <v>1447.5460403045004</v>
      </c>
      <c r="I26" s="25">
        <f ca="1">IF(Amortization[[#This Row],[Datum plačila]]="",0,Amortization[[#This Row],[Začetno stanje]]-Amortization[[#This Row],[Glavnica]])</f>
        <v>194212.00021390003</v>
      </c>
      <c r="J26" s="26">
        <f ca="1">IF(Amortization[[#This Row],[Končno stanje]]&gt;0,LastRow-ROW(),0)</f>
        <v>337</v>
      </c>
    </row>
    <row r="27" spans="2:10" ht="15" customHeight="1" x14ac:dyDescent="0.3">
      <c r="B27" s="23">
        <f>ROWS($B$4:B27)</f>
        <v>24</v>
      </c>
      <c r="C27" s="24">
        <f ca="1">IF(ValuesEntered,IF(Amortization[[#This Row],[Številka obroka]]&lt;=DurationOfLoan,IF(ROW()-ROW(Amortization[[#Headers],[Datum plačila]])=1,LoanStart,IF(I26&gt;0,EDATE(C26,1),"")),""),"")</f>
        <v>45023</v>
      </c>
      <c r="D27" s="25">
        <f ca="1">IF(ROW()-ROW(Amortization[[#Headers],[Začetno stanje]])=1,LoanAmount,IF(Amortization[[#This Row],[Datum plačila]]="",0,INDEX(Amortization[], ROW()-4,8)))</f>
        <v>194212.00021390003</v>
      </c>
      <c r="E27" s="25">
        <f ca="1">IF(ValuesEntered,IF(ROW()-ROW(Amortization[[#Headers],[Obresti]])=1,-IPMT(InterestRate/12,1,DurationOfLoan-ROWS($C$4:C27)+1,Amortization[[#This Row],[Začetno stanje]]),IFERROR(-IPMT(InterestRate/12,1,Amortization[[#This Row],[Preostali obroki]],D28),0)),0)</f>
        <v>808.11489014764027</v>
      </c>
      <c r="F27" s="25">
        <f ca="1">IFERROR(IF(AND(ValuesEntered,Amortization[[#This Row],[Datum plačila]]&lt;&gt;""),-PPMT(InterestRate/12,1,DurationOfLoan-ROWS($C$4:C27)+1,Amortization[[#This Row],[Začetno stanje]]),""),0)</f>
        <v>264.42657846636087</v>
      </c>
      <c r="G27" s="25">
        <f ca="1">IF(Amortization[[#This Row],[Datum plačila]]="",0,PropertyTaxAmount)</f>
        <v>375</v>
      </c>
      <c r="H27" s="25">
        <f ca="1">IF(Amortization[[#This Row],[Datum plačila]]="",0,Amortization[[#This Row],[Obresti]]+Amortization[[#This Row],[Glavnica]]+Amortization[[#This Row],[Davek na nepremičnine]])</f>
        <v>1447.5414686140011</v>
      </c>
      <c r="I27" s="25">
        <f ca="1">IF(Amortization[[#This Row],[Datum plačila]]="",0,Amortization[[#This Row],[Začetno stanje]]-Amortization[[#This Row],[Glavnica]])</f>
        <v>193947.57363543365</v>
      </c>
      <c r="J27" s="26">
        <f ca="1">IF(Amortization[[#This Row],[Končno stanje]]&gt;0,LastRow-ROW(),0)</f>
        <v>336</v>
      </c>
    </row>
    <row r="28" spans="2:10" ht="15" customHeight="1" x14ac:dyDescent="0.3">
      <c r="B28" s="23">
        <f>ROWS($B$4:B28)</f>
        <v>25</v>
      </c>
      <c r="C28" s="24">
        <f ca="1">IF(ValuesEntered,IF(Amortization[[#This Row],[Številka obroka]]&lt;=DurationOfLoan,IF(ROW()-ROW(Amortization[[#Headers],[Datum plačila]])=1,LoanStart,IF(I27&gt;0,EDATE(C27,1),"")),""),"")</f>
        <v>45053</v>
      </c>
      <c r="D28" s="25">
        <f ca="1">IF(ROW()-ROW(Amortization[[#Headers],[Začetno stanje]])=1,LoanAmount,IF(Amortization[[#This Row],[Datum plačila]]="",0,INDEX(Amortization[], ROW()-4,8)))</f>
        <v>193947.57363543365</v>
      </c>
      <c r="E28" s="25">
        <f ca="1">IF(ValuesEntered,IF(ROW()-ROW(Amortization[[#Headers],[Obresti]])=1,-IPMT(InterestRate/12,1,DurationOfLoan-ROWS($C$4:C28)+1,Amortization[[#This Row],[Začetno stanje]]),IFERROR(-IPMT(InterestRate/12,1,Amortization[[#This Row],[Preostali obroki]],D29),0)),0)</f>
        <v>807.00852199815427</v>
      </c>
      <c r="F28" s="25">
        <f ca="1">IFERROR(IF(AND(ValuesEntered,Amortization[[#This Row],[Datum plačila]]&lt;&gt;""),-PPMT(InterestRate/12,1,DurationOfLoan-ROWS($C$4:C28)+1,Amortization[[#This Row],[Začetno stanje]]),""),0)</f>
        <v>265.52835587663742</v>
      </c>
      <c r="G28" s="25">
        <f ca="1">IF(Amortization[[#This Row],[Datum plačila]]="",0,PropertyTaxAmount)</f>
        <v>375</v>
      </c>
      <c r="H28" s="25">
        <f ca="1">IF(Amortization[[#This Row],[Datum plačila]]="",0,Amortization[[#This Row],[Obresti]]+Amortization[[#This Row],[Glavnica]]+Amortization[[#This Row],[Davek na nepremičnine]])</f>
        <v>1447.5368778747916</v>
      </c>
      <c r="I28" s="25">
        <f ca="1">IF(Amortization[[#This Row],[Datum plačila]]="",0,Amortization[[#This Row],[Začetno stanje]]-Amortization[[#This Row],[Glavnica]])</f>
        <v>193682.04527955703</v>
      </c>
      <c r="J28" s="26">
        <f ca="1">IF(Amortization[[#This Row],[Končno stanje]]&gt;0,LastRow-ROW(),0)</f>
        <v>335</v>
      </c>
    </row>
    <row r="29" spans="2:10" ht="15" customHeight="1" x14ac:dyDescent="0.3">
      <c r="B29" s="23">
        <f>ROWS($B$4:B29)</f>
        <v>26</v>
      </c>
      <c r="C29" s="24">
        <f ca="1">IF(ValuesEntered,IF(Amortization[[#This Row],[Številka obroka]]&lt;=DurationOfLoan,IF(ROW()-ROW(Amortization[[#Headers],[Datum plačila]])=1,LoanStart,IF(I28&gt;0,EDATE(C28,1),"")),""),"")</f>
        <v>45084</v>
      </c>
      <c r="D29" s="25">
        <f ca="1">IF(ROW()-ROW(Amortization[[#Headers],[Začetno stanje]])=1,LoanAmount,IF(Amortization[[#This Row],[Datum plačila]]="",0,INDEX(Amortization[], ROW()-4,8)))</f>
        <v>193682.04527955703</v>
      </c>
      <c r="E29" s="25">
        <f ca="1">IF(ValuesEntered,IF(ROW()-ROW(Amortization[[#Headers],[Obresti]])=1,-IPMT(InterestRate/12,1,DurationOfLoan-ROWS($C$4:C29)+1,Amortization[[#This Row],[Začetno stanje]]),IFERROR(-IPMT(InterestRate/12,1,Amortization[[#This Row],[Preostali obroki]],D30),0)),0)</f>
        <v>805.89754398137882</v>
      </c>
      <c r="F29" s="25">
        <f ca="1">IFERROR(IF(AND(ValuesEntered,Amortization[[#This Row],[Datum plačila]]&lt;&gt;""),-PPMT(InterestRate/12,1,DurationOfLoan-ROWS($C$4:C29)+1,Amortization[[#This Row],[Začetno stanje]]),""),0)</f>
        <v>266.63472402612337</v>
      </c>
      <c r="G29" s="25">
        <f ca="1">IF(Amortization[[#This Row],[Datum plačila]]="",0,PropertyTaxAmount)</f>
        <v>375</v>
      </c>
      <c r="H29" s="25">
        <f ca="1">IF(Amortization[[#This Row],[Datum plačila]]="",0,Amortization[[#This Row],[Obresti]]+Amortization[[#This Row],[Glavnica]]+Amortization[[#This Row],[Davek na nepremičnine]])</f>
        <v>1447.5322680075021</v>
      </c>
      <c r="I29" s="25">
        <f ca="1">IF(Amortization[[#This Row],[Datum plačila]]="",0,Amortization[[#This Row],[Začetno stanje]]-Amortization[[#This Row],[Glavnica]])</f>
        <v>193415.41055553092</v>
      </c>
      <c r="J29" s="26">
        <f ca="1">IF(Amortization[[#This Row],[Končno stanje]]&gt;0,LastRow-ROW(),0)</f>
        <v>334</v>
      </c>
    </row>
    <row r="30" spans="2:10" ht="15" customHeight="1" x14ac:dyDescent="0.3">
      <c r="B30" s="23">
        <f>ROWS($B$4:B30)</f>
        <v>27</v>
      </c>
      <c r="C30" s="24">
        <f ca="1">IF(ValuesEntered,IF(Amortization[[#This Row],[Številka obroka]]&lt;=DurationOfLoan,IF(ROW()-ROW(Amortization[[#Headers],[Datum plačila]])=1,LoanStart,IF(I29&gt;0,EDATE(C29,1),"")),""),"")</f>
        <v>45114</v>
      </c>
      <c r="D30" s="25">
        <f ca="1">IF(ROW()-ROW(Amortization[[#Headers],[Začetno stanje]])=1,LoanAmount,IF(Amortization[[#This Row],[Datum plačila]]="",0,INDEX(Amortization[], ROW()-4,8)))</f>
        <v>193415.41055553092</v>
      </c>
      <c r="E30" s="25">
        <f ca="1">IF(ValuesEntered,IF(ROW()-ROW(Amortization[[#Headers],[Obresti]])=1,-IPMT(InterestRate/12,1,DurationOfLoan-ROWS($C$4:C30)+1,Amortization[[#This Row],[Začetno stanje]]),IFERROR(-IPMT(InterestRate/12,1,Amortization[[#This Row],[Preostali obroki]],D31),0)),0)</f>
        <v>804.78193688953343</v>
      </c>
      <c r="F30" s="25">
        <f ca="1">IFERROR(IF(AND(ValuesEntered,Amortization[[#This Row],[Datum plačila]]&lt;&gt;""),-PPMT(InterestRate/12,1,DurationOfLoan-ROWS($C$4:C30)+1,Amortization[[#This Row],[Začetno stanje]]),""),0)</f>
        <v>267.74570204289893</v>
      </c>
      <c r="G30" s="25">
        <f ca="1">IF(Amortization[[#This Row],[Datum plačila]]="",0,PropertyTaxAmount)</f>
        <v>375</v>
      </c>
      <c r="H30" s="25">
        <f ca="1">IF(Amortization[[#This Row],[Datum plačila]]="",0,Amortization[[#This Row],[Obresti]]+Amortization[[#This Row],[Glavnica]]+Amortization[[#This Row],[Davek na nepremičnine]])</f>
        <v>1447.5276389324324</v>
      </c>
      <c r="I30" s="25">
        <f ca="1">IF(Amortization[[#This Row],[Datum plačila]]="",0,Amortization[[#This Row],[Začetno stanje]]-Amortization[[#This Row],[Glavnica]])</f>
        <v>193147.66485348804</v>
      </c>
      <c r="J30" s="26">
        <f ca="1">IF(Amortization[[#This Row],[Končno stanje]]&gt;0,LastRow-ROW(),0)</f>
        <v>333</v>
      </c>
    </row>
    <row r="31" spans="2:10" ht="15" customHeight="1" x14ac:dyDescent="0.3">
      <c r="B31" s="23">
        <f>ROWS($B$4:B31)</f>
        <v>28</v>
      </c>
      <c r="C31" s="24">
        <f ca="1">IF(ValuesEntered,IF(Amortization[[#This Row],[Številka obroka]]&lt;=DurationOfLoan,IF(ROW()-ROW(Amortization[[#Headers],[Datum plačila]])=1,LoanStart,IF(I30&gt;0,EDATE(C30,1),"")),""),"")</f>
        <v>45145</v>
      </c>
      <c r="D31" s="25">
        <f ca="1">IF(ROW()-ROW(Amortization[[#Headers],[Začetno stanje]])=1,LoanAmount,IF(Amortization[[#This Row],[Datum plačila]]="",0,INDEX(Amortization[], ROW()-4,8)))</f>
        <v>193147.66485348804</v>
      </c>
      <c r="E31" s="25">
        <f ca="1">IF(ValuesEntered,IF(ROW()-ROW(Amortization[[#Headers],[Obresti]])=1,-IPMT(InterestRate/12,1,DurationOfLoan-ROWS($C$4:C31)+1,Amortization[[#This Row],[Začetno stanje]]),IFERROR(-IPMT(InterestRate/12,1,Amortization[[#This Row],[Preostali obroki]],D32),0)),0)</f>
        <v>803.66168143480536</v>
      </c>
      <c r="F31" s="25">
        <f ca="1">IFERROR(IF(AND(ValuesEntered,Amortization[[#This Row],[Datum plačila]]&lt;&gt;""),-PPMT(InterestRate/12,1,DurationOfLoan-ROWS($C$4:C31)+1,Amortization[[#This Row],[Začetno stanje]]),""),0)</f>
        <v>268.86130913474426</v>
      </c>
      <c r="G31" s="25">
        <f ca="1">IF(Amortization[[#This Row],[Datum plačila]]="",0,PropertyTaxAmount)</f>
        <v>375</v>
      </c>
      <c r="H31" s="25">
        <f ca="1">IF(Amortization[[#This Row],[Datum plačila]]="",0,Amortization[[#This Row],[Obresti]]+Amortization[[#This Row],[Glavnica]]+Amortization[[#This Row],[Davek na nepremičnine]])</f>
        <v>1447.5229905695496</v>
      </c>
      <c r="I31" s="25">
        <f ca="1">IF(Amortization[[#This Row],[Datum plačila]]="",0,Amortization[[#This Row],[Začetno stanje]]-Amortization[[#This Row],[Glavnica]])</f>
        <v>192878.80354435329</v>
      </c>
      <c r="J31" s="26">
        <f ca="1">IF(Amortization[[#This Row],[Končno stanje]]&gt;0,LastRow-ROW(),0)</f>
        <v>332</v>
      </c>
    </row>
    <row r="32" spans="2:10" ht="15" customHeight="1" x14ac:dyDescent="0.3">
      <c r="B32" s="23">
        <f>ROWS($B$4:B32)</f>
        <v>29</v>
      </c>
      <c r="C32" s="24">
        <f ca="1">IF(ValuesEntered,IF(Amortization[[#This Row],[Številka obroka]]&lt;=DurationOfLoan,IF(ROW()-ROW(Amortization[[#Headers],[Datum plačila]])=1,LoanStart,IF(I31&gt;0,EDATE(C31,1),"")),""),"")</f>
        <v>45176</v>
      </c>
      <c r="D32" s="25">
        <f ca="1">IF(ROW()-ROW(Amortization[[#Headers],[Začetno stanje]])=1,LoanAmount,IF(Amortization[[#This Row],[Datum plačila]]="",0,INDEX(Amortization[], ROW()-4,8)))</f>
        <v>192878.80354435329</v>
      </c>
      <c r="E32" s="25">
        <f ca="1">IF(ValuesEntered,IF(ROW()-ROW(Amortization[[#Headers],[Obresti]])=1,-IPMT(InterestRate/12,1,DurationOfLoan-ROWS($C$4:C32)+1,Amortization[[#This Row],[Začetno stanje]]),IFERROR(-IPMT(InterestRate/12,1,Amortization[[#This Row],[Preostali obroki]],D33),0)),0)</f>
        <v>802.53675824901586</v>
      </c>
      <c r="F32" s="25">
        <f ca="1">IFERROR(IF(AND(ValuesEntered,Amortization[[#This Row],[Datum plačila]]&lt;&gt;""),-PPMT(InterestRate/12,1,DurationOfLoan-ROWS($C$4:C32)+1,Amortization[[#This Row],[Začetno stanje]]),""),0)</f>
        <v>269.98156458947238</v>
      </c>
      <c r="G32" s="25">
        <f ca="1">IF(Amortization[[#This Row],[Datum plačila]]="",0,PropertyTaxAmount)</f>
        <v>375</v>
      </c>
      <c r="H32" s="25">
        <f ca="1">IF(Amortization[[#This Row],[Datum plačila]]="",0,Amortization[[#This Row],[Obresti]]+Amortization[[#This Row],[Glavnica]]+Amortization[[#This Row],[Davek na nepremičnine]])</f>
        <v>1447.5183228384883</v>
      </c>
      <c r="I32" s="25">
        <f ca="1">IF(Amortization[[#This Row],[Datum plačila]]="",0,Amortization[[#This Row],[Začetno stanje]]-Amortization[[#This Row],[Glavnica]])</f>
        <v>192608.8219797638</v>
      </c>
      <c r="J32" s="26">
        <f ca="1">IF(Amortization[[#This Row],[Končno stanje]]&gt;0,LastRow-ROW(),0)</f>
        <v>331</v>
      </c>
    </row>
    <row r="33" spans="2:10" ht="15" customHeight="1" x14ac:dyDescent="0.3">
      <c r="B33" s="23">
        <f>ROWS($B$4:B33)</f>
        <v>30</v>
      </c>
      <c r="C33" s="24">
        <f ca="1">IF(ValuesEntered,IF(Amortization[[#This Row],[Številka obroka]]&lt;=DurationOfLoan,IF(ROW()-ROW(Amortization[[#Headers],[Datum plačila]])=1,LoanStart,IF(I32&gt;0,EDATE(C32,1),"")),""),"")</f>
        <v>45206</v>
      </c>
      <c r="D33" s="25">
        <f ca="1">IF(ROW()-ROW(Amortization[[#Headers],[Začetno stanje]])=1,LoanAmount,IF(Amortization[[#This Row],[Datum plačila]]="",0,INDEX(Amortization[], ROW()-4,8)))</f>
        <v>192608.8219797638</v>
      </c>
      <c r="E33" s="25">
        <f ca="1">IF(ValuesEntered,IF(ROW()-ROW(Amortization[[#Headers],[Obresti]])=1,-IPMT(InterestRate/12,1,DurationOfLoan-ROWS($C$4:C33)+1,Amortization[[#This Row],[Začetno stanje]]),IFERROR(-IPMT(InterestRate/12,1,Amortization[[#This Row],[Preostali obroki]],D34),0)),0)</f>
        <v>801.40714788328557</v>
      </c>
      <c r="F33" s="25">
        <f ca="1">IFERROR(IF(AND(ValuesEntered,Amortization[[#This Row],[Datum plačila]]&lt;&gt;""),-PPMT(InterestRate/12,1,DurationOfLoan-ROWS($C$4:C33)+1,Amortization[[#This Row],[Začetno stanje]]),""),0)</f>
        <v>271.10648777526194</v>
      </c>
      <c r="G33" s="25">
        <f ca="1">IF(Amortization[[#This Row],[Datum plačila]]="",0,PropertyTaxAmount)</f>
        <v>375</v>
      </c>
      <c r="H33" s="25">
        <f ca="1">IF(Amortization[[#This Row],[Datum plačila]]="",0,Amortization[[#This Row],[Obresti]]+Amortization[[#This Row],[Glavnica]]+Amortization[[#This Row],[Davek na nepremičnine]])</f>
        <v>1447.5136356585476</v>
      </c>
      <c r="I33" s="25">
        <f ca="1">IF(Amortization[[#This Row],[Datum plačila]]="",0,Amortization[[#This Row],[Začetno stanje]]-Amortization[[#This Row],[Glavnica]])</f>
        <v>192337.71549198855</v>
      </c>
      <c r="J33" s="26">
        <f ca="1">IF(Amortization[[#This Row],[Končno stanje]]&gt;0,LastRow-ROW(),0)</f>
        <v>330</v>
      </c>
    </row>
    <row r="34" spans="2:10" ht="15" customHeight="1" x14ac:dyDescent="0.3">
      <c r="B34" s="23">
        <f>ROWS($B$4:B34)</f>
        <v>31</v>
      </c>
      <c r="C34" s="24">
        <f ca="1">IF(ValuesEntered,IF(Amortization[[#This Row],[Številka obroka]]&lt;=DurationOfLoan,IF(ROW()-ROW(Amortization[[#Headers],[Datum plačila]])=1,LoanStart,IF(I33&gt;0,EDATE(C33,1),"")),""),"")</f>
        <v>45237</v>
      </c>
      <c r="D34" s="25">
        <f ca="1">IF(ROW()-ROW(Amortization[[#Headers],[Začetno stanje]])=1,LoanAmount,IF(Amortization[[#This Row],[Datum plačila]]="",0,INDEX(Amortization[], ROW()-4,8)))</f>
        <v>192337.71549198855</v>
      </c>
      <c r="E34" s="25">
        <f ca="1">IF(ValuesEntered,IF(ROW()-ROW(Amortization[[#Headers],[Obresti]])=1,-IPMT(InterestRate/12,1,DurationOfLoan-ROWS($C$4:C34)+1,Amortization[[#This Row],[Začetno stanje]]),IFERROR(-IPMT(InterestRate/12,1,Amortization[[#This Row],[Preostali obroki]],D35),0)),0)</f>
        <v>800.27283080769814</v>
      </c>
      <c r="F34" s="25">
        <f ca="1">IFERROR(IF(AND(ValuesEntered,Amortization[[#This Row],[Datum plačila]]&lt;&gt;""),-PPMT(InterestRate/12,1,DurationOfLoan-ROWS($C$4:C34)+1,Amortization[[#This Row],[Začetno stanje]]),""),0)</f>
        <v>272.23609814099217</v>
      </c>
      <c r="G34" s="25">
        <f ca="1">IF(Amortization[[#This Row],[Datum plačila]]="",0,PropertyTaxAmount)</f>
        <v>375</v>
      </c>
      <c r="H34" s="25">
        <f ca="1">IF(Amortization[[#This Row],[Datum plačila]]="",0,Amortization[[#This Row],[Obresti]]+Amortization[[#This Row],[Glavnica]]+Amortization[[#This Row],[Davek na nepremičnine]])</f>
        <v>1447.5089289486903</v>
      </c>
      <c r="I34" s="25">
        <f ca="1">IF(Amortization[[#This Row],[Datum plačila]]="",0,Amortization[[#This Row],[Začetno stanje]]-Amortization[[#This Row],[Glavnica]])</f>
        <v>192065.47939384755</v>
      </c>
      <c r="J34" s="26">
        <f ca="1">IF(Amortization[[#This Row],[Končno stanje]]&gt;0,LastRow-ROW(),0)</f>
        <v>329</v>
      </c>
    </row>
    <row r="35" spans="2:10" ht="15" customHeight="1" x14ac:dyDescent="0.3">
      <c r="B35" s="23">
        <f>ROWS($B$4:B35)</f>
        <v>32</v>
      </c>
      <c r="C35" s="24">
        <f ca="1">IF(ValuesEntered,IF(Amortization[[#This Row],[Številka obroka]]&lt;=DurationOfLoan,IF(ROW()-ROW(Amortization[[#Headers],[Datum plačila]])=1,LoanStart,IF(I34&gt;0,EDATE(C34,1),"")),""),"")</f>
        <v>45267</v>
      </c>
      <c r="D35" s="25">
        <f ca="1">IF(ROW()-ROW(Amortization[[#Headers],[Začetno stanje]])=1,LoanAmount,IF(Amortization[[#This Row],[Datum plačila]]="",0,INDEX(Amortization[], ROW()-4,8)))</f>
        <v>192065.47939384755</v>
      </c>
      <c r="E35" s="25">
        <f ca="1">IF(ValuesEntered,IF(ROW()-ROW(Amortization[[#Headers],[Obresti]])=1,-IPMT(InterestRate/12,1,DurationOfLoan-ROWS($C$4:C35)+1,Amortization[[#This Row],[Začetno stanje]]),IFERROR(-IPMT(InterestRate/12,1,Amortization[[#This Row],[Preostali obroki]],D36),0)),0)</f>
        <v>799.13378741096244</v>
      </c>
      <c r="F35" s="25">
        <f ca="1">IFERROR(IF(AND(ValuesEntered,Amortization[[#This Row],[Datum plačila]]&lt;&gt;""),-PPMT(InterestRate/12,1,DurationOfLoan-ROWS($C$4:C35)+1,Amortization[[#This Row],[Začetno stanje]]),""),0)</f>
        <v>273.3704152165796</v>
      </c>
      <c r="G35" s="25">
        <f ca="1">IF(Amortization[[#This Row],[Datum plačila]]="",0,PropertyTaxAmount)</f>
        <v>375</v>
      </c>
      <c r="H35" s="25">
        <f ca="1">IF(Amortization[[#This Row],[Datum plačila]]="",0,Amortization[[#This Row],[Obresti]]+Amortization[[#This Row],[Glavnica]]+Amortization[[#This Row],[Davek na nepremičnine]])</f>
        <v>1447.5042026275421</v>
      </c>
      <c r="I35" s="25">
        <f ca="1">IF(Amortization[[#This Row],[Datum plačila]]="",0,Amortization[[#This Row],[Začetno stanje]]-Amortization[[#This Row],[Glavnica]])</f>
        <v>191792.10897863097</v>
      </c>
      <c r="J35" s="26">
        <f ca="1">IF(Amortization[[#This Row],[Končno stanje]]&gt;0,LastRow-ROW(),0)</f>
        <v>328</v>
      </c>
    </row>
    <row r="36" spans="2:10" ht="15" customHeight="1" x14ac:dyDescent="0.3">
      <c r="B36" s="23">
        <f>ROWS($B$4:B36)</f>
        <v>33</v>
      </c>
      <c r="C36" s="24">
        <f ca="1">IF(ValuesEntered,IF(Amortization[[#This Row],[Številka obroka]]&lt;=DurationOfLoan,IF(ROW()-ROW(Amortization[[#Headers],[Datum plačila]])=1,LoanStart,IF(I35&gt;0,EDATE(C35,1),"")),""),"")</f>
        <v>45298</v>
      </c>
      <c r="D36" s="25">
        <f ca="1">IF(ROW()-ROW(Amortization[[#Headers],[Začetno stanje]])=1,LoanAmount,IF(Amortization[[#This Row],[Datum plačila]]="",0,INDEX(Amortization[], ROW()-4,8)))</f>
        <v>191792.10897863097</v>
      </c>
      <c r="E36" s="25">
        <f ca="1">IF(ValuesEntered,IF(ROW()-ROW(Amortization[[#Headers],[Obresti]])=1,-IPMT(InterestRate/12,1,DurationOfLoan-ROWS($C$4:C36)+1,Amortization[[#This Row],[Začetno stanje]]),IFERROR(-IPMT(InterestRate/12,1,Amortization[[#This Row],[Preostali obroki]],D37),0)),0)</f>
        <v>797.98999800007357</v>
      </c>
      <c r="F36" s="25">
        <f ca="1">IFERROR(IF(AND(ValuesEntered,Amortization[[#This Row],[Datum plačila]]&lt;&gt;""),-PPMT(InterestRate/12,1,DurationOfLoan-ROWS($C$4:C36)+1,Amortization[[#This Row],[Začetno stanje]]),""),0)</f>
        <v>274.50945861331536</v>
      </c>
      <c r="G36" s="25">
        <f ca="1">IF(Amortization[[#This Row],[Datum plačila]]="",0,PropertyTaxAmount)</f>
        <v>375</v>
      </c>
      <c r="H36" s="25">
        <f ca="1">IF(Amortization[[#This Row],[Datum plačila]]="",0,Amortization[[#This Row],[Obresti]]+Amortization[[#This Row],[Glavnica]]+Amortization[[#This Row],[Davek na nepremičnine]])</f>
        <v>1447.4994566133889</v>
      </c>
      <c r="I36" s="25">
        <f ca="1">IF(Amortization[[#This Row],[Datum plačila]]="",0,Amortization[[#This Row],[Začetno stanje]]-Amortization[[#This Row],[Glavnica]])</f>
        <v>191517.59952001765</v>
      </c>
      <c r="J36" s="26">
        <f ca="1">IF(Amortization[[#This Row],[Končno stanje]]&gt;0,LastRow-ROW(),0)</f>
        <v>327</v>
      </c>
    </row>
    <row r="37" spans="2:10" ht="15" customHeight="1" x14ac:dyDescent="0.3">
      <c r="B37" s="23">
        <f>ROWS($B$4:B37)</f>
        <v>34</v>
      </c>
      <c r="C37" s="24">
        <f ca="1">IF(ValuesEntered,IF(Amortization[[#This Row],[Številka obroka]]&lt;=DurationOfLoan,IF(ROW()-ROW(Amortization[[#Headers],[Datum plačila]])=1,LoanStart,IF(I36&gt;0,EDATE(C36,1),"")),""),"")</f>
        <v>45329</v>
      </c>
      <c r="D37" s="25">
        <f ca="1">IF(ROW()-ROW(Amortization[[#Headers],[Začetno stanje]])=1,LoanAmount,IF(Amortization[[#This Row],[Datum plačila]]="",0,INDEX(Amortization[], ROW()-4,8)))</f>
        <v>191517.59952001765</v>
      </c>
      <c r="E37" s="25">
        <f ca="1">IF(ValuesEntered,IF(ROW()-ROW(Amortization[[#Headers],[Obresti]])=1,-IPMT(InterestRate/12,1,DurationOfLoan-ROWS($C$4:C37)+1,Amortization[[#This Row],[Začetno stanje]]),IFERROR(-IPMT(InterestRate/12,1,Amortization[[#This Row],[Preostali obroki]],D38),0)),0)</f>
        <v>796.8414427999727</v>
      </c>
      <c r="F37" s="25">
        <f ca="1">IFERROR(IF(AND(ValuesEntered,Amortization[[#This Row],[Datum plačila]]&lt;&gt;""),-PPMT(InterestRate/12,1,DurationOfLoan-ROWS($C$4:C37)+1,Amortization[[#This Row],[Začetno stanje]]),""),0)</f>
        <v>275.65324802420417</v>
      </c>
      <c r="G37" s="25">
        <f ca="1">IF(Amortization[[#This Row],[Datum plačila]]="",0,PropertyTaxAmount)</f>
        <v>375</v>
      </c>
      <c r="H37" s="25">
        <f ca="1">IF(Amortization[[#This Row],[Datum plačila]]="",0,Amortization[[#This Row],[Obresti]]+Amortization[[#This Row],[Glavnica]]+Amortization[[#This Row],[Davek na nepremičnine]])</f>
        <v>1447.4946908241768</v>
      </c>
      <c r="I37" s="25">
        <f ca="1">IF(Amortization[[#This Row],[Datum plačila]]="",0,Amortization[[#This Row],[Začetno stanje]]-Amortization[[#This Row],[Glavnica]])</f>
        <v>191241.94627199345</v>
      </c>
      <c r="J37" s="26">
        <f ca="1">IF(Amortization[[#This Row],[Končno stanje]]&gt;0,LastRow-ROW(),0)</f>
        <v>326</v>
      </c>
    </row>
    <row r="38" spans="2:10" ht="15" customHeight="1" x14ac:dyDescent="0.3">
      <c r="B38" s="23">
        <f>ROWS($B$4:B38)</f>
        <v>35</v>
      </c>
      <c r="C38" s="24">
        <f ca="1">IF(ValuesEntered,IF(Amortization[[#This Row],[Številka obroka]]&lt;=DurationOfLoan,IF(ROW()-ROW(Amortization[[#Headers],[Datum plačila]])=1,LoanStart,IF(I37&gt;0,EDATE(C37,1),"")),""),"")</f>
        <v>45358</v>
      </c>
      <c r="D38" s="25">
        <f ca="1">IF(ROW()-ROW(Amortization[[#Headers],[Začetno stanje]])=1,LoanAmount,IF(Amortization[[#This Row],[Datum plačila]]="",0,INDEX(Amortization[], ROW()-4,8)))</f>
        <v>191241.94627199345</v>
      </c>
      <c r="E38" s="25">
        <f ca="1">IF(ValuesEntered,IF(ROW()-ROW(Amortization[[#Headers],[Obresti]])=1,-IPMT(InterestRate/12,1,DurationOfLoan-ROWS($C$4:C38)+1,Amortization[[#This Row],[Začetno stanje]]),IFERROR(-IPMT(InterestRate/12,1,Amortization[[#This Row],[Preostali obroki]],D39),0)),0)</f>
        <v>795.68810195320475</v>
      </c>
      <c r="F38" s="25">
        <f ca="1">IFERROR(IF(AND(ValuesEntered,Amortization[[#This Row],[Datum plačila]]&lt;&gt;""),-PPMT(InterestRate/12,1,DurationOfLoan-ROWS($C$4:C38)+1,Amortization[[#This Row],[Začetno stanje]]),""),0)</f>
        <v>276.8018032243051</v>
      </c>
      <c r="G38" s="25">
        <f ca="1">IF(Amortization[[#This Row],[Datum plačila]]="",0,PropertyTaxAmount)</f>
        <v>375</v>
      </c>
      <c r="H38" s="25">
        <f ca="1">IF(Amortization[[#This Row],[Datum plačila]]="",0,Amortization[[#This Row],[Obresti]]+Amortization[[#This Row],[Glavnica]]+Amortization[[#This Row],[Davek na nepremičnine]])</f>
        <v>1447.4899051775099</v>
      </c>
      <c r="I38" s="25">
        <f ca="1">IF(Amortization[[#This Row],[Datum plačila]]="",0,Amortization[[#This Row],[Začetno stanje]]-Amortization[[#This Row],[Glavnica]])</f>
        <v>190965.14446876914</v>
      </c>
      <c r="J38" s="26">
        <f ca="1">IF(Amortization[[#This Row],[Končno stanje]]&gt;0,LastRow-ROW(),0)</f>
        <v>325</v>
      </c>
    </row>
    <row r="39" spans="2:10" ht="15" customHeight="1" x14ac:dyDescent="0.3">
      <c r="B39" s="23">
        <f>ROWS($B$4:B39)</f>
        <v>36</v>
      </c>
      <c r="C39" s="24">
        <f ca="1">IF(ValuesEntered,IF(Amortization[[#This Row],[Številka obroka]]&lt;=DurationOfLoan,IF(ROW()-ROW(Amortization[[#Headers],[Datum plačila]])=1,LoanStart,IF(I38&gt;0,EDATE(C38,1),"")),""),"")</f>
        <v>45389</v>
      </c>
      <c r="D39" s="25">
        <f ca="1">IF(ROW()-ROW(Amortization[[#Headers],[Začetno stanje]])=1,LoanAmount,IF(Amortization[[#This Row],[Datum plačila]]="",0,INDEX(Amortization[], ROW()-4,8)))</f>
        <v>190965.14446876914</v>
      </c>
      <c r="E39" s="25">
        <f ca="1">IF(ValuesEntered,IF(ROW()-ROW(Amortization[[#Headers],[Obresti]])=1,-IPMT(InterestRate/12,1,DurationOfLoan-ROWS($C$4:C39)+1,Amortization[[#This Row],[Začetno stanje]]),IFERROR(-IPMT(InterestRate/12,1,Amortization[[#This Row],[Preostali obroki]],D40),0)),0)</f>
        <v>794.5299555195752</v>
      </c>
      <c r="F39" s="25">
        <f ca="1">IFERROR(IF(AND(ValuesEntered,Amortization[[#This Row],[Datum plačila]]&lt;&gt;""),-PPMT(InterestRate/12,1,DurationOfLoan-ROWS($C$4:C39)+1,Amortization[[#This Row],[Začetno stanje]]),""),0)</f>
        <v>277.95514407107299</v>
      </c>
      <c r="G39" s="25">
        <f ca="1">IF(Amortization[[#This Row],[Datum plačila]]="",0,PropertyTaxAmount)</f>
        <v>375</v>
      </c>
      <c r="H39" s="25">
        <f ca="1">IF(Amortization[[#This Row],[Datum plačila]]="",0,Amortization[[#This Row],[Obresti]]+Amortization[[#This Row],[Glavnica]]+Amortization[[#This Row],[Davek na nepremičnine]])</f>
        <v>1447.4850995906481</v>
      </c>
      <c r="I39" s="25">
        <f ca="1">IF(Amortization[[#This Row],[Datum plačila]]="",0,Amortization[[#This Row],[Začetno stanje]]-Amortization[[#This Row],[Glavnica]])</f>
        <v>190687.18932469806</v>
      </c>
      <c r="J39" s="26">
        <f ca="1">IF(Amortization[[#This Row],[Končno stanje]]&gt;0,LastRow-ROW(),0)</f>
        <v>324</v>
      </c>
    </row>
    <row r="40" spans="2:10" ht="15" customHeight="1" x14ac:dyDescent="0.3">
      <c r="B40" s="23">
        <f>ROWS($B$4:B40)</f>
        <v>37</v>
      </c>
      <c r="C40" s="24">
        <f ca="1">IF(ValuesEntered,IF(Amortization[[#This Row],[Številka obroka]]&lt;=DurationOfLoan,IF(ROW()-ROW(Amortization[[#Headers],[Datum plačila]])=1,LoanStart,IF(I39&gt;0,EDATE(C39,1),"")),""),"")</f>
        <v>45419</v>
      </c>
      <c r="D40" s="25">
        <f ca="1">IF(ROW()-ROW(Amortization[[#Headers],[Začetno stanje]])=1,LoanAmount,IF(Amortization[[#This Row],[Datum plačila]]="",0,INDEX(Amortization[], ROW()-4,8)))</f>
        <v>190687.18932469806</v>
      </c>
      <c r="E40" s="25">
        <f ca="1">IF(ValuesEntered,IF(ROW()-ROW(Amortization[[#Headers],[Obresti]])=1,-IPMT(InterestRate/12,1,DurationOfLoan-ROWS($C$4:C40)+1,Amortization[[#This Row],[Začetno stanje]]),IFERROR(-IPMT(InterestRate/12,1,Amortization[[#This Row],[Preostali obroki]],D41),0)),0)</f>
        <v>793.36698347580568</v>
      </c>
      <c r="F40" s="25">
        <f ca="1">IFERROR(IF(AND(ValuesEntered,Amortization[[#This Row],[Datum plačila]]&lt;&gt;""),-PPMT(InterestRate/12,1,DurationOfLoan-ROWS($C$4:C40)+1,Amortization[[#This Row],[Začetno stanje]]),""),0)</f>
        <v>279.11329050470238</v>
      </c>
      <c r="G40" s="25">
        <f ca="1">IF(Amortization[[#This Row],[Datum plačila]]="",0,PropertyTaxAmount)</f>
        <v>375</v>
      </c>
      <c r="H40" s="25">
        <f ca="1">IF(Amortization[[#This Row],[Datum plačila]]="",0,Amortization[[#This Row],[Obresti]]+Amortization[[#This Row],[Glavnica]]+Amortization[[#This Row],[Davek na nepremičnine]])</f>
        <v>1447.4802739805082</v>
      </c>
      <c r="I40" s="25">
        <f ca="1">IF(Amortization[[#This Row],[Datum plačila]]="",0,Amortization[[#This Row],[Začetno stanje]]-Amortization[[#This Row],[Glavnica]])</f>
        <v>190408.07603419336</v>
      </c>
      <c r="J40" s="26">
        <f ca="1">IF(Amortization[[#This Row],[Končno stanje]]&gt;0,LastRow-ROW(),0)</f>
        <v>323</v>
      </c>
    </row>
    <row r="41" spans="2:10" ht="15" customHeight="1" x14ac:dyDescent="0.3">
      <c r="B41" s="23">
        <f>ROWS($B$4:B41)</f>
        <v>38</v>
      </c>
      <c r="C41" s="24">
        <f ca="1">IF(ValuesEntered,IF(Amortization[[#This Row],[Številka obroka]]&lt;=DurationOfLoan,IF(ROW()-ROW(Amortization[[#Headers],[Datum plačila]])=1,LoanStart,IF(I40&gt;0,EDATE(C40,1),"")),""),"")</f>
        <v>45450</v>
      </c>
      <c r="D41" s="25">
        <f ca="1">IF(ROW()-ROW(Amortization[[#Headers],[Začetno stanje]])=1,LoanAmount,IF(Amortization[[#This Row],[Datum plačila]]="",0,INDEX(Amortization[], ROW()-4,8)))</f>
        <v>190408.07603419336</v>
      </c>
      <c r="E41" s="25">
        <f ca="1">IF(ValuesEntered,IF(ROW()-ROW(Amortization[[#Headers],[Obresti]])=1,-IPMT(InterestRate/12,1,DurationOfLoan-ROWS($C$4:C41)+1,Amortization[[#This Row],[Začetno stanje]]),IFERROR(-IPMT(InterestRate/12,1,Amortization[[#This Row],[Preostali obroki]],D42),0)),0)</f>
        <v>792.19916571518706</v>
      </c>
      <c r="F41" s="25">
        <f ca="1">IFERROR(IF(AND(ValuesEntered,Amortization[[#This Row],[Datum plačila]]&lt;&gt;""),-PPMT(InterestRate/12,1,DurationOfLoan-ROWS($C$4:C41)+1,Amortization[[#This Row],[Začetno stanje]]),""),0)</f>
        <v>280.27626254847206</v>
      </c>
      <c r="G41" s="25">
        <f ca="1">IF(Amortization[[#This Row],[Datum plačila]]="",0,PropertyTaxAmount)</f>
        <v>375</v>
      </c>
      <c r="H41" s="25">
        <f ca="1">IF(Amortization[[#This Row],[Datum plačila]]="",0,Amortization[[#This Row],[Obresti]]+Amortization[[#This Row],[Glavnica]]+Amortization[[#This Row],[Davek na nepremičnine]])</f>
        <v>1447.4754282636591</v>
      </c>
      <c r="I41" s="25">
        <f ca="1">IF(Amortization[[#This Row],[Datum plačila]]="",0,Amortization[[#This Row],[Začetno stanje]]-Amortization[[#This Row],[Glavnica]])</f>
        <v>190127.7997716449</v>
      </c>
      <c r="J41" s="26">
        <f ca="1">IF(Amortization[[#This Row],[Končno stanje]]&gt;0,LastRow-ROW(),0)</f>
        <v>322</v>
      </c>
    </row>
    <row r="42" spans="2:10" ht="15" customHeight="1" x14ac:dyDescent="0.3">
      <c r="B42" s="23">
        <f>ROWS($B$4:B42)</f>
        <v>39</v>
      </c>
      <c r="C42" s="24">
        <f ca="1">IF(ValuesEntered,IF(Amortization[[#This Row],[Številka obroka]]&lt;=DurationOfLoan,IF(ROW()-ROW(Amortization[[#Headers],[Datum plačila]])=1,LoanStart,IF(I41&gt;0,EDATE(C41,1),"")),""),"")</f>
        <v>45480</v>
      </c>
      <c r="D42" s="25">
        <f ca="1">IF(ROW()-ROW(Amortization[[#Headers],[Začetno stanje]])=1,LoanAmount,IF(Amortization[[#This Row],[Datum plačila]]="",0,INDEX(Amortization[], ROW()-4,8)))</f>
        <v>190127.7997716449</v>
      </c>
      <c r="E42" s="25">
        <f ca="1">IF(ValuesEntered,IF(ROW()-ROW(Amortization[[#Headers],[Obresti]])=1,-IPMT(InterestRate/12,1,DurationOfLoan-ROWS($C$4:C42)+1,Amortization[[#This Row],[Začetno stanje]]),IFERROR(-IPMT(InterestRate/12,1,Amortization[[#This Row],[Preostali obroki]],D43),0)),0)</f>
        <v>791.02648204723255</v>
      </c>
      <c r="F42" s="25">
        <f ca="1">IFERROR(IF(AND(ValuesEntered,Amortization[[#This Row],[Datum plačila]]&lt;&gt;""),-PPMT(InterestRate/12,1,DurationOfLoan-ROWS($C$4:C42)+1,Amortization[[#This Row],[Začetno stanje]]),""),0)</f>
        <v>281.44408030909062</v>
      </c>
      <c r="G42" s="25">
        <f ca="1">IF(Amortization[[#This Row],[Datum plačila]]="",0,PropertyTaxAmount)</f>
        <v>375</v>
      </c>
      <c r="H42" s="25">
        <f ca="1">IF(Amortization[[#This Row],[Datum plačila]]="",0,Amortization[[#This Row],[Obresti]]+Amortization[[#This Row],[Glavnica]]+Amortization[[#This Row],[Davek na nepremičnine]])</f>
        <v>1447.4705623563232</v>
      </c>
      <c r="I42" s="25">
        <f ca="1">IF(Amortization[[#This Row],[Datum plačila]]="",0,Amortization[[#This Row],[Začetno stanje]]-Amortization[[#This Row],[Glavnica]])</f>
        <v>189846.3556913358</v>
      </c>
      <c r="J42" s="26">
        <f ca="1">IF(Amortization[[#This Row],[Končno stanje]]&gt;0,LastRow-ROW(),0)</f>
        <v>321</v>
      </c>
    </row>
    <row r="43" spans="2:10" ht="15" customHeight="1" x14ac:dyDescent="0.3">
      <c r="B43" s="23">
        <f>ROWS($B$4:B43)</f>
        <v>40</v>
      </c>
      <c r="C43" s="24">
        <f ca="1">IF(ValuesEntered,IF(Amortization[[#This Row],[Številka obroka]]&lt;=DurationOfLoan,IF(ROW()-ROW(Amortization[[#Headers],[Datum plačila]])=1,LoanStart,IF(I42&gt;0,EDATE(C42,1),"")),""),"")</f>
        <v>45511</v>
      </c>
      <c r="D43" s="25">
        <f ca="1">IF(ROW()-ROW(Amortization[[#Headers],[Začetno stanje]])=1,LoanAmount,IF(Amortization[[#This Row],[Datum plačila]]="",0,INDEX(Amortization[], ROW()-4,8)))</f>
        <v>189846.3556913358</v>
      </c>
      <c r="E43" s="25">
        <f ca="1">IF(ValuesEntered,IF(ROW()-ROW(Amortization[[#Headers],[Obresti]])=1,-IPMT(InterestRate/12,1,DurationOfLoan-ROWS($C$4:C43)+1,Amortization[[#This Row],[Začetno stanje]]),IFERROR(-IPMT(InterestRate/12,1,Amortization[[#This Row],[Preostali obroki]],D44),0)),0)</f>
        <v>789.84891219732822</v>
      </c>
      <c r="F43" s="25">
        <f ca="1">IFERROR(IF(AND(ValuesEntered,Amortization[[#This Row],[Datum plačila]]&lt;&gt;""),-PPMT(InterestRate/12,1,DurationOfLoan-ROWS($C$4:C43)+1,Amortization[[#This Row],[Začetno stanje]]),""),0)</f>
        <v>282.61676397704514</v>
      </c>
      <c r="G43" s="25">
        <f ca="1">IF(Amortization[[#This Row],[Datum plačila]]="",0,PropertyTaxAmount)</f>
        <v>375</v>
      </c>
      <c r="H43" s="25">
        <f ca="1">IF(Amortization[[#This Row],[Datum plačila]]="",0,Amortization[[#This Row],[Obresti]]+Amortization[[#This Row],[Glavnica]]+Amortization[[#This Row],[Davek na nepremičnine]])</f>
        <v>1447.4656761743734</v>
      </c>
      <c r="I43" s="25">
        <f ca="1">IF(Amortization[[#This Row],[Datum plačila]]="",0,Amortization[[#This Row],[Začetno stanje]]-Amortization[[#This Row],[Glavnica]])</f>
        <v>189563.73892735876</v>
      </c>
      <c r="J43" s="26">
        <f ca="1">IF(Amortization[[#This Row],[Končno stanje]]&gt;0,LastRow-ROW(),0)</f>
        <v>320</v>
      </c>
    </row>
    <row r="44" spans="2:10" ht="15" customHeight="1" x14ac:dyDescent="0.3">
      <c r="B44" s="23">
        <f>ROWS($B$4:B44)</f>
        <v>41</v>
      </c>
      <c r="C44" s="24">
        <f ca="1">IF(ValuesEntered,IF(Amortization[[#This Row],[Številka obroka]]&lt;=DurationOfLoan,IF(ROW()-ROW(Amortization[[#Headers],[Datum plačila]])=1,LoanStart,IF(I43&gt;0,EDATE(C43,1),"")),""),"")</f>
        <v>45542</v>
      </c>
      <c r="D44" s="25">
        <f ca="1">IF(ROW()-ROW(Amortization[[#Headers],[Začetno stanje]])=1,LoanAmount,IF(Amortization[[#This Row],[Datum plačila]]="",0,INDEX(Amortization[], ROW()-4,8)))</f>
        <v>189563.73892735876</v>
      </c>
      <c r="E44" s="25">
        <f ca="1">IF(ValuesEntered,IF(ROW()-ROW(Amortization[[#Headers],[Obresti]])=1,-IPMT(InterestRate/12,1,DurationOfLoan-ROWS($C$4:C44)+1,Amortization[[#This Row],[Začetno stanje]]),IFERROR(-IPMT(InterestRate/12,1,Amortization[[#This Row],[Preostali obroki]],D45),0)),0)</f>
        <v>788.66643580638254</v>
      </c>
      <c r="F44" s="25">
        <f ca="1">IFERROR(IF(AND(ValuesEntered,Amortization[[#This Row],[Datum plačila]]&lt;&gt;""),-PPMT(InterestRate/12,1,DurationOfLoan-ROWS($C$4:C44)+1,Amortization[[#This Row],[Začetno stanje]]),""),0)</f>
        <v>283.79433382694958</v>
      </c>
      <c r="G44" s="25">
        <f ca="1">IF(Amortization[[#This Row],[Datum plačila]]="",0,PropertyTaxAmount)</f>
        <v>375</v>
      </c>
      <c r="H44" s="25">
        <f ca="1">IF(Amortization[[#This Row],[Datum plačila]]="",0,Amortization[[#This Row],[Obresti]]+Amortization[[#This Row],[Glavnica]]+Amortization[[#This Row],[Davek na nepremičnine]])</f>
        <v>1447.4607696333321</v>
      </c>
      <c r="I44" s="25">
        <f ca="1">IF(Amortization[[#This Row],[Datum plačila]]="",0,Amortization[[#This Row],[Začetno stanje]]-Amortization[[#This Row],[Glavnica]])</f>
        <v>189279.94459353181</v>
      </c>
      <c r="J44" s="26">
        <f ca="1">IF(Amortization[[#This Row],[Končno stanje]]&gt;0,LastRow-ROW(),0)</f>
        <v>319</v>
      </c>
    </row>
    <row r="45" spans="2:10" ht="15" customHeight="1" x14ac:dyDescent="0.3">
      <c r="B45" s="23">
        <f>ROWS($B$4:B45)</f>
        <v>42</v>
      </c>
      <c r="C45" s="24">
        <f ca="1">IF(ValuesEntered,IF(Amortization[[#This Row],[Številka obroka]]&lt;=DurationOfLoan,IF(ROW()-ROW(Amortization[[#Headers],[Datum plačila]])=1,LoanStart,IF(I44&gt;0,EDATE(C44,1),"")),""),"")</f>
        <v>45572</v>
      </c>
      <c r="D45" s="25">
        <f ca="1">IF(ROW()-ROW(Amortization[[#Headers],[Začetno stanje]])=1,LoanAmount,IF(Amortization[[#This Row],[Datum plačila]]="",0,INDEX(Amortization[], ROW()-4,8)))</f>
        <v>189279.94459353181</v>
      </c>
      <c r="E45" s="25">
        <f ca="1">IF(ValuesEntered,IF(ROW()-ROW(Amortization[[#Headers],[Obresti]])=1,-IPMT(InterestRate/12,1,DurationOfLoan-ROWS($C$4:C45)+1,Amortization[[#This Row],[Začetno stanje]]),IFERROR(-IPMT(InterestRate/12,1,Amortization[[#This Row],[Preostali obroki]],D46),0)),0)</f>
        <v>787.4790324304746</v>
      </c>
      <c r="F45" s="25">
        <f ca="1">IFERROR(IF(AND(ValuesEntered,Amortization[[#This Row],[Datum plačila]]&lt;&gt;""),-PPMT(InterestRate/12,1,DurationOfLoan-ROWS($C$4:C45)+1,Amortization[[#This Row],[Začetno stanje]]),""),0)</f>
        <v>284.97681021789521</v>
      </c>
      <c r="G45" s="25">
        <f ca="1">IF(Amortization[[#This Row],[Datum plačila]]="",0,PropertyTaxAmount)</f>
        <v>375</v>
      </c>
      <c r="H45" s="25">
        <f ca="1">IF(Amortization[[#This Row],[Datum plačila]]="",0,Amortization[[#This Row],[Obresti]]+Amortization[[#This Row],[Glavnica]]+Amortization[[#This Row],[Davek na nepremičnine]])</f>
        <v>1447.4558426483698</v>
      </c>
      <c r="I45" s="25">
        <f ca="1">IF(Amortization[[#This Row],[Datum plačila]]="",0,Amortization[[#This Row],[Začetno stanje]]-Amortization[[#This Row],[Glavnica]])</f>
        <v>188994.96778331391</v>
      </c>
      <c r="J45" s="26">
        <f ca="1">IF(Amortization[[#This Row],[Končno stanje]]&gt;0,LastRow-ROW(),0)</f>
        <v>318</v>
      </c>
    </row>
    <row r="46" spans="2:10" ht="15" customHeight="1" x14ac:dyDescent="0.3">
      <c r="B46" s="23">
        <f>ROWS($B$4:B46)</f>
        <v>43</v>
      </c>
      <c r="C46" s="24">
        <f ca="1">IF(ValuesEntered,IF(Amortization[[#This Row],[Številka obroka]]&lt;=DurationOfLoan,IF(ROW()-ROW(Amortization[[#Headers],[Datum plačila]])=1,LoanStart,IF(I45&gt;0,EDATE(C45,1),"")),""),"")</f>
        <v>45603</v>
      </c>
      <c r="D46" s="25">
        <f ca="1">IF(ROW()-ROW(Amortization[[#Headers],[Začetno stanje]])=1,LoanAmount,IF(Amortization[[#This Row],[Datum plačila]]="",0,INDEX(Amortization[], ROW()-4,8)))</f>
        <v>188994.96778331391</v>
      </c>
      <c r="E46" s="25">
        <f ca="1">IF(ValuesEntered,IF(ROW()-ROW(Amortization[[#Headers],[Obresti]])=1,-IPMT(InterestRate/12,1,DurationOfLoan-ROWS($C$4:C46)+1,Amortization[[#This Row],[Začetno stanje]]),IFERROR(-IPMT(InterestRate/12,1,Amortization[[#This Row],[Preostali obroki]],D47),0)),0)</f>
        <v>786.28668154050035</v>
      </c>
      <c r="F46" s="25">
        <f ca="1">IFERROR(IF(AND(ValuesEntered,Amortization[[#This Row],[Datum plačila]]&lt;&gt;""),-PPMT(InterestRate/12,1,DurationOfLoan-ROWS($C$4:C46)+1,Amortization[[#This Row],[Začetno stanje]]),""),0)</f>
        <v>286.16421359380314</v>
      </c>
      <c r="G46" s="25">
        <f ca="1">IF(Amortization[[#This Row],[Datum plačila]]="",0,PropertyTaxAmount)</f>
        <v>375</v>
      </c>
      <c r="H46" s="25">
        <f ca="1">IF(Amortization[[#This Row],[Datum plačila]]="",0,Amortization[[#This Row],[Obresti]]+Amortization[[#This Row],[Glavnica]]+Amortization[[#This Row],[Davek na nepremičnine]])</f>
        <v>1447.4508951343034</v>
      </c>
      <c r="I46" s="25">
        <f ca="1">IF(Amortization[[#This Row],[Datum plačila]]="",0,Amortization[[#This Row],[Začetno stanje]]-Amortization[[#This Row],[Glavnica]])</f>
        <v>188708.8035697201</v>
      </c>
      <c r="J46" s="26">
        <f ca="1">IF(Amortization[[#This Row],[Končno stanje]]&gt;0,LastRow-ROW(),0)</f>
        <v>317</v>
      </c>
    </row>
    <row r="47" spans="2:10" ht="15" customHeight="1" x14ac:dyDescent="0.3">
      <c r="B47" s="23">
        <f>ROWS($B$4:B47)</f>
        <v>44</v>
      </c>
      <c r="C47" s="24">
        <f ca="1">IF(ValuesEntered,IF(Amortization[[#This Row],[Številka obroka]]&lt;=DurationOfLoan,IF(ROW()-ROW(Amortization[[#Headers],[Datum plačila]])=1,LoanStart,IF(I46&gt;0,EDATE(C46,1),"")),""),"")</f>
        <v>45633</v>
      </c>
      <c r="D47" s="25">
        <f ca="1">IF(ROW()-ROW(Amortization[[#Headers],[Začetno stanje]])=1,LoanAmount,IF(Amortization[[#This Row],[Datum plačila]]="",0,INDEX(Amortization[], ROW()-4,8)))</f>
        <v>188708.8035697201</v>
      </c>
      <c r="E47" s="25">
        <f ca="1">IF(ValuesEntered,IF(ROW()-ROW(Amortization[[#Headers],[Obresti]])=1,-IPMT(InterestRate/12,1,DurationOfLoan-ROWS($C$4:C47)+1,Amortization[[#This Row],[Začetno stanje]]),IFERROR(-IPMT(InterestRate/12,1,Amortization[[#This Row],[Preostali obroki]],D48),0)),0)</f>
        <v>785.08936252181797</v>
      </c>
      <c r="F47" s="25">
        <f ca="1">IFERROR(IF(AND(ValuesEntered,Amortization[[#This Row],[Datum plačila]]&lt;&gt;""),-PPMT(InterestRate/12,1,DurationOfLoan-ROWS($C$4:C47)+1,Amortization[[#This Row],[Začetno stanje]]),""),0)</f>
        <v>287.35656448377722</v>
      </c>
      <c r="G47" s="25">
        <f ca="1">IF(Amortization[[#This Row],[Datum plačila]]="",0,PropertyTaxAmount)</f>
        <v>375</v>
      </c>
      <c r="H47" s="25">
        <f ca="1">IF(Amortization[[#This Row],[Datum plačila]]="",0,Amortization[[#This Row],[Obresti]]+Amortization[[#This Row],[Glavnica]]+Amortization[[#This Row],[Davek na nepremičnine]])</f>
        <v>1447.4459270055952</v>
      </c>
      <c r="I47" s="25">
        <f ca="1">IF(Amortization[[#This Row],[Datum plačila]]="",0,Amortization[[#This Row],[Začetno stanje]]-Amortization[[#This Row],[Glavnica]])</f>
        <v>188421.44700523632</v>
      </c>
      <c r="J47" s="26">
        <f ca="1">IF(Amortization[[#This Row],[Končno stanje]]&gt;0,LastRow-ROW(),0)</f>
        <v>316</v>
      </c>
    </row>
    <row r="48" spans="2:10" ht="15" customHeight="1" x14ac:dyDescent="0.3">
      <c r="B48" s="23">
        <f>ROWS($B$4:B48)</f>
        <v>45</v>
      </c>
      <c r="C48" s="24">
        <f ca="1">IF(ValuesEntered,IF(Amortization[[#This Row],[Številka obroka]]&lt;=DurationOfLoan,IF(ROW()-ROW(Amortization[[#Headers],[Datum plačila]])=1,LoanStart,IF(I47&gt;0,EDATE(C47,1),"")),""),"")</f>
        <v>45664</v>
      </c>
      <c r="D48" s="25">
        <f ca="1">IF(ROW()-ROW(Amortization[[#Headers],[Začetno stanje]])=1,LoanAmount,IF(Amortization[[#This Row],[Datum plačila]]="",0,INDEX(Amortization[], ROW()-4,8)))</f>
        <v>188421.44700523632</v>
      </c>
      <c r="E48" s="25">
        <f ca="1">IF(ValuesEntered,IF(ROW()-ROW(Amortization[[#Headers],[Obresti]])=1,-IPMT(InterestRate/12,1,DurationOfLoan-ROWS($C$4:C48)+1,Amortization[[#This Row],[Začetno stanje]]),IFERROR(-IPMT(InterestRate/12,1,Amortization[[#This Row],[Preostali obroki]],D49),0)),0)</f>
        <v>783.88705467389104</v>
      </c>
      <c r="F48" s="25">
        <f ca="1">IFERROR(IF(AND(ValuesEntered,Amortization[[#This Row],[Datum plačila]]&lt;&gt;""),-PPMT(InterestRate/12,1,DurationOfLoan-ROWS($C$4:C48)+1,Amortization[[#This Row],[Začetno stanje]]),""),0)</f>
        <v>288.55388350245971</v>
      </c>
      <c r="G48" s="25">
        <f ca="1">IF(Amortization[[#This Row],[Datum plačila]]="",0,PropertyTaxAmount)</f>
        <v>375</v>
      </c>
      <c r="H48" s="25">
        <f ca="1">IF(Amortization[[#This Row],[Datum plačila]]="",0,Amortization[[#This Row],[Obresti]]+Amortization[[#This Row],[Glavnica]]+Amortization[[#This Row],[Davek na nepremičnine]])</f>
        <v>1447.4409381763508</v>
      </c>
      <c r="I48" s="25">
        <f ca="1">IF(Amortization[[#This Row],[Datum plačila]]="",0,Amortization[[#This Row],[Začetno stanje]]-Amortization[[#This Row],[Glavnica]])</f>
        <v>188132.89312173385</v>
      </c>
      <c r="J48" s="26">
        <f ca="1">IF(Amortization[[#This Row],[Končno stanje]]&gt;0,LastRow-ROW(),0)</f>
        <v>315</v>
      </c>
    </row>
    <row r="49" spans="2:10" ht="15" customHeight="1" x14ac:dyDescent="0.3">
      <c r="B49" s="23">
        <f>ROWS($B$4:B49)</f>
        <v>46</v>
      </c>
      <c r="C49" s="24">
        <f ca="1">IF(ValuesEntered,IF(Amortization[[#This Row],[Številka obroka]]&lt;=DurationOfLoan,IF(ROW()-ROW(Amortization[[#Headers],[Datum plačila]])=1,LoanStart,IF(I48&gt;0,EDATE(C48,1),"")),""),"")</f>
        <v>45695</v>
      </c>
      <c r="D49" s="25">
        <f ca="1">IF(ROW()-ROW(Amortization[[#Headers],[Začetno stanje]])=1,LoanAmount,IF(Amortization[[#This Row],[Datum plačila]]="",0,INDEX(Amortization[], ROW()-4,8)))</f>
        <v>188132.89312173385</v>
      </c>
      <c r="E49" s="25">
        <f ca="1">IF(ValuesEntered,IF(ROW()-ROW(Amortization[[#Headers],[Obresti]])=1,-IPMT(InterestRate/12,1,DurationOfLoan-ROWS($C$4:C49)+1,Amortization[[#This Row],[Začetno stanje]]),IFERROR(-IPMT(InterestRate/12,1,Amortization[[#This Row],[Preostali obroki]],D50),0)),0)</f>
        <v>782.6797372099312</v>
      </c>
      <c r="F49" s="25">
        <f ca="1">IFERROR(IF(AND(ValuesEntered,Amortization[[#This Row],[Datum plačila]]&lt;&gt;""),-PPMT(InterestRate/12,1,DurationOfLoan-ROWS($C$4:C49)+1,Amortization[[#This Row],[Začetno stanje]]),""),0)</f>
        <v>289.75619135038653</v>
      </c>
      <c r="G49" s="25">
        <f ca="1">IF(Amortization[[#This Row],[Datum plačila]]="",0,PropertyTaxAmount)</f>
        <v>375</v>
      </c>
      <c r="H49" s="25">
        <f ca="1">IF(Amortization[[#This Row],[Datum plačila]]="",0,Amortization[[#This Row],[Obresti]]+Amortization[[#This Row],[Glavnica]]+Amortization[[#This Row],[Davek na nepremičnine]])</f>
        <v>1447.4359285603177</v>
      </c>
      <c r="I49" s="25">
        <f ca="1">IF(Amortization[[#This Row],[Datum plačila]]="",0,Amortization[[#This Row],[Začetno stanje]]-Amortization[[#This Row],[Glavnica]])</f>
        <v>187843.13693038348</v>
      </c>
      <c r="J49" s="26">
        <f ca="1">IF(Amortization[[#This Row],[Končno stanje]]&gt;0,LastRow-ROW(),0)</f>
        <v>314</v>
      </c>
    </row>
    <row r="50" spans="2:10" ht="15" customHeight="1" x14ac:dyDescent="0.3">
      <c r="B50" s="23">
        <f>ROWS($B$4:B50)</f>
        <v>47</v>
      </c>
      <c r="C50" s="24">
        <f ca="1">IF(ValuesEntered,IF(Amortization[[#This Row],[Številka obroka]]&lt;=DurationOfLoan,IF(ROW()-ROW(Amortization[[#Headers],[Datum plačila]])=1,LoanStart,IF(I49&gt;0,EDATE(C49,1),"")),""),"")</f>
        <v>45723</v>
      </c>
      <c r="D50" s="25">
        <f ca="1">IF(ROW()-ROW(Amortization[[#Headers],[Začetno stanje]])=1,LoanAmount,IF(Amortization[[#This Row],[Datum plačila]]="",0,INDEX(Amortization[], ROW()-4,8)))</f>
        <v>187843.13693038348</v>
      </c>
      <c r="E50" s="25">
        <f ca="1">IF(ValuesEntered,IF(ROW()-ROW(Amortization[[#Headers],[Obresti]])=1,-IPMT(InterestRate/12,1,DurationOfLoan-ROWS($C$4:C50)+1,Amortization[[#This Row],[Začetno stanje]]),IFERROR(-IPMT(InterestRate/12,1,Amortization[[#This Row],[Preostali obroki]],D51),0)),0)</f>
        <v>781.46738925653813</v>
      </c>
      <c r="F50" s="25">
        <f ca="1">IFERROR(IF(AND(ValuesEntered,Amortization[[#This Row],[Datum plačila]]&lt;&gt;""),-PPMT(InterestRate/12,1,DurationOfLoan-ROWS($C$4:C50)+1,Amortization[[#This Row],[Začetno stanje]]),""),0)</f>
        <v>290.96350881434654</v>
      </c>
      <c r="G50" s="25">
        <f ca="1">IF(Amortization[[#This Row],[Datum plačila]]="",0,PropertyTaxAmount)</f>
        <v>375</v>
      </c>
      <c r="H50" s="25">
        <f ca="1">IF(Amortization[[#This Row],[Datum plačila]]="",0,Amortization[[#This Row],[Obresti]]+Amortization[[#This Row],[Glavnica]]+Amortization[[#This Row],[Davek na nepremičnine]])</f>
        <v>1447.4308980708847</v>
      </c>
      <c r="I50" s="25">
        <f ca="1">IF(Amortization[[#This Row],[Datum plačila]]="",0,Amortization[[#This Row],[Začetno stanje]]-Amortization[[#This Row],[Glavnica]])</f>
        <v>187552.17342156914</v>
      </c>
      <c r="J50" s="26">
        <f ca="1">IF(Amortization[[#This Row],[Končno stanje]]&gt;0,LastRow-ROW(),0)</f>
        <v>313</v>
      </c>
    </row>
    <row r="51" spans="2:10" ht="15" customHeight="1" x14ac:dyDescent="0.3">
      <c r="B51" s="23">
        <f>ROWS($B$4:B51)</f>
        <v>48</v>
      </c>
      <c r="C51" s="24">
        <f ca="1">IF(ValuesEntered,IF(Amortization[[#This Row],[Številka obroka]]&lt;=DurationOfLoan,IF(ROW()-ROW(Amortization[[#Headers],[Datum plačila]])=1,LoanStart,IF(I50&gt;0,EDATE(C50,1),"")),""),"")</f>
        <v>45754</v>
      </c>
      <c r="D51" s="25">
        <f ca="1">IF(ROW()-ROW(Amortization[[#Headers],[Začetno stanje]])=1,LoanAmount,IF(Amortization[[#This Row],[Datum plačila]]="",0,INDEX(Amortization[], ROW()-4,8)))</f>
        <v>187552.17342156914</v>
      </c>
      <c r="E51" s="25">
        <f ca="1">IF(ValuesEntered,IF(ROW()-ROW(Amortization[[#Headers],[Obresti]])=1,-IPMT(InterestRate/12,1,DurationOfLoan-ROWS($C$4:C51)+1,Amortization[[#This Row],[Začetno stanje]]),IFERROR(-IPMT(InterestRate/12,1,Amortization[[#This Row],[Preostali obroki]],D52),0)),0)</f>
        <v>780.24998985333912</v>
      </c>
      <c r="F51" s="25">
        <f ca="1">IFERROR(IF(AND(ValuesEntered,Amortization[[#This Row],[Datum plačila]]&lt;&gt;""),-PPMT(InterestRate/12,1,DurationOfLoan-ROWS($C$4:C51)+1,Amortization[[#This Row],[Začetno stanje]]),""),0)</f>
        <v>292.17585676773962</v>
      </c>
      <c r="G51" s="25">
        <f ca="1">IF(Amortization[[#This Row],[Datum plačila]]="",0,PropertyTaxAmount)</f>
        <v>375</v>
      </c>
      <c r="H51" s="25">
        <f ca="1">IF(Amortization[[#This Row],[Datum plačila]]="",0,Amortization[[#This Row],[Obresti]]+Amortization[[#This Row],[Glavnica]]+Amortization[[#This Row],[Davek na nepremičnine]])</f>
        <v>1447.4258466210788</v>
      </c>
      <c r="I51" s="25">
        <f ca="1">IF(Amortization[[#This Row],[Datum plačila]]="",0,Amortization[[#This Row],[Začetno stanje]]-Amortization[[#This Row],[Glavnica]])</f>
        <v>187259.99756480139</v>
      </c>
      <c r="J51" s="26">
        <f ca="1">IF(Amortization[[#This Row],[Končno stanje]]&gt;0,LastRow-ROW(),0)</f>
        <v>312</v>
      </c>
    </row>
    <row r="52" spans="2:10" ht="15" customHeight="1" x14ac:dyDescent="0.3">
      <c r="B52" s="23">
        <f>ROWS($B$4:B52)</f>
        <v>49</v>
      </c>
      <c r="C52" s="24">
        <f ca="1">IF(ValuesEntered,IF(Amortization[[#This Row],[Številka obroka]]&lt;=DurationOfLoan,IF(ROW()-ROW(Amortization[[#Headers],[Datum plačila]])=1,LoanStart,IF(I51&gt;0,EDATE(C51,1),"")),""),"")</f>
        <v>45784</v>
      </c>
      <c r="D52" s="25">
        <f ca="1">IF(ROW()-ROW(Amortization[[#Headers],[Začetno stanje]])=1,LoanAmount,IF(Amortization[[#This Row],[Datum plačila]]="",0,INDEX(Amortization[], ROW()-4,8)))</f>
        <v>187259.99756480139</v>
      </c>
      <c r="E52" s="25">
        <f ca="1">IF(ValuesEntered,IF(ROW()-ROW(Amortization[[#Headers],[Obresti]])=1,-IPMT(InterestRate/12,1,DurationOfLoan-ROWS($C$4:C52)+1,Amortization[[#This Row],[Začetno stanje]]),IFERROR(-IPMT(InterestRate/12,1,Amortization[[#This Row],[Preostali obroki]],D53),0)),0)</f>
        <v>779.02751795262691</v>
      </c>
      <c r="F52" s="25">
        <f ca="1">IFERROR(IF(AND(ValuesEntered,Amortization[[#This Row],[Datum plačila]]&lt;&gt;""),-PPMT(InterestRate/12,1,DurationOfLoan-ROWS($C$4:C52)+1,Amortization[[#This Row],[Začetno stanje]]),""),0)</f>
        <v>293.39325617093863</v>
      </c>
      <c r="G52" s="25">
        <f ca="1">IF(Amortization[[#This Row],[Datum plačila]]="",0,PropertyTaxAmount)</f>
        <v>375</v>
      </c>
      <c r="H52" s="25">
        <f ca="1">IF(Amortization[[#This Row],[Datum plačila]]="",0,Amortization[[#This Row],[Obresti]]+Amortization[[#This Row],[Glavnica]]+Amortization[[#This Row],[Davek na nepremičnine]])</f>
        <v>1447.4207741235655</v>
      </c>
      <c r="I52" s="25">
        <f ca="1">IF(Amortization[[#This Row],[Datum plačila]]="",0,Amortization[[#This Row],[Začetno stanje]]-Amortization[[#This Row],[Glavnica]])</f>
        <v>186966.60430863046</v>
      </c>
      <c r="J52" s="26">
        <f ca="1">IF(Amortization[[#This Row],[Končno stanje]]&gt;0,LastRow-ROW(),0)</f>
        <v>311</v>
      </c>
    </row>
    <row r="53" spans="2:10" ht="15" customHeight="1" x14ac:dyDescent="0.3">
      <c r="B53" s="23">
        <f>ROWS($B$4:B53)</f>
        <v>50</v>
      </c>
      <c r="C53" s="24">
        <f ca="1">IF(ValuesEntered,IF(Amortization[[#This Row],[Številka obroka]]&lt;=DurationOfLoan,IF(ROW()-ROW(Amortization[[#Headers],[Datum plačila]])=1,LoanStart,IF(I52&gt;0,EDATE(C52,1),"")),""),"")</f>
        <v>45815</v>
      </c>
      <c r="D53" s="25">
        <f ca="1">IF(ROW()-ROW(Amortization[[#Headers],[Začetno stanje]])=1,LoanAmount,IF(Amortization[[#This Row],[Datum plačila]]="",0,INDEX(Amortization[], ROW()-4,8)))</f>
        <v>186966.60430863046</v>
      </c>
      <c r="E53" s="25">
        <f ca="1">IF(ValuesEntered,IF(ROW()-ROW(Amortization[[#Headers],[Obresti]])=1,-IPMT(InterestRate/12,1,DurationOfLoan-ROWS($C$4:C53)+1,Amortization[[#This Row],[Začetno stanje]]),IFERROR(-IPMT(InterestRate/12,1,Amortization[[#This Row],[Preostali obroki]],D54),0)),0)</f>
        <v>777.79995241899496</v>
      </c>
      <c r="F53" s="25">
        <f ca="1">IFERROR(IF(AND(ValuesEntered,Amortization[[#This Row],[Datum plačila]]&lt;&gt;""),-PPMT(InterestRate/12,1,DurationOfLoan-ROWS($C$4:C53)+1,Amortization[[#This Row],[Začetno stanje]]),""),0)</f>
        <v>294.61572807165072</v>
      </c>
      <c r="G53" s="25">
        <f ca="1">IF(Amortization[[#This Row],[Datum plačila]]="",0,PropertyTaxAmount)</f>
        <v>375</v>
      </c>
      <c r="H53" s="25">
        <f ca="1">IF(Amortization[[#This Row],[Datum plačila]]="",0,Amortization[[#This Row],[Obresti]]+Amortization[[#This Row],[Glavnica]]+Amortization[[#This Row],[Davek na nepremičnine]])</f>
        <v>1447.4156804906456</v>
      </c>
      <c r="I53" s="25">
        <f ca="1">IF(Amortization[[#This Row],[Datum plačila]]="",0,Amortization[[#This Row],[Začetno stanje]]-Amortization[[#This Row],[Glavnica]])</f>
        <v>186671.9885805588</v>
      </c>
      <c r="J53" s="26">
        <f ca="1">IF(Amortization[[#This Row],[Končno stanje]]&gt;0,LastRow-ROW(),0)</f>
        <v>310</v>
      </c>
    </row>
    <row r="54" spans="2:10" ht="15" customHeight="1" x14ac:dyDescent="0.3">
      <c r="B54" s="23">
        <f>ROWS($B$4:B54)</f>
        <v>51</v>
      </c>
      <c r="C54" s="24">
        <f ca="1">IF(ValuesEntered,IF(Amortization[[#This Row],[Številka obroka]]&lt;=DurationOfLoan,IF(ROW()-ROW(Amortization[[#Headers],[Datum plačila]])=1,LoanStart,IF(I53&gt;0,EDATE(C53,1),"")),""),"")</f>
        <v>45845</v>
      </c>
      <c r="D54" s="25">
        <f ca="1">IF(ROW()-ROW(Amortization[[#Headers],[Začetno stanje]])=1,LoanAmount,IF(Amortization[[#This Row],[Datum plačila]]="",0,INDEX(Amortization[], ROW()-4,8)))</f>
        <v>186671.9885805588</v>
      </c>
      <c r="E54" s="25">
        <f ca="1">IF(ValuesEntered,IF(ROW()-ROW(Amortization[[#Headers],[Obresti]])=1,-IPMT(InterestRate/12,1,DurationOfLoan-ROWS($C$4:C54)+1,Amortization[[#This Row],[Začetno stanje]]),IFERROR(-IPMT(InterestRate/12,1,Amortization[[#This Row],[Preostali obroki]],D55),0)),0)</f>
        <v>776.56727202897298</v>
      </c>
      <c r="F54" s="25">
        <f ca="1">IFERROR(IF(AND(ValuesEntered,Amortization[[#This Row],[Datum plačila]]&lt;&gt;""),-PPMT(InterestRate/12,1,DurationOfLoan-ROWS($C$4:C54)+1,Amortization[[#This Row],[Začetno stanje]]),""),0)</f>
        <v>295.84329360528261</v>
      </c>
      <c r="G54" s="25">
        <f ca="1">IF(Amortization[[#This Row],[Datum plačila]]="",0,PropertyTaxAmount)</f>
        <v>375</v>
      </c>
      <c r="H54" s="25">
        <f ca="1">IF(Amortization[[#This Row],[Datum plačila]]="",0,Amortization[[#This Row],[Obresti]]+Amortization[[#This Row],[Glavnica]]+Amortization[[#This Row],[Davek na nepremičnine]])</f>
        <v>1447.4105656342556</v>
      </c>
      <c r="I54" s="25">
        <f ca="1">IF(Amortization[[#This Row],[Datum plačila]]="",0,Amortization[[#This Row],[Začetno stanje]]-Amortization[[#This Row],[Glavnica]])</f>
        <v>186376.14528695351</v>
      </c>
      <c r="J54" s="26">
        <f ca="1">IF(Amortization[[#This Row],[Končno stanje]]&gt;0,LastRow-ROW(),0)</f>
        <v>309</v>
      </c>
    </row>
    <row r="55" spans="2:10" ht="15" customHeight="1" x14ac:dyDescent="0.3">
      <c r="B55" s="23">
        <f>ROWS($B$4:B55)</f>
        <v>52</v>
      </c>
      <c r="C55" s="24">
        <f ca="1">IF(ValuesEntered,IF(Amortization[[#This Row],[Številka obroka]]&lt;=DurationOfLoan,IF(ROW()-ROW(Amortization[[#Headers],[Datum plačila]])=1,LoanStart,IF(I54&gt;0,EDATE(C54,1),"")),""),"")</f>
        <v>45876</v>
      </c>
      <c r="D55" s="25">
        <f ca="1">IF(ROW()-ROW(Amortization[[#Headers],[Začetno stanje]])=1,LoanAmount,IF(Amortization[[#This Row],[Datum plačila]]="",0,INDEX(Amortization[], ROW()-4,8)))</f>
        <v>186376.14528695351</v>
      </c>
      <c r="E55" s="25">
        <f ca="1">IF(ValuesEntered,IF(ROW()-ROW(Amortization[[#Headers],[Obresti]])=1,-IPMT(InterestRate/12,1,DurationOfLoan-ROWS($C$4:C55)+1,Amortization[[#This Row],[Začetno stanje]]),IFERROR(-IPMT(InterestRate/12,1,Amortization[[#This Row],[Preostali obroki]],D56),0)),0)</f>
        <v>775.32945547065924</v>
      </c>
      <c r="F55" s="25">
        <f ca="1">IFERROR(IF(AND(ValuesEntered,Amortization[[#This Row],[Datum plačila]]&lt;&gt;""),-PPMT(InterestRate/12,1,DurationOfLoan-ROWS($C$4:C55)+1,Amortization[[#This Row],[Začetno stanje]]),""),0)</f>
        <v>297.07597399530465</v>
      </c>
      <c r="G55" s="25">
        <f ca="1">IF(Amortization[[#This Row],[Datum plačila]]="",0,PropertyTaxAmount)</f>
        <v>375</v>
      </c>
      <c r="H55" s="25">
        <f ca="1">IF(Amortization[[#This Row],[Datum plačila]]="",0,Amortization[[#This Row],[Obresti]]+Amortization[[#This Row],[Glavnica]]+Amortization[[#This Row],[Davek na nepremičnine]])</f>
        <v>1447.4054294659638</v>
      </c>
      <c r="I55" s="25">
        <f ca="1">IF(Amortization[[#This Row],[Datum plačila]]="",0,Amortization[[#This Row],[Začetno stanje]]-Amortization[[#This Row],[Glavnica]])</f>
        <v>186079.06931295822</v>
      </c>
      <c r="J55" s="26">
        <f ca="1">IF(Amortization[[#This Row],[Končno stanje]]&gt;0,LastRow-ROW(),0)</f>
        <v>308</v>
      </c>
    </row>
    <row r="56" spans="2:10" ht="15" customHeight="1" x14ac:dyDescent="0.3">
      <c r="B56" s="23">
        <f>ROWS($B$4:B56)</f>
        <v>53</v>
      </c>
      <c r="C56" s="24">
        <f ca="1">IF(ValuesEntered,IF(Amortization[[#This Row],[Številka obroka]]&lt;=DurationOfLoan,IF(ROW()-ROW(Amortization[[#Headers],[Datum plačila]])=1,LoanStart,IF(I55&gt;0,EDATE(C55,1),"")),""),"")</f>
        <v>45907</v>
      </c>
      <c r="D56" s="25">
        <f ca="1">IF(ROW()-ROW(Amortization[[#Headers],[Začetno stanje]])=1,LoanAmount,IF(Amortization[[#This Row],[Datum plačila]]="",0,INDEX(Amortization[], ROW()-4,8)))</f>
        <v>186079.06931295822</v>
      </c>
      <c r="E56" s="25">
        <f ca="1">IF(ValuesEntered,IF(ROW()-ROW(Amortization[[#Headers],[Obresti]])=1,-IPMT(InterestRate/12,1,DurationOfLoan-ROWS($C$4:C56)+1,Amortization[[#This Row],[Začetno stanje]]),IFERROR(-IPMT(InterestRate/12,1,Amortization[[#This Row],[Preostali obroki]],D57),0)),0)</f>
        <v>774.08648134335249</v>
      </c>
      <c r="F56" s="25">
        <f ca="1">IFERROR(IF(AND(ValuesEntered,Amortization[[#This Row],[Datum plačila]]&lt;&gt;""),-PPMT(InterestRate/12,1,DurationOfLoan-ROWS($C$4:C56)+1,Amortization[[#This Row],[Začetno stanje]]),""),0)</f>
        <v>298.31379055361845</v>
      </c>
      <c r="G56" s="25">
        <f ca="1">IF(Amortization[[#This Row],[Datum plačila]]="",0,PropertyTaxAmount)</f>
        <v>375</v>
      </c>
      <c r="H56" s="25">
        <f ca="1">IF(Amortization[[#This Row],[Datum plačila]]="",0,Amortization[[#This Row],[Obresti]]+Amortization[[#This Row],[Glavnica]]+Amortization[[#This Row],[Davek na nepremičnine]])</f>
        <v>1447.4002718969709</v>
      </c>
      <c r="I56" s="25">
        <f ca="1">IF(Amortization[[#This Row],[Datum plačila]]="",0,Amortization[[#This Row],[Začetno stanje]]-Amortization[[#This Row],[Glavnica]])</f>
        <v>185780.75552240459</v>
      </c>
      <c r="J56" s="26">
        <f ca="1">IF(Amortization[[#This Row],[Končno stanje]]&gt;0,LastRow-ROW(),0)</f>
        <v>307</v>
      </c>
    </row>
    <row r="57" spans="2:10" ht="15" customHeight="1" x14ac:dyDescent="0.3">
      <c r="B57" s="23">
        <f>ROWS($B$4:B57)</f>
        <v>54</v>
      </c>
      <c r="C57" s="24">
        <f ca="1">IF(ValuesEntered,IF(Amortization[[#This Row],[Številka obroka]]&lt;=DurationOfLoan,IF(ROW()-ROW(Amortization[[#Headers],[Datum plačila]])=1,LoanStart,IF(I56&gt;0,EDATE(C56,1),"")),""),"")</f>
        <v>45937</v>
      </c>
      <c r="D57" s="25">
        <f ca="1">IF(ROW()-ROW(Amortization[[#Headers],[Začetno stanje]])=1,LoanAmount,IF(Amortization[[#This Row],[Datum plačila]]="",0,INDEX(Amortization[], ROW()-4,8)))</f>
        <v>185780.75552240459</v>
      </c>
      <c r="E57" s="25">
        <f ca="1">IF(ValuesEntered,IF(ROW()-ROW(Amortization[[#Headers],[Obresti]])=1,-IPMT(InterestRate/12,1,DurationOfLoan-ROWS($C$4:C57)+1,Amortization[[#This Row],[Začetno stanje]]),IFERROR(-IPMT(InterestRate/12,1,Amortization[[#This Row],[Preostali obroki]],D58),0)),0)</f>
        <v>772.83832815718199</v>
      </c>
      <c r="F57" s="25">
        <f ca="1">IFERROR(IF(AND(ValuesEntered,Amortization[[#This Row],[Datum plačila]]&lt;&gt;""),-PPMT(InterestRate/12,1,DurationOfLoan-ROWS($C$4:C57)+1,Amortization[[#This Row],[Začetno stanje]]),""),0)</f>
        <v>299.55676468092526</v>
      </c>
      <c r="G57" s="25">
        <f ca="1">IF(Amortization[[#This Row],[Datum plačila]]="",0,PropertyTaxAmount)</f>
        <v>375</v>
      </c>
      <c r="H57" s="25">
        <f ca="1">IF(Amortization[[#This Row],[Datum plačila]]="",0,Amortization[[#This Row],[Obresti]]+Amortization[[#This Row],[Glavnica]]+Amortization[[#This Row],[Davek na nepremičnine]])</f>
        <v>1447.3950928381073</v>
      </c>
      <c r="I57" s="25">
        <f ca="1">IF(Amortization[[#This Row],[Datum plačila]]="",0,Amortization[[#This Row],[Začetno stanje]]-Amortization[[#This Row],[Glavnica]])</f>
        <v>185481.19875772367</v>
      </c>
      <c r="J57" s="26">
        <f ca="1">IF(Amortization[[#This Row],[Končno stanje]]&gt;0,LastRow-ROW(),0)</f>
        <v>306</v>
      </c>
    </row>
    <row r="58" spans="2:10" ht="15" customHeight="1" x14ac:dyDescent="0.3">
      <c r="B58" s="23">
        <f>ROWS($B$4:B58)</f>
        <v>55</v>
      </c>
      <c r="C58" s="24">
        <f ca="1">IF(ValuesEntered,IF(Amortization[[#This Row],[Številka obroka]]&lt;=DurationOfLoan,IF(ROW()-ROW(Amortization[[#Headers],[Datum plačila]])=1,LoanStart,IF(I57&gt;0,EDATE(C57,1),"")),""),"")</f>
        <v>45968</v>
      </c>
      <c r="D58" s="25">
        <f ca="1">IF(ROW()-ROW(Amortization[[#Headers],[Začetno stanje]])=1,LoanAmount,IF(Amortization[[#This Row],[Datum plačila]]="",0,INDEX(Amortization[], ROW()-4,8)))</f>
        <v>185481.19875772367</v>
      </c>
      <c r="E58" s="25">
        <f ca="1">IF(ValuesEntered,IF(ROW()-ROW(Amortization[[#Headers],[Obresti]])=1,-IPMT(InterestRate/12,1,DurationOfLoan-ROWS($C$4:C58)+1,Amortization[[#This Row],[Začetno stanje]]),IFERROR(-IPMT(InterestRate/12,1,Amortization[[#This Row],[Preostali obroki]],D59),0)),0)</f>
        <v>771.58497433273578</v>
      </c>
      <c r="F58" s="25">
        <f ca="1">IFERROR(IF(AND(ValuesEntered,Amortization[[#This Row],[Datum plačila]]&lt;&gt;""),-PPMT(InterestRate/12,1,DurationOfLoan-ROWS($C$4:C58)+1,Amortization[[#This Row],[Začetno stanje]]),""),0)</f>
        <v>300.80491786709564</v>
      </c>
      <c r="G58" s="25">
        <f ca="1">IF(Amortization[[#This Row],[Datum plačila]]="",0,PropertyTaxAmount)</f>
        <v>375</v>
      </c>
      <c r="H58" s="25">
        <f ca="1">IF(Amortization[[#This Row],[Datum plačila]]="",0,Amortization[[#This Row],[Obresti]]+Amortization[[#This Row],[Glavnica]]+Amortization[[#This Row],[Davek na nepremičnine]])</f>
        <v>1447.3898921998314</v>
      </c>
      <c r="I58" s="25">
        <f ca="1">IF(Amortization[[#This Row],[Datum plačila]]="",0,Amortization[[#This Row],[Začetno stanje]]-Amortization[[#This Row],[Glavnica]])</f>
        <v>185180.39383985658</v>
      </c>
      <c r="J58" s="26">
        <f ca="1">IF(Amortization[[#This Row],[Končno stanje]]&gt;0,LastRow-ROW(),0)</f>
        <v>305</v>
      </c>
    </row>
    <row r="59" spans="2:10" ht="15" customHeight="1" x14ac:dyDescent="0.3">
      <c r="B59" s="23">
        <f>ROWS($B$4:B59)</f>
        <v>56</v>
      </c>
      <c r="C59" s="24">
        <f ca="1">IF(ValuesEntered,IF(Amortization[[#This Row],[Številka obroka]]&lt;=DurationOfLoan,IF(ROW()-ROW(Amortization[[#Headers],[Datum plačila]])=1,LoanStart,IF(I58&gt;0,EDATE(C58,1),"")),""),"")</f>
        <v>45998</v>
      </c>
      <c r="D59" s="25">
        <f ca="1">IF(ROW()-ROW(Amortization[[#Headers],[Začetno stanje]])=1,LoanAmount,IF(Amortization[[#This Row],[Datum plačila]]="",0,INDEX(Amortization[], ROW()-4,8)))</f>
        <v>185180.39383985658</v>
      </c>
      <c r="E59" s="25">
        <f ca="1">IF(ValuesEntered,IF(ROW()-ROW(Amortization[[#Headers],[Obresti]])=1,-IPMT(InterestRate/12,1,DurationOfLoan-ROWS($C$4:C59)+1,Amortization[[#This Row],[Začetno stanje]]),IFERROR(-IPMT(InterestRate/12,1,Amortization[[#This Row],[Preostali obroki]],D60),0)),0)</f>
        <v>770.32639820068766</v>
      </c>
      <c r="F59" s="25">
        <f ca="1">IFERROR(IF(AND(ValuesEntered,Amortization[[#This Row],[Datum plačila]]&lt;&gt;""),-PPMT(InterestRate/12,1,DurationOfLoan-ROWS($C$4:C59)+1,Amortization[[#This Row],[Začetno stanje]]),""),0)</f>
        <v>302.0582716915419</v>
      </c>
      <c r="G59" s="25">
        <f ca="1">IF(Amortization[[#This Row],[Datum plačila]]="",0,PropertyTaxAmount)</f>
        <v>375</v>
      </c>
      <c r="H59" s="25">
        <f ca="1">IF(Amortization[[#This Row],[Datum plačila]]="",0,Amortization[[#This Row],[Obresti]]+Amortization[[#This Row],[Glavnica]]+Amortization[[#This Row],[Davek na nepremičnine]])</f>
        <v>1447.3846698922296</v>
      </c>
      <c r="I59" s="25">
        <f ca="1">IF(Amortization[[#This Row],[Datum plačila]]="",0,Amortization[[#This Row],[Začetno stanje]]-Amortization[[#This Row],[Glavnica]])</f>
        <v>184878.33556816503</v>
      </c>
      <c r="J59" s="26">
        <f ca="1">IF(Amortization[[#This Row],[Končno stanje]]&gt;0,LastRow-ROW(),0)</f>
        <v>304</v>
      </c>
    </row>
    <row r="60" spans="2:10" ht="15" customHeight="1" x14ac:dyDescent="0.3">
      <c r="B60" s="23">
        <f>ROWS($B$4:B60)</f>
        <v>57</v>
      </c>
      <c r="C60" s="24">
        <f ca="1">IF(ValuesEntered,IF(Amortization[[#This Row],[Številka obroka]]&lt;=DurationOfLoan,IF(ROW()-ROW(Amortization[[#Headers],[Datum plačila]])=1,LoanStart,IF(I59&gt;0,EDATE(C59,1),"")),""),"")</f>
        <v>46029</v>
      </c>
      <c r="D60" s="25">
        <f ca="1">IF(ROW()-ROW(Amortization[[#Headers],[Začetno stanje]])=1,LoanAmount,IF(Amortization[[#This Row],[Datum plačila]]="",0,INDEX(Amortization[], ROW()-4,8)))</f>
        <v>184878.33556816503</v>
      </c>
      <c r="E60" s="25">
        <f ca="1">IF(ValuesEntered,IF(ROW()-ROW(Amortization[[#Headers],[Obresti]])=1,-IPMT(InterestRate/12,1,DurationOfLoan-ROWS($C$4:C60)+1,Amortization[[#This Row],[Začetno stanje]]),IFERROR(-IPMT(InterestRate/12,1,Amortization[[#This Row],[Preostali obroki]],D61),0)),0)</f>
        <v>769.06257800142271</v>
      </c>
      <c r="F60" s="25">
        <f ca="1">IFERROR(IF(AND(ValuesEntered,Amortization[[#This Row],[Datum plačila]]&lt;&gt;""),-PPMT(InterestRate/12,1,DurationOfLoan-ROWS($C$4:C60)+1,Amortization[[#This Row],[Začetno stanje]]),""),0)</f>
        <v>303.31684782359002</v>
      </c>
      <c r="G60" s="25">
        <f ca="1">IF(Amortization[[#This Row],[Datum plačila]]="",0,PropertyTaxAmount)</f>
        <v>375</v>
      </c>
      <c r="H60" s="25">
        <f ca="1">IF(Amortization[[#This Row],[Datum plačila]]="",0,Amortization[[#This Row],[Obresti]]+Amortization[[#This Row],[Glavnica]]+Amortization[[#This Row],[Davek na nepremičnine]])</f>
        <v>1447.3794258250127</v>
      </c>
      <c r="I60" s="25">
        <f ca="1">IF(Amortization[[#This Row],[Datum plačila]]="",0,Amortization[[#This Row],[Začetno stanje]]-Amortization[[#This Row],[Glavnica]])</f>
        <v>184575.01872034144</v>
      </c>
      <c r="J60" s="26">
        <f ca="1">IF(Amortization[[#This Row],[Končno stanje]]&gt;0,LastRow-ROW(),0)</f>
        <v>303</v>
      </c>
    </row>
    <row r="61" spans="2:10" ht="15" customHeight="1" x14ac:dyDescent="0.3">
      <c r="B61" s="23">
        <f>ROWS($B$4:B61)</f>
        <v>58</v>
      </c>
      <c r="C61" s="24">
        <f ca="1">IF(ValuesEntered,IF(Amortization[[#This Row],[Številka obroka]]&lt;=DurationOfLoan,IF(ROW()-ROW(Amortization[[#Headers],[Datum plačila]])=1,LoanStart,IF(I60&gt;0,EDATE(C60,1),"")),""),"")</f>
        <v>46060</v>
      </c>
      <c r="D61" s="25">
        <f ca="1">IF(ROW()-ROW(Amortization[[#Headers],[Začetno stanje]])=1,LoanAmount,IF(Amortization[[#This Row],[Datum plačila]]="",0,INDEX(Amortization[], ROW()-4,8)))</f>
        <v>184575.01872034144</v>
      </c>
      <c r="E61" s="25">
        <f ca="1">IF(ValuesEntered,IF(ROW()-ROW(Amortization[[#Headers],[Obresti]])=1,-IPMT(InterestRate/12,1,DurationOfLoan-ROWS($C$4:C61)+1,Amortization[[#This Row],[Začetno stanje]]),IFERROR(-IPMT(InterestRate/12,1,Amortization[[#This Row],[Preostali obroki]],D62),0)),0)</f>
        <v>767.79349188466074</v>
      </c>
      <c r="F61" s="25">
        <f ca="1">IFERROR(IF(AND(ValuesEntered,Amortization[[#This Row],[Datum plačila]]&lt;&gt;""),-PPMT(InterestRate/12,1,DurationOfLoan-ROWS($C$4:C61)+1,Amortization[[#This Row],[Začetno stanje]]),""),0)</f>
        <v>304.58066802285504</v>
      </c>
      <c r="G61" s="25">
        <f ca="1">IF(Amortization[[#This Row],[Datum plačila]]="",0,PropertyTaxAmount)</f>
        <v>375</v>
      </c>
      <c r="H61" s="25">
        <f ca="1">IF(Amortization[[#This Row],[Datum plačila]]="",0,Amortization[[#This Row],[Obresti]]+Amortization[[#This Row],[Glavnica]]+Amortization[[#This Row],[Davek na nepremičnine]])</f>
        <v>1447.3741599075158</v>
      </c>
      <c r="I61" s="25">
        <f ca="1">IF(Amortization[[#This Row],[Datum plačila]]="",0,Amortization[[#This Row],[Začetno stanje]]-Amortization[[#This Row],[Glavnica]])</f>
        <v>184270.43805231858</v>
      </c>
      <c r="J61" s="26">
        <f ca="1">IF(Amortization[[#This Row],[Končno stanje]]&gt;0,LastRow-ROW(),0)</f>
        <v>302</v>
      </c>
    </row>
    <row r="62" spans="2:10" ht="15" customHeight="1" x14ac:dyDescent="0.3">
      <c r="B62" s="23">
        <f>ROWS($B$4:B62)</f>
        <v>59</v>
      </c>
      <c r="C62" s="24">
        <f ca="1">IF(ValuesEntered,IF(Amortization[[#This Row],[Številka obroka]]&lt;=DurationOfLoan,IF(ROW()-ROW(Amortization[[#Headers],[Datum plačila]])=1,LoanStart,IF(I61&gt;0,EDATE(C61,1),"")),""),"")</f>
        <v>46088</v>
      </c>
      <c r="D62" s="25">
        <f ca="1">IF(ROW()-ROW(Amortization[[#Headers],[Začetno stanje]])=1,LoanAmount,IF(Amortization[[#This Row],[Datum plačila]]="",0,INDEX(Amortization[], ROW()-4,8)))</f>
        <v>184270.43805231858</v>
      </c>
      <c r="E62" s="25">
        <f ca="1">IF(ValuesEntered,IF(ROW()-ROW(Amortization[[#Headers],[Obresti]])=1,-IPMT(InterestRate/12,1,DurationOfLoan-ROWS($C$4:C62)+1,Amortization[[#This Row],[Začetno stanje]]),IFERROR(-IPMT(InterestRate/12,1,Amortization[[#This Row],[Preostali obroki]],D63),0)),0)</f>
        <v>766.51911790907911</v>
      </c>
      <c r="F62" s="25">
        <f ca="1">IFERROR(IF(AND(ValuesEntered,Amortization[[#This Row],[Datum plačila]]&lt;&gt;""),-PPMT(InterestRate/12,1,DurationOfLoan-ROWS($C$4:C62)+1,Amortization[[#This Row],[Začetno stanje]]),""),0)</f>
        <v>305.84975413961683</v>
      </c>
      <c r="G62" s="25">
        <f ca="1">IF(Amortization[[#This Row],[Datum plačila]]="",0,PropertyTaxAmount)</f>
        <v>375</v>
      </c>
      <c r="H62" s="25">
        <f ca="1">IF(Amortization[[#This Row],[Datum plačila]]="",0,Amortization[[#This Row],[Obresti]]+Amortization[[#This Row],[Glavnica]]+Amortization[[#This Row],[Davek na nepremičnine]])</f>
        <v>1447.3688720486959</v>
      </c>
      <c r="I62" s="25">
        <f ca="1">IF(Amortization[[#This Row],[Datum plačila]]="",0,Amortization[[#This Row],[Začetno stanje]]-Amortization[[#This Row],[Glavnica]])</f>
        <v>183964.58829817898</v>
      </c>
      <c r="J62" s="26">
        <f ca="1">IF(Amortization[[#This Row],[Končno stanje]]&gt;0,LastRow-ROW(),0)</f>
        <v>301</v>
      </c>
    </row>
    <row r="63" spans="2:10" ht="15" customHeight="1" x14ac:dyDescent="0.3">
      <c r="B63" s="23">
        <f>ROWS($B$4:B63)</f>
        <v>60</v>
      </c>
      <c r="C63" s="24">
        <f ca="1">IF(ValuesEntered,IF(Amortization[[#This Row],[Številka obroka]]&lt;=DurationOfLoan,IF(ROW()-ROW(Amortization[[#Headers],[Datum plačila]])=1,LoanStart,IF(I62&gt;0,EDATE(C62,1),"")),""),"")</f>
        <v>46119</v>
      </c>
      <c r="D63" s="25">
        <f ca="1">IF(ROW()-ROW(Amortization[[#Headers],[Začetno stanje]])=1,LoanAmount,IF(Amortization[[#This Row],[Datum plačila]]="",0,INDEX(Amortization[], ROW()-4,8)))</f>
        <v>183964.58829817898</v>
      </c>
      <c r="E63" s="25">
        <f ca="1">IF(ValuesEntered,IF(ROW()-ROW(Amortization[[#Headers],[Obresti]])=1,-IPMT(InterestRate/12,1,DurationOfLoan-ROWS($C$4:C63)+1,Amortization[[#This Row],[Začetno stanje]]),IFERROR(-IPMT(InterestRate/12,1,Amortization[[#This Row],[Preostali obroki]],D64),0)),0)</f>
        <v>765.23943404193244</v>
      </c>
      <c r="F63" s="25">
        <f ca="1">IFERROR(IF(AND(ValuesEntered,Amortization[[#This Row],[Datum plačila]]&lt;&gt;""),-PPMT(InterestRate/12,1,DurationOfLoan-ROWS($C$4:C63)+1,Amortization[[#This Row],[Začetno stanje]]),""),0)</f>
        <v>307.12412811519863</v>
      </c>
      <c r="G63" s="25">
        <f ca="1">IF(Amortization[[#This Row],[Datum plačila]]="",0,PropertyTaxAmount)</f>
        <v>375</v>
      </c>
      <c r="H63" s="25">
        <f ca="1">IF(Amortization[[#This Row],[Datum plačila]]="",0,Amortization[[#This Row],[Obresti]]+Amortization[[#This Row],[Glavnica]]+Amortization[[#This Row],[Davek na nepremičnine]])</f>
        <v>1447.3635621571311</v>
      </c>
      <c r="I63" s="25">
        <f ca="1">IF(Amortization[[#This Row],[Datum plačila]]="",0,Amortization[[#This Row],[Začetno stanje]]-Amortization[[#This Row],[Glavnica]])</f>
        <v>183657.46417006379</v>
      </c>
      <c r="J63" s="26">
        <f ca="1">IF(Amortization[[#This Row],[Končno stanje]]&gt;0,LastRow-ROW(),0)</f>
        <v>300</v>
      </c>
    </row>
    <row r="64" spans="2:10" ht="15" customHeight="1" x14ac:dyDescent="0.3">
      <c r="B64" s="23">
        <f>ROWS($B$4:B64)</f>
        <v>61</v>
      </c>
      <c r="C64" s="24">
        <f ca="1">IF(ValuesEntered,IF(Amortization[[#This Row],[Številka obroka]]&lt;=DurationOfLoan,IF(ROW()-ROW(Amortization[[#Headers],[Datum plačila]])=1,LoanStart,IF(I63&gt;0,EDATE(C63,1),"")),""),"")</f>
        <v>46149</v>
      </c>
      <c r="D64" s="25">
        <f ca="1">IF(ROW()-ROW(Amortization[[#Headers],[Začetno stanje]])=1,LoanAmount,IF(Amortization[[#This Row],[Datum plačila]]="",0,INDEX(Amortization[], ROW()-4,8)))</f>
        <v>183657.46417006379</v>
      </c>
      <c r="E64" s="25">
        <f ca="1">IF(ValuesEntered,IF(ROW()-ROW(Amortization[[#Headers],[Obresti]])=1,-IPMT(InterestRate/12,1,DurationOfLoan-ROWS($C$4:C64)+1,Amortization[[#This Row],[Začetno stanje]]),IFERROR(-IPMT(InterestRate/12,1,Amortization[[#This Row],[Preostali obroki]],D65),0)),0)</f>
        <v>763.95441815867275</v>
      </c>
      <c r="F64" s="25">
        <f ca="1">IFERROR(IF(AND(ValuesEntered,Amortization[[#This Row],[Datum plačila]]&lt;&gt;""),-PPMT(InterestRate/12,1,DurationOfLoan-ROWS($C$4:C64)+1,Amortization[[#This Row],[Začetno stanje]]),""),0)</f>
        <v>308.4038119823453</v>
      </c>
      <c r="G64" s="25">
        <f ca="1">IF(Amortization[[#This Row],[Datum plačila]]="",0,PropertyTaxAmount)</f>
        <v>375</v>
      </c>
      <c r="H64" s="25">
        <f ca="1">IF(Amortization[[#This Row],[Datum plačila]]="",0,Amortization[[#This Row],[Obresti]]+Amortization[[#This Row],[Glavnica]]+Amortization[[#This Row],[Davek na nepremičnine]])</f>
        <v>1447.3582301410181</v>
      </c>
      <c r="I64" s="25">
        <f ca="1">IF(Amortization[[#This Row],[Datum plačila]]="",0,Amortization[[#This Row],[Začetno stanje]]-Amortization[[#This Row],[Glavnica]])</f>
        <v>183349.06035808145</v>
      </c>
      <c r="J64" s="26">
        <f ca="1">IF(Amortization[[#This Row],[Končno stanje]]&gt;0,LastRow-ROW(),0)</f>
        <v>299</v>
      </c>
    </row>
    <row r="65" spans="2:10" ht="15" customHeight="1" x14ac:dyDescent="0.3">
      <c r="B65" s="23">
        <f>ROWS($B$4:B65)</f>
        <v>62</v>
      </c>
      <c r="C65" s="24">
        <f ca="1">IF(ValuesEntered,IF(Amortization[[#This Row],[Številka obroka]]&lt;=DurationOfLoan,IF(ROW()-ROW(Amortization[[#Headers],[Datum plačila]])=1,LoanStart,IF(I64&gt;0,EDATE(C64,1),"")),""),"")</f>
        <v>46180</v>
      </c>
      <c r="D65" s="25">
        <f ca="1">IF(ROW()-ROW(Amortization[[#Headers],[Začetno stanje]])=1,LoanAmount,IF(Amortization[[#This Row],[Datum plačila]]="",0,INDEX(Amortization[], ROW()-4,8)))</f>
        <v>183349.06035808145</v>
      </c>
      <c r="E65" s="25">
        <f ca="1">IF(ValuesEntered,IF(ROW()-ROW(Amortization[[#Headers],[Obresti]])=1,-IPMT(InterestRate/12,1,DurationOfLoan-ROWS($C$4:C65)+1,Amortization[[#This Row],[Začetno stanje]]),IFERROR(-IPMT(InterestRate/12,1,Amortization[[#This Row],[Preostali obroki]],D66),0)),0)</f>
        <v>762.66404804256604</v>
      </c>
      <c r="F65" s="25">
        <f ca="1">IFERROR(IF(AND(ValuesEntered,Amortization[[#This Row],[Datum plačila]]&lt;&gt;""),-PPMT(InterestRate/12,1,DurationOfLoan-ROWS($C$4:C65)+1,Amortization[[#This Row],[Začetno stanje]]),""),0)</f>
        <v>309.68882786560511</v>
      </c>
      <c r="G65" s="25">
        <f ca="1">IF(Amortization[[#This Row],[Datum plačila]]="",0,PropertyTaxAmount)</f>
        <v>375</v>
      </c>
      <c r="H65" s="25">
        <f ca="1">IF(Amortization[[#This Row],[Datum plačila]]="",0,Amortization[[#This Row],[Obresti]]+Amortization[[#This Row],[Glavnica]]+Amortization[[#This Row],[Davek na nepremičnine]])</f>
        <v>1447.3528759081712</v>
      </c>
      <c r="I65" s="25">
        <f ca="1">IF(Amortization[[#This Row],[Datum plačila]]="",0,Amortization[[#This Row],[Začetno stanje]]-Amortization[[#This Row],[Glavnica]])</f>
        <v>183039.37153021584</v>
      </c>
      <c r="J65" s="26">
        <f ca="1">IF(Amortization[[#This Row],[Končno stanje]]&gt;0,LastRow-ROW(),0)</f>
        <v>298</v>
      </c>
    </row>
    <row r="66" spans="2:10" ht="15" customHeight="1" x14ac:dyDescent="0.3">
      <c r="B66" s="23">
        <f>ROWS($B$4:B66)</f>
        <v>63</v>
      </c>
      <c r="C66" s="24">
        <f ca="1">IF(ValuesEntered,IF(Amortization[[#This Row],[Številka obroka]]&lt;=DurationOfLoan,IF(ROW()-ROW(Amortization[[#Headers],[Datum plačila]])=1,LoanStart,IF(I65&gt;0,EDATE(C65,1),"")),""),"")</f>
        <v>46210</v>
      </c>
      <c r="D66" s="25">
        <f ca="1">IF(ROW()-ROW(Amortization[[#Headers],[Začetno stanje]])=1,LoanAmount,IF(Amortization[[#This Row],[Datum plačila]]="",0,INDEX(Amortization[], ROW()-4,8)))</f>
        <v>183039.37153021584</v>
      </c>
      <c r="E66" s="25">
        <f ca="1">IF(ValuesEntered,IF(ROW()-ROW(Amortization[[#Headers],[Obresti]])=1,-IPMT(InterestRate/12,1,DurationOfLoan-ROWS($C$4:C66)+1,Amortization[[#This Row],[Začetno stanje]]),IFERROR(-IPMT(InterestRate/12,1,Amortization[[#This Row],[Preostali obroki]],D67),0)),0)</f>
        <v>761.36830138430889</v>
      </c>
      <c r="F66" s="25">
        <f ca="1">IFERROR(IF(AND(ValuesEntered,Amortization[[#This Row],[Datum plačila]]&lt;&gt;""),-PPMT(InterestRate/12,1,DurationOfLoan-ROWS($C$4:C66)+1,Amortization[[#This Row],[Začetno stanje]]),""),0)</f>
        <v>310.97919798171176</v>
      </c>
      <c r="G66" s="25">
        <f ca="1">IF(Amortization[[#This Row],[Datum plačila]]="",0,PropertyTaxAmount)</f>
        <v>375</v>
      </c>
      <c r="H66" s="25">
        <f ca="1">IF(Amortization[[#This Row],[Datum plačila]]="",0,Amortization[[#This Row],[Obresti]]+Amortization[[#This Row],[Glavnica]]+Amortization[[#This Row],[Davek na nepremičnine]])</f>
        <v>1447.3474993660207</v>
      </c>
      <c r="I66" s="25">
        <f ca="1">IF(Amortization[[#This Row],[Datum plačila]]="",0,Amortization[[#This Row],[Začetno stanje]]-Amortization[[#This Row],[Glavnica]])</f>
        <v>182728.39233223413</v>
      </c>
      <c r="J66" s="26">
        <f ca="1">IF(Amortization[[#This Row],[Končno stanje]]&gt;0,LastRow-ROW(),0)</f>
        <v>297</v>
      </c>
    </row>
    <row r="67" spans="2:10" ht="15" customHeight="1" x14ac:dyDescent="0.3">
      <c r="B67" s="23">
        <f>ROWS($B$4:B67)</f>
        <v>64</v>
      </c>
      <c r="C67" s="24">
        <f ca="1">IF(ValuesEntered,IF(Amortization[[#This Row],[Številka obroka]]&lt;=DurationOfLoan,IF(ROW()-ROW(Amortization[[#Headers],[Datum plačila]])=1,LoanStart,IF(I66&gt;0,EDATE(C66,1),"")),""),"")</f>
        <v>46241</v>
      </c>
      <c r="D67" s="25">
        <f ca="1">IF(ROW()-ROW(Amortization[[#Headers],[Začetno stanje]])=1,LoanAmount,IF(Amortization[[#This Row],[Datum plačila]]="",0,INDEX(Amortization[], ROW()-4,8)))</f>
        <v>182728.39233223413</v>
      </c>
      <c r="E67" s="25">
        <f ca="1">IF(ValuesEntered,IF(ROW()-ROW(Amortization[[#Headers],[Obresti]])=1,-IPMT(InterestRate/12,1,DurationOfLoan-ROWS($C$4:C67)+1,Amortization[[#This Row],[Začetno stanje]]),IFERROR(-IPMT(InterestRate/12,1,Amortization[[#This Row],[Preostali obroki]],D68),0)),0)</f>
        <v>760.06715578164233</v>
      </c>
      <c r="F67" s="25">
        <f ca="1">IFERROR(IF(AND(ValuesEntered,Amortization[[#This Row],[Datum plačila]]&lt;&gt;""),-PPMT(InterestRate/12,1,DurationOfLoan-ROWS($C$4:C67)+1,Amortization[[#This Row],[Začetno stanje]]),""),0)</f>
        <v>312.27494463996885</v>
      </c>
      <c r="G67" s="25">
        <f ca="1">IF(Amortization[[#This Row],[Datum plačila]]="",0,PropertyTaxAmount)</f>
        <v>375</v>
      </c>
      <c r="H67" s="25">
        <f ca="1">IF(Amortization[[#This Row],[Datum plačila]]="",0,Amortization[[#This Row],[Obresti]]+Amortization[[#This Row],[Glavnica]]+Amortization[[#This Row],[Davek na nepremičnine]])</f>
        <v>1447.3421004216111</v>
      </c>
      <c r="I67" s="25">
        <f ca="1">IF(Amortization[[#This Row],[Datum plačila]]="",0,Amortization[[#This Row],[Začetno stanje]]-Amortization[[#This Row],[Glavnica]])</f>
        <v>182416.11738759416</v>
      </c>
      <c r="J67" s="26">
        <f ca="1">IF(Amortization[[#This Row],[Končno stanje]]&gt;0,LastRow-ROW(),0)</f>
        <v>296</v>
      </c>
    </row>
    <row r="68" spans="2:10" ht="15" customHeight="1" x14ac:dyDescent="0.3">
      <c r="B68" s="23">
        <f>ROWS($B$4:B68)</f>
        <v>65</v>
      </c>
      <c r="C68" s="24">
        <f ca="1">IF(ValuesEntered,IF(Amortization[[#This Row],[Številka obroka]]&lt;=DurationOfLoan,IF(ROW()-ROW(Amortization[[#Headers],[Datum plačila]])=1,LoanStart,IF(I67&gt;0,EDATE(C67,1),"")),""),"")</f>
        <v>46272</v>
      </c>
      <c r="D68" s="25">
        <f ca="1">IF(ROW()-ROW(Amortization[[#Headers],[Začetno stanje]])=1,LoanAmount,IF(Amortization[[#This Row],[Datum plačila]]="",0,INDEX(Amortization[], ROW()-4,8)))</f>
        <v>182416.11738759416</v>
      </c>
      <c r="E68" s="25">
        <f ca="1">IF(ValuesEntered,IF(ROW()-ROW(Amortization[[#Headers],[Obresti]])=1,-IPMT(InterestRate/12,1,DurationOfLoan-ROWS($C$4:C68)+1,Amortization[[#This Row],[Začetno stanje]]),IFERROR(-IPMT(InterestRate/12,1,Amortization[[#This Row],[Preostali obroki]],D69),0)),0)</f>
        <v>758.76058873896477</v>
      </c>
      <c r="F68" s="25">
        <f ca="1">IFERROR(IF(AND(ValuesEntered,Amortization[[#This Row],[Datum plačila]]&lt;&gt;""),-PPMT(InterestRate/12,1,DurationOfLoan-ROWS($C$4:C68)+1,Amortization[[#This Row],[Začetno stanje]]),""),0)</f>
        <v>313.57609024263536</v>
      </c>
      <c r="G68" s="25">
        <f ca="1">IF(Amortization[[#This Row],[Datum plačila]]="",0,PropertyTaxAmount)</f>
        <v>375</v>
      </c>
      <c r="H68" s="25">
        <f ca="1">IF(Amortization[[#This Row],[Datum plačila]]="",0,Amortization[[#This Row],[Obresti]]+Amortization[[#This Row],[Glavnica]]+Amortization[[#This Row],[Davek na nepremičnine]])</f>
        <v>1447.3366789816</v>
      </c>
      <c r="I68" s="25">
        <f ca="1">IF(Amortization[[#This Row],[Datum plačila]]="",0,Amortization[[#This Row],[Začetno stanje]]-Amortization[[#This Row],[Glavnica]])</f>
        <v>182102.54129735153</v>
      </c>
      <c r="J68" s="26">
        <f ca="1">IF(Amortization[[#This Row],[Končno stanje]]&gt;0,LastRow-ROW(),0)</f>
        <v>295</v>
      </c>
    </row>
    <row r="69" spans="2:10" ht="15" customHeight="1" x14ac:dyDescent="0.3">
      <c r="B69" s="23">
        <f>ROWS($B$4:B69)</f>
        <v>66</v>
      </c>
      <c r="C69" s="24">
        <f ca="1">IF(ValuesEntered,IF(Amortization[[#This Row],[Številka obroka]]&lt;=DurationOfLoan,IF(ROW()-ROW(Amortization[[#Headers],[Datum plačila]])=1,LoanStart,IF(I68&gt;0,EDATE(C68,1),"")),""),"")</f>
        <v>46302</v>
      </c>
      <c r="D69" s="25">
        <f ca="1">IF(ROW()-ROW(Amortization[[#Headers],[Začetno stanje]])=1,LoanAmount,IF(Amortization[[#This Row],[Datum plačila]]="",0,INDEX(Amortization[], ROW()-4,8)))</f>
        <v>182102.54129735153</v>
      </c>
      <c r="E69" s="25">
        <f ca="1">IF(ValuesEntered,IF(ROW()-ROW(Amortization[[#Headers],[Obresti]])=1,-IPMT(InterestRate/12,1,DurationOfLoan-ROWS($C$4:C69)+1,Amortization[[#This Row],[Začetno stanje]]),IFERROR(-IPMT(InterestRate/12,1,Amortization[[#This Row],[Preostali obroki]],D70),0)),0)</f>
        <v>757.44857766694258</v>
      </c>
      <c r="F69" s="25">
        <f ca="1">IFERROR(IF(AND(ValuesEntered,Amortization[[#This Row],[Datum plačila]]&lt;&gt;""),-PPMT(InterestRate/12,1,DurationOfLoan-ROWS($C$4:C69)+1,Amortization[[#This Row],[Začetno stanje]]),""),0)</f>
        <v>314.88265728531303</v>
      </c>
      <c r="G69" s="25">
        <f ca="1">IF(Amortization[[#This Row],[Datum plačila]]="",0,PropertyTaxAmount)</f>
        <v>375</v>
      </c>
      <c r="H69" s="25">
        <f ca="1">IF(Amortization[[#This Row],[Datum plačila]]="",0,Amortization[[#This Row],[Obresti]]+Amortization[[#This Row],[Glavnica]]+Amortization[[#This Row],[Davek na nepremičnine]])</f>
        <v>1447.3312349522557</v>
      </c>
      <c r="I69" s="25">
        <f ca="1">IF(Amortization[[#This Row],[Datum plačila]]="",0,Amortization[[#This Row],[Začetno stanje]]-Amortization[[#This Row],[Glavnica]])</f>
        <v>181787.65864006622</v>
      </c>
      <c r="J69" s="26">
        <f ca="1">IF(Amortization[[#This Row],[Končno stanje]]&gt;0,LastRow-ROW(),0)</f>
        <v>294</v>
      </c>
    </row>
    <row r="70" spans="2:10" ht="15" customHeight="1" x14ac:dyDescent="0.3">
      <c r="B70" s="23">
        <f>ROWS($B$4:B70)</f>
        <v>67</v>
      </c>
      <c r="C70" s="24">
        <f ca="1">IF(ValuesEntered,IF(Amortization[[#This Row],[Številka obroka]]&lt;=DurationOfLoan,IF(ROW()-ROW(Amortization[[#Headers],[Datum plačila]])=1,LoanStart,IF(I69&gt;0,EDATE(C69,1),"")),""),"")</f>
        <v>46333</v>
      </c>
      <c r="D70" s="25">
        <f ca="1">IF(ROW()-ROW(Amortization[[#Headers],[Začetno stanje]])=1,LoanAmount,IF(Amortization[[#This Row],[Datum plačila]]="",0,INDEX(Amortization[], ROW()-4,8)))</f>
        <v>181787.65864006622</v>
      </c>
      <c r="E70" s="25">
        <f ca="1">IF(ValuesEntered,IF(ROW()-ROW(Amortization[[#Headers],[Obresti]])=1,-IPMT(InterestRate/12,1,DurationOfLoan-ROWS($C$4:C70)+1,Amortization[[#This Row],[Začetno stanje]]),IFERROR(-IPMT(InterestRate/12,1,Amortization[[#This Row],[Preostali obroki]],D71),0)),0)</f>
        <v>756.13109988212034</v>
      </c>
      <c r="F70" s="25">
        <f ca="1">IFERROR(IF(AND(ValuesEntered,Amortization[[#This Row],[Datum plačila]]&lt;&gt;""),-PPMT(InterestRate/12,1,DurationOfLoan-ROWS($C$4:C70)+1,Amortization[[#This Row],[Začetno stanje]]),""),0)</f>
        <v>316.19466835733533</v>
      </c>
      <c r="G70" s="25">
        <f ca="1">IF(Amortization[[#This Row],[Datum plačila]]="",0,PropertyTaxAmount)</f>
        <v>375</v>
      </c>
      <c r="H70" s="25">
        <f ca="1">IF(Amortization[[#This Row],[Datum plačila]]="",0,Amortization[[#This Row],[Obresti]]+Amortization[[#This Row],[Glavnica]]+Amortization[[#This Row],[Davek na nepremičnine]])</f>
        <v>1447.3257682394556</v>
      </c>
      <c r="I70" s="25">
        <f ca="1">IF(Amortization[[#This Row],[Datum plačila]]="",0,Amortization[[#This Row],[Začetno stanje]]-Amortization[[#This Row],[Glavnica]])</f>
        <v>181471.46397170887</v>
      </c>
      <c r="J70" s="26">
        <f ca="1">IF(Amortization[[#This Row],[Končno stanje]]&gt;0,LastRow-ROW(),0)</f>
        <v>293</v>
      </c>
    </row>
    <row r="71" spans="2:10" ht="15" customHeight="1" x14ac:dyDescent="0.3">
      <c r="B71" s="23">
        <f>ROWS($B$4:B71)</f>
        <v>68</v>
      </c>
      <c r="C71" s="24">
        <f ca="1">IF(ValuesEntered,IF(Amortization[[#This Row],[Številka obroka]]&lt;=DurationOfLoan,IF(ROW()-ROW(Amortization[[#Headers],[Datum plačila]])=1,LoanStart,IF(I70&gt;0,EDATE(C70,1),"")),""),"")</f>
        <v>46363</v>
      </c>
      <c r="D71" s="25">
        <f ca="1">IF(ROW()-ROW(Amortization[[#Headers],[Začetno stanje]])=1,LoanAmount,IF(Amortization[[#This Row],[Datum plačila]]="",0,INDEX(Amortization[], ROW()-4,8)))</f>
        <v>181471.46397170887</v>
      </c>
      <c r="E71" s="25">
        <f ca="1">IF(ValuesEntered,IF(ROW()-ROW(Amortization[[#Headers],[Obresti]])=1,-IPMT(InterestRate/12,1,DurationOfLoan-ROWS($C$4:C71)+1,Amortization[[#This Row],[Začetno stanje]]),IFERROR(-IPMT(InterestRate/12,1,Amortization[[#This Row],[Preostali obroki]],D72),0)),0)</f>
        <v>754.80813260652792</v>
      </c>
      <c r="F71" s="25">
        <f ca="1">IFERROR(IF(AND(ValuesEntered,Amortization[[#This Row],[Datum plačila]]&lt;&gt;""),-PPMT(InterestRate/12,1,DurationOfLoan-ROWS($C$4:C71)+1,Amortization[[#This Row],[Začetno stanje]]),""),0)</f>
        <v>317.51214614215741</v>
      </c>
      <c r="G71" s="25">
        <f ca="1">IF(Amortization[[#This Row],[Datum plačila]]="",0,PropertyTaxAmount)</f>
        <v>375</v>
      </c>
      <c r="H71" s="25">
        <f ca="1">IF(Amortization[[#This Row],[Datum plačila]]="",0,Amortization[[#This Row],[Obresti]]+Amortization[[#This Row],[Glavnica]]+Amortization[[#This Row],[Davek na nepremičnine]])</f>
        <v>1447.3202787486853</v>
      </c>
      <c r="I71" s="25">
        <f ca="1">IF(Amortization[[#This Row],[Datum plačila]]="",0,Amortization[[#This Row],[Začetno stanje]]-Amortization[[#This Row],[Glavnica]])</f>
        <v>181153.95182556671</v>
      </c>
      <c r="J71" s="26">
        <f ca="1">IF(Amortization[[#This Row],[Končno stanje]]&gt;0,LastRow-ROW(),0)</f>
        <v>292</v>
      </c>
    </row>
    <row r="72" spans="2:10" ht="15" customHeight="1" x14ac:dyDescent="0.3">
      <c r="B72" s="23">
        <f>ROWS($B$4:B72)</f>
        <v>69</v>
      </c>
      <c r="C72" s="24">
        <f ca="1">IF(ValuesEntered,IF(Amortization[[#This Row],[Številka obroka]]&lt;=DurationOfLoan,IF(ROW()-ROW(Amortization[[#Headers],[Datum plačila]])=1,LoanStart,IF(I71&gt;0,EDATE(C71,1),"")),""),"")</f>
        <v>46394</v>
      </c>
      <c r="D72" s="25">
        <f ca="1">IF(ROW()-ROW(Amortization[[#Headers],[Začetno stanje]])=1,LoanAmount,IF(Amortization[[#This Row],[Datum plačila]]="",0,INDEX(Amortization[], ROW()-4,8)))</f>
        <v>181153.95182556671</v>
      </c>
      <c r="E72" s="25">
        <f ca="1">IF(ValuesEntered,IF(ROW()-ROW(Amortization[[#Headers],[Obresti]])=1,-IPMT(InterestRate/12,1,DurationOfLoan-ROWS($C$4:C72)+1,Amortization[[#This Row],[Začetno stanje]]),IFERROR(-IPMT(InterestRate/12,1,Amortization[[#This Row],[Preostali obroki]],D73),0)),0)</f>
        <v>753.47965296728739</v>
      </c>
      <c r="F72" s="25">
        <f ca="1">IFERROR(IF(AND(ValuesEntered,Amortization[[#This Row],[Datum plačila]]&lt;&gt;""),-PPMT(InterestRate/12,1,DurationOfLoan-ROWS($C$4:C72)+1,Amortization[[#This Row],[Začetno stanje]]),""),0)</f>
        <v>318.83511341774988</v>
      </c>
      <c r="G72" s="25">
        <f ca="1">IF(Amortization[[#This Row],[Datum plačila]]="",0,PropertyTaxAmount)</f>
        <v>375</v>
      </c>
      <c r="H72" s="25">
        <f ca="1">IF(Amortization[[#This Row],[Datum plačila]]="",0,Amortization[[#This Row],[Obresti]]+Amortization[[#This Row],[Glavnica]]+Amortization[[#This Row],[Davek na nepremičnine]])</f>
        <v>1447.3147663850373</v>
      </c>
      <c r="I72" s="25">
        <f ca="1">IF(Amortization[[#This Row],[Datum plačila]]="",0,Amortization[[#This Row],[Začetno stanje]]-Amortization[[#This Row],[Glavnica]])</f>
        <v>180835.11671214897</v>
      </c>
      <c r="J72" s="26">
        <f ca="1">IF(Amortization[[#This Row],[Končno stanje]]&gt;0,LastRow-ROW(),0)</f>
        <v>291</v>
      </c>
    </row>
    <row r="73" spans="2:10" ht="15" customHeight="1" x14ac:dyDescent="0.3">
      <c r="B73" s="23">
        <f>ROWS($B$4:B73)</f>
        <v>70</v>
      </c>
      <c r="C73" s="24">
        <f ca="1">IF(ValuesEntered,IF(Amortization[[#This Row],[Številka obroka]]&lt;=DurationOfLoan,IF(ROW()-ROW(Amortization[[#Headers],[Datum plačila]])=1,LoanStart,IF(I72&gt;0,EDATE(C72,1),"")),""),"")</f>
        <v>46425</v>
      </c>
      <c r="D73" s="25">
        <f ca="1">IF(ROW()-ROW(Amortization[[#Headers],[Začetno stanje]])=1,LoanAmount,IF(Amortization[[#This Row],[Datum plačila]]="",0,INDEX(Amortization[], ROW()-4,8)))</f>
        <v>180835.11671214897</v>
      </c>
      <c r="E73" s="25">
        <f ca="1">IF(ValuesEntered,IF(ROW()-ROW(Amortization[[#Headers],[Obresti]])=1,-IPMT(InterestRate/12,1,DurationOfLoan-ROWS($C$4:C73)+1,Amortization[[#This Row],[Začetno stanje]]),IFERROR(-IPMT(InterestRate/12,1,Amortization[[#This Row],[Preostali obroki]],D74),0)),0)</f>
        <v>752.14563799621658</v>
      </c>
      <c r="F73" s="25">
        <f ca="1">IFERROR(IF(AND(ValuesEntered,Amortization[[#This Row],[Datum plačila]]&lt;&gt;""),-PPMT(InterestRate/12,1,DurationOfLoan-ROWS($C$4:C73)+1,Amortization[[#This Row],[Začetno stanje]]),""),0)</f>
        <v>320.16359305699041</v>
      </c>
      <c r="G73" s="25">
        <f ca="1">IF(Amortization[[#This Row],[Datum plačila]]="",0,PropertyTaxAmount)</f>
        <v>375</v>
      </c>
      <c r="H73" s="25">
        <f ca="1">IF(Amortization[[#This Row],[Datum plačila]]="",0,Amortization[[#This Row],[Obresti]]+Amortization[[#This Row],[Glavnica]]+Amortization[[#This Row],[Davek na nepremičnine]])</f>
        <v>1447.309231053207</v>
      </c>
      <c r="I73" s="25">
        <f ca="1">IF(Amortization[[#This Row],[Datum plačila]]="",0,Amortization[[#This Row],[Začetno stanje]]-Amortization[[#This Row],[Glavnica]])</f>
        <v>180514.95311909198</v>
      </c>
      <c r="J73" s="26">
        <f ca="1">IF(Amortization[[#This Row],[Končno stanje]]&gt;0,LastRow-ROW(),0)</f>
        <v>290</v>
      </c>
    </row>
    <row r="74" spans="2:10" ht="15" customHeight="1" x14ac:dyDescent="0.3">
      <c r="B74" s="23">
        <f>ROWS($B$4:B74)</f>
        <v>71</v>
      </c>
      <c r="C74" s="24">
        <f ca="1">IF(ValuesEntered,IF(Amortization[[#This Row],[Številka obroka]]&lt;=DurationOfLoan,IF(ROW()-ROW(Amortization[[#Headers],[Datum plačila]])=1,LoanStart,IF(I73&gt;0,EDATE(C73,1),"")),""),"")</f>
        <v>46453</v>
      </c>
      <c r="D74" s="25">
        <f ca="1">IF(ROW()-ROW(Amortization[[#Headers],[Začetno stanje]])=1,LoanAmount,IF(Amortization[[#This Row],[Datum plačila]]="",0,INDEX(Amortization[], ROW()-4,8)))</f>
        <v>180514.95311909198</v>
      </c>
      <c r="E74" s="25">
        <f ca="1">IF(ValuesEntered,IF(ROW()-ROW(Amortization[[#Headers],[Obresti]])=1,-IPMT(InterestRate/12,1,DurationOfLoan-ROWS($C$4:C74)+1,Amortization[[#This Row],[Začetno stanje]]),IFERROR(-IPMT(InterestRate/12,1,Amortization[[#This Row],[Preostali obroki]],D75),0)),0)</f>
        <v>750.80606462943297</v>
      </c>
      <c r="F74" s="25">
        <f ca="1">IFERROR(IF(AND(ValuesEntered,Amortization[[#This Row],[Datum plačila]]&lt;&gt;""),-PPMT(InterestRate/12,1,DurationOfLoan-ROWS($C$4:C74)+1,Amortization[[#This Row],[Začetno stanje]]),""),0)</f>
        <v>321.49760802806122</v>
      </c>
      <c r="G74" s="25">
        <f ca="1">IF(Amortization[[#This Row],[Datum plačila]]="",0,PropertyTaxAmount)</f>
        <v>375</v>
      </c>
      <c r="H74" s="25">
        <f ca="1">IF(Amortization[[#This Row],[Datum plačila]]="",0,Amortization[[#This Row],[Obresti]]+Amortization[[#This Row],[Glavnica]]+Amortization[[#This Row],[Davek na nepremičnine]])</f>
        <v>1447.3036726574942</v>
      </c>
      <c r="I74" s="25">
        <f ca="1">IF(Amortization[[#This Row],[Datum plačila]]="",0,Amortization[[#This Row],[Začetno stanje]]-Amortization[[#This Row],[Glavnica]])</f>
        <v>180193.45551106392</v>
      </c>
      <c r="J74" s="26">
        <f ca="1">IF(Amortization[[#This Row],[Končno stanje]]&gt;0,LastRow-ROW(),0)</f>
        <v>289</v>
      </c>
    </row>
    <row r="75" spans="2:10" ht="15" customHeight="1" x14ac:dyDescent="0.3">
      <c r="B75" s="23">
        <f>ROWS($B$4:B75)</f>
        <v>72</v>
      </c>
      <c r="C75" s="24">
        <f ca="1">IF(ValuesEntered,IF(Amortization[[#This Row],[Številka obroka]]&lt;=DurationOfLoan,IF(ROW()-ROW(Amortization[[#Headers],[Datum plačila]])=1,LoanStart,IF(I74&gt;0,EDATE(C74,1),"")),""),"")</f>
        <v>46484</v>
      </c>
      <c r="D75" s="25">
        <f ca="1">IF(ROW()-ROW(Amortization[[#Headers],[Začetno stanje]])=1,LoanAmount,IF(Amortization[[#This Row],[Datum plačila]]="",0,INDEX(Amortization[], ROW()-4,8)))</f>
        <v>180193.45551106392</v>
      </c>
      <c r="E75" s="25">
        <f ca="1">IF(ValuesEntered,IF(ROW()-ROW(Amortization[[#Headers],[Obresti]])=1,-IPMT(InterestRate/12,1,DurationOfLoan-ROWS($C$4:C75)+1,Amortization[[#This Row],[Začetno stanje]]),IFERROR(-IPMT(InterestRate/12,1,Amortization[[#This Row],[Preostali obroki]],D76),0)),0)</f>
        <v>749.46090970695457</v>
      </c>
      <c r="F75" s="25">
        <f ca="1">IFERROR(IF(AND(ValuesEntered,Amortization[[#This Row],[Datum plačila]]&lt;&gt;""),-PPMT(InterestRate/12,1,DurationOfLoan-ROWS($C$4:C75)+1,Amortization[[#This Row],[Začetno stanje]]),""),0)</f>
        <v>322.83718139484472</v>
      </c>
      <c r="G75" s="25">
        <f ca="1">IF(Amortization[[#This Row],[Datum plačila]]="",0,PropertyTaxAmount)</f>
        <v>375</v>
      </c>
      <c r="H75" s="25">
        <f ca="1">IF(Amortization[[#This Row],[Datum plačila]]="",0,Amortization[[#This Row],[Obresti]]+Amortization[[#This Row],[Glavnica]]+Amortization[[#This Row],[Davek na nepremičnine]])</f>
        <v>1447.2980911017994</v>
      </c>
      <c r="I75" s="25">
        <f ca="1">IF(Amortization[[#This Row],[Datum plačila]]="",0,Amortization[[#This Row],[Začetno stanje]]-Amortization[[#This Row],[Glavnica]])</f>
        <v>179870.61832966909</v>
      </c>
      <c r="J75" s="26">
        <f ca="1">IF(Amortization[[#This Row],[Končno stanje]]&gt;0,LastRow-ROW(),0)</f>
        <v>288</v>
      </c>
    </row>
    <row r="76" spans="2:10" ht="15" customHeight="1" x14ac:dyDescent="0.3">
      <c r="B76" s="23">
        <f>ROWS($B$4:B76)</f>
        <v>73</v>
      </c>
      <c r="C76" s="24">
        <f ca="1">IF(ValuesEntered,IF(Amortization[[#This Row],[Številka obroka]]&lt;=DurationOfLoan,IF(ROW()-ROW(Amortization[[#Headers],[Datum plačila]])=1,LoanStart,IF(I75&gt;0,EDATE(C75,1),"")),""),"")</f>
        <v>46514</v>
      </c>
      <c r="D76" s="25">
        <f ca="1">IF(ROW()-ROW(Amortization[[#Headers],[Začetno stanje]])=1,LoanAmount,IF(Amortization[[#This Row],[Datum plačila]]="",0,INDEX(Amortization[], ROW()-4,8)))</f>
        <v>179870.61832966909</v>
      </c>
      <c r="E76" s="25">
        <f ca="1">IF(ValuesEntered,IF(ROW()-ROW(Amortization[[#Headers],[Obresti]])=1,-IPMT(InterestRate/12,1,DurationOfLoan-ROWS($C$4:C76)+1,Amortization[[#This Row],[Začetno stanje]]),IFERROR(-IPMT(InterestRate/12,1,Amortization[[#This Row],[Preostali obroki]],D77),0)),0)</f>
        <v>748.11014997229904</v>
      </c>
      <c r="F76" s="25">
        <f ca="1">IFERROR(IF(AND(ValuesEntered,Amortization[[#This Row],[Datum plačila]]&lt;&gt;""),-PPMT(InterestRate/12,1,DurationOfLoan-ROWS($C$4:C76)+1,Amortization[[#This Row],[Začetno stanje]]),""),0)</f>
        <v>324.18233631732335</v>
      </c>
      <c r="G76" s="25">
        <f ca="1">IF(Amortization[[#This Row],[Datum plačila]]="",0,PropertyTaxAmount)</f>
        <v>375</v>
      </c>
      <c r="H76" s="25">
        <f ca="1">IF(Amortization[[#This Row],[Datum plačila]]="",0,Amortization[[#This Row],[Obresti]]+Amortization[[#This Row],[Glavnica]]+Amortization[[#This Row],[Davek na nepremičnine]])</f>
        <v>1447.2924862896225</v>
      </c>
      <c r="I76" s="25">
        <f ca="1">IF(Amortization[[#This Row],[Datum plačila]]="",0,Amortization[[#This Row],[Začetno stanje]]-Amortization[[#This Row],[Glavnica]])</f>
        <v>179546.43599335177</v>
      </c>
      <c r="J76" s="26">
        <f ca="1">IF(Amortization[[#This Row],[Končno stanje]]&gt;0,LastRow-ROW(),0)</f>
        <v>287</v>
      </c>
    </row>
    <row r="77" spans="2:10" ht="15" customHeight="1" x14ac:dyDescent="0.3">
      <c r="B77" s="23">
        <f>ROWS($B$4:B77)</f>
        <v>74</v>
      </c>
      <c r="C77" s="24">
        <f ca="1">IF(ValuesEntered,IF(Amortization[[#This Row],[Številka obroka]]&lt;=DurationOfLoan,IF(ROW()-ROW(Amortization[[#Headers],[Datum plačila]])=1,LoanStart,IF(I76&gt;0,EDATE(C76,1),"")),""),"")</f>
        <v>46545</v>
      </c>
      <c r="D77" s="25">
        <f ca="1">IF(ROW()-ROW(Amortization[[#Headers],[Začetno stanje]])=1,LoanAmount,IF(Amortization[[#This Row],[Datum plačila]]="",0,INDEX(Amortization[], ROW()-4,8)))</f>
        <v>179546.43599335177</v>
      </c>
      <c r="E77" s="25">
        <f ca="1">IF(ValuesEntered,IF(ROW()-ROW(Amortization[[#Headers],[Obresti]])=1,-IPMT(InterestRate/12,1,DurationOfLoan-ROWS($C$4:C77)+1,Amortization[[#This Row],[Začetno stanje]]),IFERROR(-IPMT(InterestRate/12,1,Amortization[[#This Row],[Preostali obroki]],D78),0)),0)</f>
        <v>746.75376207208251</v>
      </c>
      <c r="F77" s="25">
        <f ca="1">IFERROR(IF(AND(ValuesEntered,Amortization[[#This Row],[Datum plačila]]&lt;&gt;""),-PPMT(InterestRate/12,1,DurationOfLoan-ROWS($C$4:C77)+1,Amortization[[#This Row],[Začetno stanje]]),""),0)</f>
        <v>325.53309605197876</v>
      </c>
      <c r="G77" s="25">
        <f ca="1">IF(Amortization[[#This Row],[Datum plačila]]="",0,PropertyTaxAmount)</f>
        <v>375</v>
      </c>
      <c r="H77" s="25">
        <f ca="1">IF(Amortization[[#This Row],[Datum plačila]]="",0,Amortization[[#This Row],[Obresti]]+Amortization[[#This Row],[Glavnica]]+Amortization[[#This Row],[Davek na nepremičnine]])</f>
        <v>1447.2868581240614</v>
      </c>
      <c r="I77" s="25">
        <f ca="1">IF(Amortization[[#This Row],[Datum plačila]]="",0,Amortization[[#This Row],[Začetno stanje]]-Amortization[[#This Row],[Glavnica]])</f>
        <v>179220.90289729979</v>
      </c>
      <c r="J77" s="26">
        <f ca="1">IF(Amortization[[#This Row],[Končno stanje]]&gt;0,LastRow-ROW(),0)</f>
        <v>286</v>
      </c>
    </row>
    <row r="78" spans="2:10" ht="15" customHeight="1" x14ac:dyDescent="0.3">
      <c r="B78" s="23">
        <f>ROWS($B$4:B78)</f>
        <v>75</v>
      </c>
      <c r="C78" s="24">
        <f ca="1">IF(ValuesEntered,IF(Amortization[[#This Row],[Številka obroka]]&lt;=DurationOfLoan,IF(ROW()-ROW(Amortization[[#Headers],[Datum plačila]])=1,LoanStart,IF(I77&gt;0,EDATE(C77,1),"")),""),"")</f>
        <v>46575</v>
      </c>
      <c r="D78" s="25">
        <f ca="1">IF(ROW()-ROW(Amortization[[#Headers],[Začetno stanje]])=1,LoanAmount,IF(Amortization[[#This Row],[Datum plačila]]="",0,INDEX(Amortization[], ROW()-4,8)))</f>
        <v>179220.90289729979</v>
      </c>
      <c r="E78" s="25">
        <f ca="1">IF(ValuesEntered,IF(ROW()-ROW(Amortization[[#Headers],[Obresti]])=1,-IPMT(InterestRate/12,1,DurationOfLoan-ROWS($C$4:C78)+1,Amortization[[#This Row],[Začetno stanje]]),IFERROR(-IPMT(InterestRate/12,1,Amortization[[#This Row],[Preostali obroki]],D79),0)),0)</f>
        <v>745.39172255561493</v>
      </c>
      <c r="F78" s="25">
        <f ca="1">IFERROR(IF(AND(ValuesEntered,Amortization[[#This Row],[Datum plačila]]&lt;&gt;""),-PPMT(InterestRate/12,1,DurationOfLoan-ROWS($C$4:C78)+1,Amortization[[#This Row],[Začetno stanje]]),""),0)</f>
        <v>326.88948395219546</v>
      </c>
      <c r="G78" s="25">
        <f ca="1">IF(Amortization[[#This Row],[Datum plačila]]="",0,PropertyTaxAmount)</f>
        <v>375</v>
      </c>
      <c r="H78" s="25">
        <f ca="1">IF(Amortization[[#This Row],[Datum plačila]]="",0,Amortization[[#This Row],[Obresti]]+Amortization[[#This Row],[Glavnica]]+Amortization[[#This Row],[Davek na nepremičnine]])</f>
        <v>1447.2812065078103</v>
      </c>
      <c r="I78" s="25">
        <f ca="1">IF(Amortization[[#This Row],[Datum plačila]]="",0,Amortization[[#This Row],[Začetno stanje]]-Amortization[[#This Row],[Glavnica]])</f>
        <v>178894.01341334759</v>
      </c>
      <c r="J78" s="26">
        <f ca="1">IF(Amortization[[#This Row],[Končno stanje]]&gt;0,LastRow-ROW(),0)</f>
        <v>285</v>
      </c>
    </row>
    <row r="79" spans="2:10" ht="15" customHeight="1" x14ac:dyDescent="0.3">
      <c r="B79" s="23">
        <f>ROWS($B$4:B79)</f>
        <v>76</v>
      </c>
      <c r="C79" s="24">
        <f ca="1">IF(ValuesEntered,IF(Amortization[[#This Row],[Številka obroka]]&lt;=DurationOfLoan,IF(ROW()-ROW(Amortization[[#Headers],[Datum plačila]])=1,LoanStart,IF(I78&gt;0,EDATE(C78,1),"")),""),"")</f>
        <v>46606</v>
      </c>
      <c r="D79" s="25">
        <f ca="1">IF(ROW()-ROW(Amortization[[#Headers],[Začetno stanje]])=1,LoanAmount,IF(Amortization[[#This Row],[Datum plačila]]="",0,INDEX(Amortization[], ROW()-4,8)))</f>
        <v>178894.01341334759</v>
      </c>
      <c r="E79" s="25">
        <f ca="1">IF(ValuesEntered,IF(ROW()-ROW(Amortization[[#Headers],[Obresti]])=1,-IPMT(InterestRate/12,1,DurationOfLoan-ROWS($C$4:C79)+1,Amortization[[#This Row],[Začetno stanje]]),IFERROR(-IPMT(InterestRate/12,1,Amortization[[#This Row],[Preostali obroki]],D80),0)),0)</f>
        <v>744.02400787449551</v>
      </c>
      <c r="F79" s="25">
        <f ca="1">IFERROR(IF(AND(ValuesEntered,Amortization[[#This Row],[Datum plačila]]&lt;&gt;""),-PPMT(InterestRate/12,1,DurationOfLoan-ROWS($C$4:C79)+1,Amortization[[#This Row],[Začetno stanje]]),""),0)</f>
        <v>328.25152346866287</v>
      </c>
      <c r="G79" s="25">
        <f ca="1">IF(Amortization[[#This Row],[Datum plačila]]="",0,PropertyTaxAmount)</f>
        <v>375</v>
      </c>
      <c r="H79" s="25">
        <f ca="1">IF(Amortization[[#This Row],[Datum plačila]]="",0,Amortization[[#This Row],[Obresti]]+Amortization[[#This Row],[Glavnica]]+Amortization[[#This Row],[Davek na nepremičnine]])</f>
        <v>1447.2755313431585</v>
      </c>
      <c r="I79" s="25">
        <f ca="1">IF(Amortization[[#This Row],[Datum plačila]]="",0,Amortization[[#This Row],[Začetno stanje]]-Amortization[[#This Row],[Glavnica]])</f>
        <v>178565.76188987892</v>
      </c>
      <c r="J79" s="26">
        <f ca="1">IF(Amortization[[#This Row],[Končno stanje]]&gt;0,LastRow-ROW(),0)</f>
        <v>284</v>
      </c>
    </row>
    <row r="80" spans="2:10" ht="15" customHeight="1" x14ac:dyDescent="0.3">
      <c r="B80" s="23">
        <f>ROWS($B$4:B80)</f>
        <v>77</v>
      </c>
      <c r="C80" s="24">
        <f ca="1">IF(ValuesEntered,IF(Amortization[[#This Row],[Številka obroka]]&lt;=DurationOfLoan,IF(ROW()-ROW(Amortization[[#Headers],[Datum plačila]])=1,LoanStart,IF(I79&gt;0,EDATE(C79,1),"")),""),"")</f>
        <v>46637</v>
      </c>
      <c r="D80" s="25">
        <f ca="1">IF(ROW()-ROW(Amortization[[#Headers],[Začetno stanje]])=1,LoanAmount,IF(Amortization[[#This Row],[Datum plačila]]="",0,INDEX(Amortization[], ROW()-4,8)))</f>
        <v>178565.76188987892</v>
      </c>
      <c r="E80" s="25">
        <f ca="1">IF(ValuesEntered,IF(ROW()-ROW(Amortization[[#Headers],[Obresti]])=1,-IPMT(InterestRate/12,1,DurationOfLoan-ROWS($C$4:C80)+1,Amortization[[#This Row],[Začetno stanje]]),IFERROR(-IPMT(InterestRate/12,1,Amortization[[#This Row],[Preostali obroki]],D81),0)),0)</f>
        <v>742.65059438220476</v>
      </c>
      <c r="F80" s="25">
        <f ca="1">IFERROR(IF(AND(ValuesEntered,Amortization[[#This Row],[Datum plačila]]&lt;&gt;""),-PPMT(InterestRate/12,1,DurationOfLoan-ROWS($C$4:C80)+1,Amortization[[#This Row],[Začetno stanje]]),""),0)</f>
        <v>329.61923814978235</v>
      </c>
      <c r="G80" s="25">
        <f ca="1">IF(Amortization[[#This Row],[Datum plačila]]="",0,PropertyTaxAmount)</f>
        <v>375</v>
      </c>
      <c r="H80" s="25">
        <f ca="1">IF(Amortization[[#This Row],[Datum plačila]]="",0,Amortization[[#This Row],[Obresti]]+Amortization[[#This Row],[Glavnica]]+Amortization[[#This Row],[Davek na nepremičnine]])</f>
        <v>1447.269832531987</v>
      </c>
      <c r="I80" s="25">
        <f ca="1">IF(Amortization[[#This Row],[Datum plačila]]="",0,Amortization[[#This Row],[Začetno stanje]]-Amortization[[#This Row],[Glavnica]])</f>
        <v>178236.14265172914</v>
      </c>
      <c r="J80" s="26">
        <f ca="1">IF(Amortization[[#This Row],[Končno stanje]]&gt;0,LastRow-ROW(),0)</f>
        <v>283</v>
      </c>
    </row>
    <row r="81" spans="2:10" ht="15" customHeight="1" x14ac:dyDescent="0.3">
      <c r="B81" s="23">
        <f>ROWS($B$4:B81)</f>
        <v>78</v>
      </c>
      <c r="C81" s="24">
        <f ca="1">IF(ValuesEntered,IF(Amortization[[#This Row],[Številka obroka]]&lt;=DurationOfLoan,IF(ROW()-ROW(Amortization[[#Headers],[Datum plačila]])=1,LoanStart,IF(I80&gt;0,EDATE(C80,1),"")),""),"")</f>
        <v>46667</v>
      </c>
      <c r="D81" s="25">
        <f ca="1">IF(ROW()-ROW(Amortization[[#Headers],[Začetno stanje]])=1,LoanAmount,IF(Amortization[[#This Row],[Datum plačila]]="",0,INDEX(Amortization[], ROW()-4,8)))</f>
        <v>178236.14265172914</v>
      </c>
      <c r="E81" s="25">
        <f ca="1">IF(ValuesEntered,IF(ROW()-ROW(Amortization[[#Headers],[Obresti]])=1,-IPMT(InterestRate/12,1,DurationOfLoan-ROWS($C$4:C81)+1,Amortization[[#This Row],[Začetno stanje]]),IFERROR(-IPMT(InterestRate/12,1,Amortization[[#This Row],[Preostali obroki]],D82),0)),0)</f>
        <v>741.27145833369616</v>
      </c>
      <c r="F81" s="25">
        <f ca="1">IFERROR(IF(AND(ValuesEntered,Amortization[[#This Row],[Datum plačila]]&lt;&gt;""),-PPMT(InterestRate/12,1,DurationOfLoan-ROWS($C$4:C81)+1,Amortization[[#This Row],[Začetno stanje]]),""),0)</f>
        <v>330.99265164207299</v>
      </c>
      <c r="G81" s="25">
        <f ca="1">IF(Amortization[[#This Row],[Datum plačila]]="",0,PropertyTaxAmount)</f>
        <v>375</v>
      </c>
      <c r="H81" s="25">
        <f ca="1">IF(Amortization[[#This Row],[Datum plačila]]="",0,Amortization[[#This Row],[Obresti]]+Amortization[[#This Row],[Glavnica]]+Amortization[[#This Row],[Davek na nepremičnine]])</f>
        <v>1447.2641099757691</v>
      </c>
      <c r="I81" s="25">
        <f ca="1">IF(Amortization[[#This Row],[Datum plačila]]="",0,Amortization[[#This Row],[Začetno stanje]]-Amortization[[#This Row],[Glavnica]])</f>
        <v>177905.15000008707</v>
      </c>
      <c r="J81" s="26">
        <f ca="1">IF(Amortization[[#This Row],[Končno stanje]]&gt;0,LastRow-ROW(),0)</f>
        <v>282</v>
      </c>
    </row>
    <row r="82" spans="2:10" ht="15" customHeight="1" x14ac:dyDescent="0.3">
      <c r="B82" s="23">
        <f>ROWS($B$4:B82)</f>
        <v>79</v>
      </c>
      <c r="C82" s="24">
        <f ca="1">IF(ValuesEntered,IF(Amortization[[#This Row],[Številka obroka]]&lt;=DurationOfLoan,IF(ROW()-ROW(Amortization[[#Headers],[Datum plačila]])=1,LoanStart,IF(I81&gt;0,EDATE(C81,1),"")),""),"")</f>
        <v>46698</v>
      </c>
      <c r="D82" s="25">
        <f ca="1">IF(ROW()-ROW(Amortization[[#Headers],[Začetno stanje]])=1,LoanAmount,IF(Amortization[[#This Row],[Datum plačila]]="",0,INDEX(Amortization[], ROW()-4,8)))</f>
        <v>177905.15000008707</v>
      </c>
      <c r="E82" s="25">
        <f ca="1">IF(ValuesEntered,IF(ROW()-ROW(Amortization[[#Headers],[Obresti]])=1,-IPMT(InterestRate/12,1,DurationOfLoan-ROWS($C$4:C82)+1,Amortization[[#This Row],[Začetno stanje]]),IFERROR(-IPMT(InterestRate/12,1,Amortization[[#This Row],[Preostali obroki]],D83),0)),0)</f>
        <v>739.8865758849854</v>
      </c>
      <c r="F82" s="25">
        <f ca="1">IFERROR(IF(AND(ValuesEntered,Amortization[[#This Row],[Datum plačila]]&lt;&gt;""),-PPMT(InterestRate/12,1,DurationOfLoan-ROWS($C$4:C82)+1,Amortization[[#This Row],[Začetno stanje]]),""),0)</f>
        <v>332.37178769058164</v>
      </c>
      <c r="G82" s="25">
        <f ca="1">IF(Amortization[[#This Row],[Datum plačila]]="",0,PropertyTaxAmount)</f>
        <v>375</v>
      </c>
      <c r="H82" s="25">
        <f ca="1">IF(Amortization[[#This Row],[Datum plačila]]="",0,Amortization[[#This Row],[Obresti]]+Amortization[[#This Row],[Glavnica]]+Amortization[[#This Row],[Davek na nepremičnine]])</f>
        <v>1447.258363575567</v>
      </c>
      <c r="I82" s="25">
        <f ca="1">IF(Amortization[[#This Row],[Datum plačila]]="",0,Amortization[[#This Row],[Začetno stanje]]-Amortization[[#This Row],[Glavnica]])</f>
        <v>177572.77821239649</v>
      </c>
      <c r="J82" s="26">
        <f ca="1">IF(Amortization[[#This Row],[Končno stanje]]&gt;0,LastRow-ROW(),0)</f>
        <v>281</v>
      </c>
    </row>
    <row r="83" spans="2:10" ht="15" customHeight="1" x14ac:dyDescent="0.3">
      <c r="B83" s="23">
        <f>ROWS($B$4:B83)</f>
        <v>80</v>
      </c>
      <c r="C83" s="24">
        <f ca="1">IF(ValuesEntered,IF(Amortization[[#This Row],[Številka obroka]]&lt;=DurationOfLoan,IF(ROW()-ROW(Amortization[[#Headers],[Datum plačila]])=1,LoanStart,IF(I82&gt;0,EDATE(C82,1),"")),""),"")</f>
        <v>46728</v>
      </c>
      <c r="D83" s="25">
        <f ca="1">IF(ROW()-ROW(Amortization[[#Headers],[Začetno stanje]])=1,LoanAmount,IF(Amortization[[#This Row],[Datum plačila]]="",0,INDEX(Amortization[], ROW()-4,8)))</f>
        <v>177572.77821239649</v>
      </c>
      <c r="E83" s="25">
        <f ca="1">IF(ValuesEntered,IF(ROW()-ROW(Amortization[[#Headers],[Obresti]])=1,-IPMT(InterestRate/12,1,DurationOfLoan-ROWS($C$4:C83)+1,Amortization[[#This Row],[Začetno stanje]]),IFERROR(-IPMT(InterestRate/12,1,Amortization[[#This Row],[Preostali obroki]],D84),0)),0)</f>
        <v>738.49592309273828</v>
      </c>
      <c r="F83" s="25">
        <f ca="1">IFERROR(IF(AND(ValuesEntered,Amortization[[#This Row],[Datum plačila]]&lt;&gt;""),-PPMT(InterestRate/12,1,DurationOfLoan-ROWS($C$4:C83)+1,Amortization[[#This Row],[Začetno stanje]]),""),0)</f>
        <v>333.75667013929251</v>
      </c>
      <c r="G83" s="25">
        <f ca="1">IF(Amortization[[#This Row],[Datum plačila]]="",0,PropertyTaxAmount)</f>
        <v>375</v>
      </c>
      <c r="H83" s="25">
        <f ca="1">IF(Amortization[[#This Row],[Datum plačila]]="",0,Amortization[[#This Row],[Obresti]]+Amortization[[#This Row],[Glavnica]]+Amortization[[#This Row],[Davek na nepremičnine]])</f>
        <v>1447.2525932320309</v>
      </c>
      <c r="I83" s="25">
        <f ca="1">IF(Amortization[[#This Row],[Datum plačila]]="",0,Amortization[[#This Row],[Začetno stanje]]-Amortization[[#This Row],[Glavnica]])</f>
        <v>177239.02154225719</v>
      </c>
      <c r="J83" s="26">
        <f ca="1">IF(Amortization[[#This Row],[Končno stanje]]&gt;0,LastRow-ROW(),0)</f>
        <v>280</v>
      </c>
    </row>
    <row r="84" spans="2:10" ht="15" customHeight="1" x14ac:dyDescent="0.3">
      <c r="B84" s="23">
        <f>ROWS($B$4:B84)</f>
        <v>81</v>
      </c>
      <c r="C84" s="24">
        <f ca="1">IF(ValuesEntered,IF(Amortization[[#This Row],[Številka obroka]]&lt;=DurationOfLoan,IF(ROW()-ROW(Amortization[[#Headers],[Datum plačila]])=1,LoanStart,IF(I83&gt;0,EDATE(C83,1),"")),""),"")</f>
        <v>46759</v>
      </c>
      <c r="D84" s="25">
        <f ca="1">IF(ROW()-ROW(Amortization[[#Headers],[Začetno stanje]])=1,LoanAmount,IF(Amortization[[#This Row],[Datum plačila]]="",0,INDEX(Amortization[], ROW()-4,8)))</f>
        <v>177239.02154225719</v>
      </c>
      <c r="E84" s="25">
        <f ca="1">IF(ValuesEntered,IF(ROW()-ROW(Amortization[[#Headers],[Obresti]])=1,-IPMT(InterestRate/12,1,DurationOfLoan-ROWS($C$4:C84)+1,Amortization[[#This Row],[Začetno stanje]]),IFERROR(-IPMT(InterestRate/12,1,Amortization[[#This Row],[Preostali obroki]],D85),0)),0)</f>
        <v>737.09947591385696</v>
      </c>
      <c r="F84" s="25">
        <f ca="1">IFERROR(IF(AND(ValuesEntered,Amortization[[#This Row],[Datum plačila]]&lt;&gt;""),-PPMT(InterestRate/12,1,DurationOfLoan-ROWS($C$4:C84)+1,Amortization[[#This Row],[Začetno stanje]]),""),0)</f>
        <v>335.14732293153958</v>
      </c>
      <c r="G84" s="25">
        <f ca="1">IF(Amortization[[#This Row],[Datum plačila]]="",0,PropertyTaxAmount)</f>
        <v>375</v>
      </c>
      <c r="H84" s="25">
        <f ca="1">IF(Amortization[[#This Row],[Datum plačila]]="",0,Amortization[[#This Row],[Obresti]]+Amortization[[#This Row],[Glavnica]]+Amortization[[#This Row],[Davek na nepremičnine]])</f>
        <v>1447.2467988453966</v>
      </c>
      <c r="I84" s="25">
        <f ca="1">IF(Amortization[[#This Row],[Datum plačila]]="",0,Amortization[[#This Row],[Začetno stanje]]-Amortization[[#This Row],[Glavnica]])</f>
        <v>176903.87421932566</v>
      </c>
      <c r="J84" s="26">
        <f ca="1">IF(Amortization[[#This Row],[Končno stanje]]&gt;0,LastRow-ROW(),0)</f>
        <v>279</v>
      </c>
    </row>
    <row r="85" spans="2:10" ht="15" customHeight="1" x14ac:dyDescent="0.3">
      <c r="B85" s="23">
        <f>ROWS($B$4:B85)</f>
        <v>82</v>
      </c>
      <c r="C85" s="24">
        <f ca="1">IF(ValuesEntered,IF(Amortization[[#This Row],[Številka obroka]]&lt;=DurationOfLoan,IF(ROW()-ROW(Amortization[[#Headers],[Datum plačila]])=1,LoanStart,IF(I84&gt;0,EDATE(C84,1),"")),""),"")</f>
        <v>46790</v>
      </c>
      <c r="D85" s="25">
        <f ca="1">IF(ROW()-ROW(Amortization[[#Headers],[Začetno stanje]])=1,LoanAmount,IF(Amortization[[#This Row],[Datum plačila]]="",0,INDEX(Amortization[], ROW()-4,8)))</f>
        <v>176903.87421932566</v>
      </c>
      <c r="E85" s="25">
        <f ca="1">IF(ValuesEntered,IF(ROW()-ROW(Amortization[[#Headers],[Obresti]])=1,-IPMT(InterestRate/12,1,DurationOfLoan-ROWS($C$4:C85)+1,Amortization[[#This Row],[Začetno stanje]]),IFERROR(-IPMT(InterestRate/12,1,Amortization[[#This Row],[Preostali obroki]],D86),0)),0)</f>
        <v>735.69721020506358</v>
      </c>
      <c r="F85" s="25">
        <f ca="1">IFERROR(IF(AND(ValuesEntered,Amortization[[#This Row],[Datum plačila]]&lt;&gt;""),-PPMT(InterestRate/12,1,DurationOfLoan-ROWS($C$4:C85)+1,Amortization[[#This Row],[Začetno stanje]]),""),0)</f>
        <v>336.54377011042101</v>
      </c>
      <c r="G85" s="25">
        <f ca="1">IF(Amortization[[#This Row],[Datum plačila]]="",0,PropertyTaxAmount)</f>
        <v>375</v>
      </c>
      <c r="H85" s="25">
        <f ca="1">IF(Amortization[[#This Row],[Datum plačila]]="",0,Amortization[[#This Row],[Obresti]]+Amortization[[#This Row],[Glavnica]]+Amortization[[#This Row],[Davek na nepremičnine]])</f>
        <v>1447.2409803154846</v>
      </c>
      <c r="I85" s="25">
        <f ca="1">IF(Amortization[[#This Row],[Datum plačila]]="",0,Amortization[[#This Row],[Začetno stanje]]-Amortization[[#This Row],[Glavnica]])</f>
        <v>176567.33044921525</v>
      </c>
      <c r="J85" s="26">
        <f ca="1">IF(Amortization[[#This Row],[Končno stanje]]&gt;0,LastRow-ROW(),0)</f>
        <v>278</v>
      </c>
    </row>
    <row r="86" spans="2:10" ht="15" customHeight="1" x14ac:dyDescent="0.3">
      <c r="B86" s="23">
        <f>ROWS($B$4:B86)</f>
        <v>83</v>
      </c>
      <c r="C86" s="24">
        <f ca="1">IF(ValuesEntered,IF(Amortization[[#This Row],[Številka obroka]]&lt;=DurationOfLoan,IF(ROW()-ROW(Amortization[[#Headers],[Datum plačila]])=1,LoanStart,IF(I85&gt;0,EDATE(C85,1),"")),""),"")</f>
        <v>46819</v>
      </c>
      <c r="D86" s="25">
        <f ca="1">IF(ROW()-ROW(Amortization[[#Headers],[Začetno stanje]])=1,LoanAmount,IF(Amortization[[#This Row],[Datum plačila]]="",0,INDEX(Amortization[], ROW()-4,8)))</f>
        <v>176567.33044921525</v>
      </c>
      <c r="E86" s="25">
        <f ca="1">IF(ValuesEntered,IF(ROW()-ROW(Amortization[[#Headers],[Obresti]])=1,-IPMT(InterestRate/12,1,DurationOfLoan-ROWS($C$4:C86)+1,Amortization[[#This Row],[Začetno stanje]]),IFERROR(-IPMT(InterestRate/12,1,Amortization[[#This Row],[Preostali obroki]],D87),0)),0)</f>
        <v>734.28910172248345</v>
      </c>
      <c r="F86" s="25">
        <f ca="1">IFERROR(IF(AND(ValuesEntered,Amortization[[#This Row],[Datum plačila]]&lt;&gt;""),-PPMT(InterestRate/12,1,DurationOfLoan-ROWS($C$4:C86)+1,Amortization[[#This Row],[Začetno stanje]]),""),0)</f>
        <v>337.94603581921439</v>
      </c>
      <c r="G86" s="25">
        <f ca="1">IF(Amortization[[#This Row],[Datum plačila]]="",0,PropertyTaxAmount)</f>
        <v>375</v>
      </c>
      <c r="H86" s="25">
        <f ca="1">IF(Amortization[[#This Row],[Datum plačila]]="",0,Amortization[[#This Row],[Obresti]]+Amortization[[#This Row],[Glavnica]]+Amortization[[#This Row],[Davek na nepremičnine]])</f>
        <v>1447.2351375416979</v>
      </c>
      <c r="I86" s="25">
        <f ca="1">IF(Amortization[[#This Row],[Datum plačila]]="",0,Amortization[[#This Row],[Začetno stanje]]-Amortization[[#This Row],[Glavnica]])</f>
        <v>176229.38441339604</v>
      </c>
      <c r="J86" s="26">
        <f ca="1">IF(Amortization[[#This Row],[Končno stanje]]&gt;0,LastRow-ROW(),0)</f>
        <v>277</v>
      </c>
    </row>
    <row r="87" spans="2:10" ht="15" customHeight="1" x14ac:dyDescent="0.3">
      <c r="B87" s="23">
        <f>ROWS($B$4:B87)</f>
        <v>84</v>
      </c>
      <c r="C87" s="24">
        <f ca="1">IF(ValuesEntered,IF(Amortization[[#This Row],[Številka obroka]]&lt;=DurationOfLoan,IF(ROW()-ROW(Amortization[[#Headers],[Datum plačila]])=1,LoanStart,IF(I86&gt;0,EDATE(C86,1),"")),""),"")</f>
        <v>46850</v>
      </c>
      <c r="D87" s="25">
        <f ca="1">IF(ROW()-ROW(Amortization[[#Headers],[Začetno stanje]])=1,LoanAmount,IF(Amortization[[#This Row],[Datum plačila]]="",0,INDEX(Amortization[], ROW()-4,8)))</f>
        <v>176229.38441339604</v>
      </c>
      <c r="E87" s="25">
        <f ca="1">IF(ValuesEntered,IF(ROW()-ROW(Amortization[[#Headers],[Obresti]])=1,-IPMT(InterestRate/12,1,DurationOfLoan-ROWS($C$4:C87)+1,Amortization[[#This Row],[Začetno stanje]]),IFERROR(-IPMT(InterestRate/12,1,Amortization[[#This Row],[Preostali obroki]],D88),0)),0)</f>
        <v>732.875126121226</v>
      </c>
      <c r="F87" s="25">
        <f ca="1">IFERROR(IF(AND(ValuesEntered,Amortization[[#This Row],[Datum plačila]]&lt;&gt;""),-PPMT(InterestRate/12,1,DurationOfLoan-ROWS($C$4:C87)+1,Amortization[[#This Row],[Začetno stanje]]),""),0)</f>
        <v>339.35414430179452</v>
      </c>
      <c r="G87" s="25">
        <f ca="1">IF(Amortization[[#This Row],[Datum plačila]]="",0,PropertyTaxAmount)</f>
        <v>375</v>
      </c>
      <c r="H87" s="25">
        <f ca="1">IF(Amortization[[#This Row],[Datum plačila]]="",0,Amortization[[#This Row],[Obresti]]+Amortization[[#This Row],[Glavnica]]+Amortization[[#This Row],[Davek na nepremičnine]])</f>
        <v>1447.2292704230206</v>
      </c>
      <c r="I87" s="25">
        <f ca="1">IF(Amortization[[#This Row],[Datum plačila]]="",0,Amortization[[#This Row],[Začetno stanje]]-Amortization[[#This Row],[Glavnica]])</f>
        <v>175890.03026909425</v>
      </c>
      <c r="J87" s="26">
        <f ca="1">IF(Amortization[[#This Row],[Končno stanje]]&gt;0,LastRow-ROW(),0)</f>
        <v>276</v>
      </c>
    </row>
    <row r="88" spans="2:10" ht="15" customHeight="1" x14ac:dyDescent="0.3">
      <c r="B88" s="23">
        <f>ROWS($B$4:B88)</f>
        <v>85</v>
      </c>
      <c r="C88" s="24">
        <f ca="1">IF(ValuesEntered,IF(Amortization[[#This Row],[Številka obroka]]&lt;=DurationOfLoan,IF(ROW()-ROW(Amortization[[#Headers],[Datum plačila]])=1,LoanStart,IF(I87&gt;0,EDATE(C87,1),"")),""),"")</f>
        <v>46880</v>
      </c>
      <c r="D88" s="25">
        <f ca="1">IF(ROW()-ROW(Amortization[[#Headers],[Začetno stanje]])=1,LoanAmount,IF(Amortization[[#This Row],[Datum plačila]]="",0,INDEX(Amortization[], ROW()-4,8)))</f>
        <v>175890.03026909425</v>
      </c>
      <c r="E88" s="25">
        <f ca="1">IF(ValuesEntered,IF(ROW()-ROW(Amortization[[#Headers],[Obresti]])=1,-IPMT(InterestRate/12,1,DurationOfLoan-ROWS($C$4:C88)+1,Amortization[[#This Row],[Začetno stanje]]),IFERROR(-IPMT(InterestRate/12,1,Amortization[[#This Row],[Preostali obroki]],D89),0)),0)</f>
        <v>731.45525895496337</v>
      </c>
      <c r="F88" s="25">
        <f ca="1">IFERROR(IF(AND(ValuesEntered,Amortization[[#This Row],[Datum plačila]]&lt;&gt;""),-PPMT(InterestRate/12,1,DurationOfLoan-ROWS($C$4:C88)+1,Amortization[[#This Row],[Začetno stanje]]),""),0)</f>
        <v>340.76811990305191</v>
      </c>
      <c r="G88" s="25">
        <f ca="1">IF(Amortization[[#This Row],[Datum plačila]]="",0,PropertyTaxAmount)</f>
        <v>375</v>
      </c>
      <c r="H88" s="25">
        <f ca="1">IF(Amortization[[#This Row],[Datum plačila]]="",0,Amortization[[#This Row],[Obresti]]+Amortization[[#This Row],[Glavnica]]+Amortization[[#This Row],[Davek na nepremičnine]])</f>
        <v>1447.2233788580152</v>
      </c>
      <c r="I88" s="25">
        <f ca="1">IF(Amortization[[#This Row],[Datum plačila]]="",0,Amortization[[#This Row],[Začetno stanje]]-Amortization[[#This Row],[Glavnica]])</f>
        <v>175549.2621491912</v>
      </c>
      <c r="J88" s="26">
        <f ca="1">IF(Amortization[[#This Row],[Končno stanje]]&gt;0,LastRow-ROW(),0)</f>
        <v>275</v>
      </c>
    </row>
    <row r="89" spans="2:10" ht="15" customHeight="1" x14ac:dyDescent="0.3">
      <c r="B89" s="23">
        <f>ROWS($B$4:B89)</f>
        <v>86</v>
      </c>
      <c r="C89" s="24">
        <f ca="1">IF(ValuesEntered,IF(Amortization[[#This Row],[Številka obroka]]&lt;=DurationOfLoan,IF(ROW()-ROW(Amortization[[#Headers],[Datum plačila]])=1,LoanStart,IF(I88&gt;0,EDATE(C88,1),"")),""),"")</f>
        <v>46911</v>
      </c>
      <c r="D89" s="25">
        <f ca="1">IF(ROW()-ROW(Amortization[[#Headers],[Začetno stanje]])=1,LoanAmount,IF(Amortization[[#This Row],[Datum plačila]]="",0,INDEX(Amortization[], ROW()-4,8)))</f>
        <v>175549.2621491912</v>
      </c>
      <c r="E89" s="25">
        <f ca="1">IF(ValuesEntered,IF(ROW()-ROW(Amortization[[#Headers],[Obresti]])=1,-IPMT(InterestRate/12,1,DurationOfLoan-ROWS($C$4:C89)+1,Amortization[[#This Row],[Začetno stanje]]),IFERROR(-IPMT(InterestRate/12,1,Amortization[[#This Row],[Preostali obroki]],D90),0)),0)</f>
        <v>730.02947567550791</v>
      </c>
      <c r="F89" s="25">
        <f ca="1">IFERROR(IF(AND(ValuesEntered,Amortization[[#This Row],[Datum plačila]]&lt;&gt;""),-PPMT(InterestRate/12,1,DurationOfLoan-ROWS($C$4:C89)+1,Amortization[[#This Row],[Začetno stanje]]),""),0)</f>
        <v>342.18798706931466</v>
      </c>
      <c r="G89" s="25">
        <f ca="1">IF(Amortization[[#This Row],[Datum plačila]]="",0,PropertyTaxAmount)</f>
        <v>375</v>
      </c>
      <c r="H89" s="25">
        <f ca="1">IF(Amortization[[#This Row],[Datum plačila]]="",0,Amortization[[#This Row],[Obresti]]+Amortization[[#This Row],[Glavnica]]+Amortization[[#This Row],[Davek na nepremičnine]])</f>
        <v>1447.2174627448226</v>
      </c>
      <c r="I89" s="25">
        <f ca="1">IF(Amortization[[#This Row],[Datum plačila]]="",0,Amortization[[#This Row],[Začetno stanje]]-Amortization[[#This Row],[Glavnica]])</f>
        <v>175207.07416212189</v>
      </c>
      <c r="J89" s="26">
        <f ca="1">IF(Amortization[[#This Row],[Končno stanje]]&gt;0,LastRow-ROW(),0)</f>
        <v>274</v>
      </c>
    </row>
    <row r="90" spans="2:10" ht="15" customHeight="1" x14ac:dyDescent="0.3">
      <c r="B90" s="23">
        <f>ROWS($B$4:B90)</f>
        <v>87</v>
      </c>
      <c r="C90" s="24">
        <f ca="1">IF(ValuesEntered,IF(Amortization[[#This Row],[Številka obroka]]&lt;=DurationOfLoan,IF(ROW()-ROW(Amortization[[#Headers],[Datum plačila]])=1,LoanStart,IF(I89&gt;0,EDATE(C89,1),"")),""),"")</f>
        <v>46941</v>
      </c>
      <c r="D90" s="25">
        <f ca="1">IF(ROW()-ROW(Amortization[[#Headers],[Začetno stanje]])=1,LoanAmount,IF(Amortization[[#This Row],[Datum plačila]]="",0,INDEX(Amortization[], ROW()-4,8)))</f>
        <v>175207.07416212189</v>
      </c>
      <c r="E90" s="25">
        <f ca="1">IF(ValuesEntered,IF(ROW()-ROW(Amortization[[#Headers],[Obresti]])=1,-IPMT(InterestRate/12,1,DurationOfLoan-ROWS($C$4:C90)+1,Amortization[[#This Row],[Začetno stanje]]),IFERROR(-IPMT(InterestRate/12,1,Amortization[[#This Row],[Preostali obroki]],D91),0)),0)</f>
        <v>728.59775163238794</v>
      </c>
      <c r="F90" s="25">
        <f ca="1">IFERROR(IF(AND(ValuesEntered,Amortization[[#This Row],[Datum plačila]]&lt;&gt;""),-PPMT(InterestRate/12,1,DurationOfLoan-ROWS($C$4:C90)+1,Amortization[[#This Row],[Začetno stanje]]),""),0)</f>
        <v>343.61377034877012</v>
      </c>
      <c r="G90" s="25">
        <f ca="1">IF(Amortization[[#This Row],[Datum plačila]]="",0,PropertyTaxAmount)</f>
        <v>375</v>
      </c>
      <c r="H90" s="25">
        <f ca="1">IF(Amortization[[#This Row],[Datum plačila]]="",0,Amortization[[#This Row],[Obresti]]+Amortization[[#This Row],[Glavnica]]+Amortization[[#This Row],[Davek na nepremičnine]])</f>
        <v>1447.2115219811581</v>
      </c>
      <c r="I90" s="25">
        <f ca="1">IF(Amortization[[#This Row],[Datum plačila]]="",0,Amortization[[#This Row],[Začetno stanje]]-Amortization[[#This Row],[Glavnica]])</f>
        <v>174863.46039177311</v>
      </c>
      <c r="J90" s="26">
        <f ca="1">IF(Amortization[[#This Row],[Končno stanje]]&gt;0,LastRow-ROW(),0)</f>
        <v>273</v>
      </c>
    </row>
    <row r="91" spans="2:10" ht="15" customHeight="1" x14ac:dyDescent="0.3">
      <c r="B91" s="23">
        <f>ROWS($B$4:B91)</f>
        <v>88</v>
      </c>
      <c r="C91" s="24">
        <f ca="1">IF(ValuesEntered,IF(Amortization[[#This Row],[Številka obroka]]&lt;=DurationOfLoan,IF(ROW()-ROW(Amortization[[#Headers],[Datum plačila]])=1,LoanStart,IF(I90&gt;0,EDATE(C90,1),"")),""),"")</f>
        <v>46972</v>
      </c>
      <c r="D91" s="25">
        <f ca="1">IF(ROW()-ROW(Amortization[[#Headers],[Začetno stanje]])=1,LoanAmount,IF(Amortization[[#This Row],[Datum plačila]]="",0,INDEX(Amortization[], ROW()-4,8)))</f>
        <v>174863.46039177311</v>
      </c>
      <c r="E91" s="25">
        <f ca="1">IF(ValuesEntered,IF(ROW()-ROW(Amortization[[#Headers],[Obresti]])=1,-IPMT(InterestRate/12,1,DurationOfLoan-ROWS($C$4:C91)+1,Amortization[[#This Row],[Začetno stanje]]),IFERROR(-IPMT(InterestRate/12,1,Amortization[[#This Row],[Preostali obroki]],D92),0)),0)</f>
        <v>727.16006207242174</v>
      </c>
      <c r="F91" s="25">
        <f ca="1">IFERROR(IF(AND(ValuesEntered,Amortization[[#This Row],[Datum plačila]]&lt;&gt;""),-PPMT(InterestRate/12,1,DurationOfLoan-ROWS($C$4:C91)+1,Amortization[[#This Row],[Začetno stanje]]),""),0)</f>
        <v>345.04549439189003</v>
      </c>
      <c r="G91" s="25">
        <f ca="1">IF(Amortization[[#This Row],[Datum plačila]]="",0,PropertyTaxAmount)</f>
        <v>375</v>
      </c>
      <c r="H91" s="25">
        <f ca="1">IF(Amortization[[#This Row],[Datum plačila]]="",0,Amortization[[#This Row],[Obresti]]+Amortization[[#This Row],[Glavnica]]+Amortization[[#This Row],[Davek na nepremičnine]])</f>
        <v>1447.2055564643117</v>
      </c>
      <c r="I91" s="25">
        <f ca="1">IF(Amortization[[#This Row],[Datum plačila]]="",0,Amortization[[#This Row],[Začetno stanje]]-Amortization[[#This Row],[Glavnica]])</f>
        <v>174518.41489738121</v>
      </c>
      <c r="J91" s="26">
        <f ca="1">IF(Amortization[[#This Row],[Končno stanje]]&gt;0,LastRow-ROW(),0)</f>
        <v>272</v>
      </c>
    </row>
    <row r="92" spans="2:10" ht="15" customHeight="1" x14ac:dyDescent="0.3">
      <c r="B92" s="23">
        <f>ROWS($B$4:B92)</f>
        <v>89</v>
      </c>
      <c r="C92" s="24">
        <f ca="1">IF(ValuesEntered,IF(Amortization[[#This Row],[Številka obroka]]&lt;=DurationOfLoan,IF(ROW()-ROW(Amortization[[#Headers],[Datum plačila]])=1,LoanStart,IF(I91&gt;0,EDATE(C91,1),"")),""),"")</f>
        <v>47003</v>
      </c>
      <c r="D92" s="25">
        <f ca="1">IF(ROW()-ROW(Amortization[[#Headers],[Začetno stanje]])=1,LoanAmount,IF(Amortization[[#This Row],[Datum plačila]]="",0,INDEX(Amortization[], ROW()-4,8)))</f>
        <v>174518.41489738121</v>
      </c>
      <c r="E92" s="25">
        <f ca="1">IF(ValuesEntered,IF(ROW()-ROW(Amortization[[#Headers],[Obresti]])=1,-IPMT(InterestRate/12,1,DurationOfLoan-ROWS($C$4:C92)+1,Amortization[[#This Row],[Začetno stanje]]),IFERROR(-IPMT(InterestRate/12,1,Amortization[[#This Row],[Preostali obroki]],D93),0)),0)</f>
        <v>725.71638213928907</v>
      </c>
      <c r="F92" s="25">
        <f ca="1">IFERROR(IF(AND(ValuesEntered,Amortization[[#This Row],[Datum plačila]]&lt;&gt;""),-PPMT(InterestRate/12,1,DurationOfLoan-ROWS($C$4:C92)+1,Amortization[[#This Row],[Začetno stanje]]),""),0)</f>
        <v>346.48318395185618</v>
      </c>
      <c r="G92" s="25">
        <f ca="1">IF(Amortization[[#This Row],[Datum plačila]]="",0,PropertyTaxAmount)</f>
        <v>375</v>
      </c>
      <c r="H92" s="25">
        <f ca="1">IF(Amortization[[#This Row],[Datum plačila]]="",0,Amortization[[#This Row],[Obresti]]+Amortization[[#This Row],[Glavnica]]+Amortization[[#This Row],[Davek na nepremičnine]])</f>
        <v>1447.1995660911452</v>
      </c>
      <c r="I92" s="25">
        <f ca="1">IF(Amortization[[#This Row],[Datum plačila]]="",0,Amortization[[#This Row],[Začetno stanje]]-Amortization[[#This Row],[Glavnica]])</f>
        <v>174171.93171342937</v>
      </c>
      <c r="J92" s="26">
        <f ca="1">IF(Amortization[[#This Row],[Končno stanje]]&gt;0,LastRow-ROW(),0)</f>
        <v>271</v>
      </c>
    </row>
    <row r="93" spans="2:10" ht="15" customHeight="1" x14ac:dyDescent="0.3">
      <c r="B93" s="23">
        <f>ROWS($B$4:B93)</f>
        <v>90</v>
      </c>
      <c r="C93" s="24">
        <f ca="1">IF(ValuesEntered,IF(Amortization[[#This Row],[Številka obroka]]&lt;=DurationOfLoan,IF(ROW()-ROW(Amortization[[#Headers],[Datum plačila]])=1,LoanStart,IF(I92&gt;0,EDATE(C92,1),"")),""),"")</f>
        <v>47033</v>
      </c>
      <c r="D93" s="25">
        <f ca="1">IF(ROW()-ROW(Amortization[[#Headers],[Začetno stanje]])=1,LoanAmount,IF(Amortization[[#This Row],[Datum plačila]]="",0,INDEX(Amortization[], ROW()-4,8)))</f>
        <v>174171.93171342937</v>
      </c>
      <c r="E93" s="25">
        <f ca="1">IF(ValuesEntered,IF(ROW()-ROW(Amortization[[#Headers],[Obresti]])=1,-IPMT(InterestRate/12,1,DurationOfLoan-ROWS($C$4:C93)+1,Amortization[[#This Row],[Začetno stanje]]),IFERROR(-IPMT(InterestRate/12,1,Amortization[[#This Row],[Preostali obroki]],D94),0)),0)</f>
        <v>724.26668687310155</v>
      </c>
      <c r="F93" s="25">
        <f ca="1">IFERROR(IF(AND(ValuesEntered,Amortization[[#This Row],[Datum plačila]]&lt;&gt;""),-PPMT(InterestRate/12,1,DurationOfLoan-ROWS($C$4:C93)+1,Amortization[[#This Row],[Začetno stanje]]),""),0)</f>
        <v>347.92686388498896</v>
      </c>
      <c r="G93" s="25">
        <f ca="1">IF(Amortization[[#This Row],[Datum plačila]]="",0,PropertyTaxAmount)</f>
        <v>375</v>
      </c>
      <c r="H93" s="25">
        <f ca="1">IF(Amortization[[#This Row],[Datum plačila]]="",0,Amortization[[#This Row],[Obresti]]+Amortization[[#This Row],[Glavnica]]+Amortization[[#This Row],[Davek na nepremičnine]])</f>
        <v>1447.1935507580906</v>
      </c>
      <c r="I93" s="25">
        <f ca="1">IF(Amortization[[#This Row],[Datum plačila]]="",0,Amortization[[#This Row],[Začetno stanje]]-Amortization[[#This Row],[Glavnica]])</f>
        <v>173824.00484954438</v>
      </c>
      <c r="J93" s="26">
        <f ca="1">IF(Amortization[[#This Row],[Končno stanje]]&gt;0,LastRow-ROW(),0)</f>
        <v>270</v>
      </c>
    </row>
    <row r="94" spans="2:10" ht="15" customHeight="1" x14ac:dyDescent="0.3">
      <c r="B94" s="23">
        <f>ROWS($B$4:B94)</f>
        <v>91</v>
      </c>
      <c r="C94" s="24">
        <f ca="1">IF(ValuesEntered,IF(Amortization[[#This Row],[Številka obroka]]&lt;=DurationOfLoan,IF(ROW()-ROW(Amortization[[#Headers],[Datum plačila]])=1,LoanStart,IF(I93&gt;0,EDATE(C93,1),"")),""),"")</f>
        <v>47064</v>
      </c>
      <c r="D94" s="25">
        <f ca="1">IF(ROW()-ROW(Amortization[[#Headers],[Začetno stanje]])=1,LoanAmount,IF(Amortization[[#This Row],[Datum plačila]]="",0,INDEX(Amortization[], ROW()-4,8)))</f>
        <v>173824.00484954438</v>
      </c>
      <c r="E94" s="25">
        <f ca="1">IF(ValuesEntered,IF(ROW()-ROW(Amortization[[#Headers],[Obresti]])=1,-IPMT(InterestRate/12,1,DurationOfLoan-ROWS($C$4:C94)+1,Amortization[[#This Row],[Začetno stanje]]),IFERROR(-IPMT(InterestRate/12,1,Amortization[[#This Row],[Preostali obroki]],D95),0)),0)</f>
        <v>722.81095120997168</v>
      </c>
      <c r="F94" s="25">
        <f ca="1">IFERROR(IF(AND(ValuesEntered,Amortization[[#This Row],[Datum plačila]]&lt;&gt;""),-PPMT(InterestRate/12,1,DurationOfLoan-ROWS($C$4:C94)+1,Amortization[[#This Row],[Začetno stanje]]),""),0)</f>
        <v>349.37655915117631</v>
      </c>
      <c r="G94" s="25">
        <f ca="1">IF(Amortization[[#This Row],[Datum plačila]]="",0,PropertyTaxAmount)</f>
        <v>375</v>
      </c>
      <c r="H94" s="25">
        <f ca="1">IF(Amortization[[#This Row],[Datum plačila]]="",0,Amortization[[#This Row],[Obresti]]+Amortization[[#This Row],[Glavnica]]+Amortization[[#This Row],[Davek na nepremičnine]])</f>
        <v>1447.187510361148</v>
      </c>
      <c r="I94" s="25">
        <f ca="1">IF(Amortization[[#This Row],[Datum plačila]]="",0,Amortization[[#This Row],[Začetno stanje]]-Amortization[[#This Row],[Glavnica]])</f>
        <v>173474.62829039322</v>
      </c>
      <c r="J94" s="26">
        <f ca="1">IF(Amortization[[#This Row],[Končno stanje]]&gt;0,LastRow-ROW(),0)</f>
        <v>269</v>
      </c>
    </row>
    <row r="95" spans="2:10" ht="15" customHeight="1" x14ac:dyDescent="0.3">
      <c r="B95" s="23">
        <f>ROWS($B$4:B95)</f>
        <v>92</v>
      </c>
      <c r="C95" s="24">
        <f ca="1">IF(ValuesEntered,IF(Amortization[[#This Row],[Številka obroka]]&lt;=DurationOfLoan,IF(ROW()-ROW(Amortization[[#Headers],[Datum plačila]])=1,LoanStart,IF(I94&gt;0,EDATE(C94,1),"")),""),"")</f>
        <v>47094</v>
      </c>
      <c r="D95" s="25">
        <f ca="1">IF(ROW()-ROW(Amortization[[#Headers],[Začetno stanje]])=1,LoanAmount,IF(Amortization[[#This Row],[Datum plačila]]="",0,INDEX(Amortization[], ROW()-4,8)))</f>
        <v>173474.62829039322</v>
      </c>
      <c r="E95" s="25">
        <f ca="1">IF(ValuesEntered,IF(ROW()-ROW(Amortization[[#Headers],[Obresti]])=1,-IPMT(InterestRate/12,1,DurationOfLoan-ROWS($C$4:C95)+1,Amortization[[#This Row],[Začetno stanje]]),IFERROR(-IPMT(InterestRate/12,1,Amortization[[#This Row],[Preostali obroki]],D96),0)),0)</f>
        <v>721.34914998157876</v>
      </c>
      <c r="F95" s="25">
        <f ca="1">IFERROR(IF(AND(ValuesEntered,Amortization[[#This Row],[Datum plačila]]&lt;&gt;""),-PPMT(InterestRate/12,1,DurationOfLoan-ROWS($C$4:C95)+1,Amortization[[#This Row],[Začetno stanje]]),""),0)</f>
        <v>350.83229481430629</v>
      </c>
      <c r="G95" s="25">
        <f ca="1">IF(Amortization[[#This Row],[Datum plačila]]="",0,PropertyTaxAmount)</f>
        <v>375</v>
      </c>
      <c r="H95" s="25">
        <f ca="1">IF(Amortization[[#This Row],[Datum plačila]]="",0,Amortization[[#This Row],[Obresti]]+Amortization[[#This Row],[Glavnica]]+Amortization[[#This Row],[Davek na nepremičnine]])</f>
        <v>1447.181444795885</v>
      </c>
      <c r="I95" s="25">
        <f ca="1">IF(Amortization[[#This Row],[Datum plačila]]="",0,Amortization[[#This Row],[Začetno stanje]]-Amortization[[#This Row],[Glavnica]])</f>
        <v>173123.7959955789</v>
      </c>
      <c r="J95" s="26">
        <f ca="1">IF(Amortization[[#This Row],[Končno stanje]]&gt;0,LastRow-ROW(),0)</f>
        <v>268</v>
      </c>
    </row>
    <row r="96" spans="2:10" ht="15" customHeight="1" x14ac:dyDescent="0.3">
      <c r="B96" s="23">
        <f>ROWS($B$4:B96)</f>
        <v>93</v>
      </c>
      <c r="C96" s="24">
        <f ca="1">IF(ValuesEntered,IF(Amortization[[#This Row],[Številka obroka]]&lt;=DurationOfLoan,IF(ROW()-ROW(Amortization[[#Headers],[Datum plačila]])=1,LoanStart,IF(I95&gt;0,EDATE(C95,1),"")),""),"")</f>
        <v>47125</v>
      </c>
      <c r="D96" s="25">
        <f ca="1">IF(ROW()-ROW(Amortization[[#Headers],[Začetno stanje]])=1,LoanAmount,IF(Amortization[[#This Row],[Datum plačila]]="",0,INDEX(Amortization[], ROW()-4,8)))</f>
        <v>173123.7959955789</v>
      </c>
      <c r="E96" s="25">
        <f ca="1">IF(ValuesEntered,IF(ROW()-ROW(Amortization[[#Headers],[Obresti]])=1,-IPMT(InterestRate/12,1,DurationOfLoan-ROWS($C$4:C96)+1,Amortization[[#This Row],[Začetno stanje]]),IFERROR(-IPMT(InterestRate/12,1,Amortization[[#This Row],[Preostali obroki]],D97),0)),0)</f>
        <v>719.88125791473419</v>
      </c>
      <c r="F96" s="25">
        <f ca="1">IFERROR(IF(AND(ValuesEntered,Amortization[[#This Row],[Datum plačila]]&lt;&gt;""),-PPMT(InterestRate/12,1,DurationOfLoan-ROWS($C$4:C96)+1,Amortization[[#This Row],[Začetno stanje]]),""),0)</f>
        <v>352.29409604269927</v>
      </c>
      <c r="G96" s="25">
        <f ca="1">IF(Amortization[[#This Row],[Datum plačila]]="",0,PropertyTaxAmount)</f>
        <v>375</v>
      </c>
      <c r="H96" s="25">
        <f ca="1">IF(Amortization[[#This Row],[Datum plačila]]="",0,Amortization[[#This Row],[Obresti]]+Amortization[[#This Row],[Glavnica]]+Amortization[[#This Row],[Davek na nepremičnine]])</f>
        <v>1447.1753539574333</v>
      </c>
      <c r="I96" s="25">
        <f ca="1">IF(Amortization[[#This Row],[Datum plačila]]="",0,Amortization[[#This Row],[Začetno stanje]]-Amortization[[#This Row],[Glavnica]])</f>
        <v>172771.5018995362</v>
      </c>
      <c r="J96" s="26">
        <f ca="1">IF(Amortization[[#This Row],[Končno stanje]]&gt;0,LastRow-ROW(),0)</f>
        <v>267</v>
      </c>
    </row>
    <row r="97" spans="2:10" ht="15" customHeight="1" x14ac:dyDescent="0.3">
      <c r="B97" s="23">
        <f>ROWS($B$4:B97)</f>
        <v>94</v>
      </c>
      <c r="C97" s="24">
        <f ca="1">IF(ValuesEntered,IF(Amortization[[#This Row],[Številka obroka]]&lt;=DurationOfLoan,IF(ROW()-ROW(Amortization[[#Headers],[Datum plačila]])=1,LoanStart,IF(I96&gt;0,EDATE(C96,1),"")),""),"")</f>
        <v>47156</v>
      </c>
      <c r="D97" s="25">
        <f ca="1">IF(ROW()-ROW(Amortization[[#Headers],[Začetno stanje]])=1,LoanAmount,IF(Amortization[[#This Row],[Datum plačila]]="",0,INDEX(Amortization[], ROW()-4,8)))</f>
        <v>172771.5018995362</v>
      </c>
      <c r="E97" s="25">
        <f ca="1">IF(ValuesEntered,IF(ROW()-ROW(Amortization[[#Headers],[Obresti]])=1,-IPMT(InterestRate/12,1,DurationOfLoan-ROWS($C$4:C97)+1,Amortization[[#This Row],[Začetno stanje]]),IFERROR(-IPMT(InterestRate/12,1,Amortization[[#This Row],[Preostali obroki]],D98),0)),0)</f>
        <v>718.40724963094442</v>
      </c>
      <c r="F97" s="25">
        <f ca="1">IFERROR(IF(AND(ValuesEntered,Amortization[[#This Row],[Datum plačila]]&lt;&gt;""),-PPMT(InterestRate/12,1,DurationOfLoan-ROWS($C$4:C97)+1,Amortization[[#This Row],[Začetno stanje]]),""),0)</f>
        <v>353.76198810954395</v>
      </c>
      <c r="G97" s="25">
        <f ca="1">IF(Amortization[[#This Row],[Datum plačila]]="",0,PropertyTaxAmount)</f>
        <v>375</v>
      </c>
      <c r="H97" s="25">
        <f ca="1">IF(Amortization[[#This Row],[Datum plačila]]="",0,Amortization[[#This Row],[Obresti]]+Amortization[[#This Row],[Glavnica]]+Amortization[[#This Row],[Davek na nepremičnine]])</f>
        <v>1447.1692377404884</v>
      </c>
      <c r="I97" s="25">
        <f ca="1">IF(Amortization[[#This Row],[Datum plačila]]="",0,Amortization[[#This Row],[Začetno stanje]]-Amortization[[#This Row],[Glavnica]])</f>
        <v>172417.73991142667</v>
      </c>
      <c r="J97" s="26">
        <f ca="1">IF(Amortization[[#This Row],[Končno stanje]]&gt;0,LastRow-ROW(),0)</f>
        <v>266</v>
      </c>
    </row>
    <row r="98" spans="2:10" ht="15" customHeight="1" x14ac:dyDescent="0.3">
      <c r="B98" s="23">
        <f>ROWS($B$4:B98)</f>
        <v>95</v>
      </c>
      <c r="C98" s="24">
        <f ca="1">IF(ValuesEntered,IF(Amortization[[#This Row],[Številka obroka]]&lt;=DurationOfLoan,IF(ROW()-ROW(Amortization[[#Headers],[Datum plačila]])=1,LoanStart,IF(I97&gt;0,EDATE(C97,1),"")),""),"")</f>
        <v>47184</v>
      </c>
      <c r="D98" s="25">
        <f ca="1">IF(ROW()-ROW(Amortization[[#Headers],[Začetno stanje]])=1,LoanAmount,IF(Amortization[[#This Row],[Datum plačila]]="",0,INDEX(Amortization[], ROW()-4,8)))</f>
        <v>172417.73991142667</v>
      </c>
      <c r="E98" s="25">
        <f ca="1">IF(ValuesEntered,IF(ROW()-ROW(Amortization[[#Headers],[Obresti]])=1,-IPMT(InterestRate/12,1,DurationOfLoan-ROWS($C$4:C98)+1,Amortization[[#This Row],[Začetno stanje]]),IFERROR(-IPMT(InterestRate/12,1,Amortization[[#This Row],[Preostali obroki]],D99),0)),0)</f>
        <v>716.92709964597225</v>
      </c>
      <c r="F98" s="25">
        <f ca="1">IFERROR(IF(AND(ValuesEntered,Amortization[[#This Row],[Datum plačila]]&lt;&gt;""),-PPMT(InterestRate/12,1,DurationOfLoan-ROWS($C$4:C98)+1,Amortization[[#This Row],[Začetno stanje]]),""),0)</f>
        <v>355.23599639333378</v>
      </c>
      <c r="G98" s="25">
        <f ca="1">IF(Amortization[[#This Row],[Datum plačila]]="",0,PropertyTaxAmount)</f>
        <v>375</v>
      </c>
      <c r="H98" s="25">
        <f ca="1">IF(Amortization[[#This Row],[Datum plačila]]="",0,Amortization[[#This Row],[Obresti]]+Amortization[[#This Row],[Glavnica]]+Amortization[[#This Row],[Davek na nepremičnine]])</f>
        <v>1447.1630960393061</v>
      </c>
      <c r="I98" s="25">
        <f ca="1">IF(Amortization[[#This Row],[Datum plačila]]="",0,Amortization[[#This Row],[Začetno stanje]]-Amortization[[#This Row],[Glavnica]])</f>
        <v>172062.50391503333</v>
      </c>
      <c r="J98" s="26">
        <f ca="1">IF(Amortization[[#This Row],[Končno stanje]]&gt;0,LastRow-ROW(),0)</f>
        <v>265</v>
      </c>
    </row>
    <row r="99" spans="2:10" ht="15" customHeight="1" x14ac:dyDescent="0.3">
      <c r="B99" s="23">
        <f>ROWS($B$4:B99)</f>
        <v>96</v>
      </c>
      <c r="C99" s="24">
        <f ca="1">IF(ValuesEntered,IF(Amortization[[#This Row],[Številka obroka]]&lt;=DurationOfLoan,IF(ROW()-ROW(Amortization[[#Headers],[Datum plačila]])=1,LoanStart,IF(I98&gt;0,EDATE(C98,1),"")),""),"")</f>
        <v>47215</v>
      </c>
      <c r="D99" s="25">
        <f ca="1">IF(ROW()-ROW(Amortization[[#Headers],[Začetno stanje]])=1,LoanAmount,IF(Amortization[[#This Row],[Datum plačila]]="",0,INDEX(Amortization[], ROW()-4,8)))</f>
        <v>172062.50391503333</v>
      </c>
      <c r="E99" s="25">
        <f ca="1">IF(ValuesEntered,IF(ROW()-ROW(Amortization[[#Headers],[Obresti]])=1,-IPMT(InterestRate/12,1,DurationOfLoan-ROWS($C$4:C99)+1,Amortization[[#This Row],[Začetno stanje]]),IFERROR(-IPMT(InterestRate/12,1,Amortization[[#This Row],[Preostali obroki]],D100),0)),0)</f>
        <v>715.44078236939595</v>
      </c>
      <c r="F99" s="25">
        <f ca="1">IFERROR(IF(AND(ValuesEntered,Amortization[[#This Row],[Datum plačila]]&lt;&gt;""),-PPMT(InterestRate/12,1,DurationOfLoan-ROWS($C$4:C99)+1,Amortization[[#This Row],[Začetno stanje]]),""),0)</f>
        <v>356.71614637830578</v>
      </c>
      <c r="G99" s="25">
        <f ca="1">IF(Amortization[[#This Row],[Datum plačila]]="",0,PropertyTaxAmount)</f>
        <v>375</v>
      </c>
      <c r="H99" s="25">
        <f ca="1">IF(Amortization[[#This Row],[Datum plačila]]="",0,Amortization[[#This Row],[Obresti]]+Amortization[[#This Row],[Glavnica]]+Amortization[[#This Row],[Davek na nepremičnine]])</f>
        <v>1447.1569287477018</v>
      </c>
      <c r="I99" s="25">
        <f ca="1">IF(Amortization[[#This Row],[Datum plačila]]="",0,Amortization[[#This Row],[Začetno stanje]]-Amortization[[#This Row],[Glavnica]])</f>
        <v>171705.78776865502</v>
      </c>
      <c r="J99" s="26">
        <f ca="1">IF(Amortization[[#This Row],[Končno stanje]]&gt;0,LastRow-ROW(),0)</f>
        <v>264</v>
      </c>
    </row>
    <row r="100" spans="2:10" ht="15" customHeight="1" x14ac:dyDescent="0.3">
      <c r="B100" s="23">
        <f>ROWS($B$4:B100)</f>
        <v>97</v>
      </c>
      <c r="C100" s="24">
        <f ca="1">IF(ValuesEntered,IF(Amortization[[#This Row],[Številka obroka]]&lt;=DurationOfLoan,IF(ROW()-ROW(Amortization[[#Headers],[Datum plačila]])=1,LoanStart,IF(I99&gt;0,EDATE(C99,1),"")),""),"")</f>
        <v>47245</v>
      </c>
      <c r="D100" s="25">
        <f ca="1">IF(ROW()-ROW(Amortization[[#Headers],[Začetno stanje]])=1,LoanAmount,IF(Amortization[[#This Row],[Datum plačila]]="",0,INDEX(Amortization[], ROW()-4,8)))</f>
        <v>171705.78776865502</v>
      </c>
      <c r="E100" s="25">
        <f ca="1">IF(ValuesEntered,IF(ROW()-ROW(Amortization[[#Headers],[Obresti]])=1,-IPMT(InterestRate/12,1,DurationOfLoan-ROWS($C$4:C100)+1,Amortization[[#This Row],[Začetno stanje]]),IFERROR(-IPMT(InterestRate/12,1,Amortization[[#This Row],[Preostali obroki]],D101),0)),0)</f>
        <v>713.94827210416724</v>
      </c>
      <c r="F100" s="25">
        <f ca="1">IFERROR(IF(AND(ValuesEntered,Amortization[[#This Row],[Datum plačila]]&lt;&gt;""),-PPMT(InterestRate/12,1,DurationOfLoan-ROWS($C$4:C100)+1,Amortization[[#This Row],[Začetno stanje]]),""),0)</f>
        <v>358.20246365488208</v>
      </c>
      <c r="G100" s="25">
        <f ca="1">IF(Amortization[[#This Row],[Datum plačila]]="",0,PropertyTaxAmount)</f>
        <v>375</v>
      </c>
      <c r="H100" s="25">
        <f ca="1">IF(Amortization[[#This Row],[Datum plačila]]="",0,Amortization[[#This Row],[Obresti]]+Amortization[[#This Row],[Glavnica]]+Amortization[[#This Row],[Davek na nepremičnine]])</f>
        <v>1447.1507357590494</v>
      </c>
      <c r="I100" s="25">
        <f ca="1">IF(Amortization[[#This Row],[Datum plačila]]="",0,Amortization[[#This Row],[Začetno stanje]]-Amortization[[#This Row],[Glavnica]])</f>
        <v>171347.58530500013</v>
      </c>
      <c r="J100" s="26">
        <f ca="1">IF(Amortization[[#This Row],[Končno stanje]]&gt;0,LastRow-ROW(),0)</f>
        <v>263</v>
      </c>
    </row>
    <row r="101" spans="2:10" ht="15" customHeight="1" x14ac:dyDescent="0.3">
      <c r="B101" s="23">
        <f>ROWS($B$4:B101)</f>
        <v>98</v>
      </c>
      <c r="C101" s="24">
        <f ca="1">IF(ValuesEntered,IF(Amortization[[#This Row],[Številka obroka]]&lt;=DurationOfLoan,IF(ROW()-ROW(Amortization[[#Headers],[Datum plačila]])=1,LoanStart,IF(I100&gt;0,EDATE(C100,1),"")),""),"")</f>
        <v>47276</v>
      </c>
      <c r="D101" s="25">
        <f ca="1">IF(ROW()-ROW(Amortization[[#Headers],[Začetno stanje]])=1,LoanAmount,IF(Amortization[[#This Row],[Datum plačila]]="",0,INDEX(Amortization[], ROW()-4,8)))</f>
        <v>171347.58530500013</v>
      </c>
      <c r="E101" s="25">
        <f ca="1">IF(ValuesEntered,IF(ROW()-ROW(Amortization[[#Headers],[Obresti]])=1,-IPMT(InterestRate/12,1,DurationOfLoan-ROWS($C$4:C101)+1,Amortization[[#This Row],[Začetno stanje]]),IFERROR(-IPMT(InterestRate/12,1,Amortization[[#This Row],[Preostali obroki]],D102),0)),0)</f>
        <v>712.4495430461667</v>
      </c>
      <c r="F101" s="25">
        <f ca="1">IFERROR(IF(AND(ValuesEntered,Amortization[[#This Row],[Datum plačila]]&lt;&gt;""),-PPMT(InterestRate/12,1,DurationOfLoan-ROWS($C$4:C101)+1,Amortization[[#This Row],[Začetno stanje]]),""),0)</f>
        <v>359.69497392011067</v>
      </c>
      <c r="G101" s="25">
        <f ca="1">IF(Amortization[[#This Row],[Datum plačila]]="",0,PropertyTaxAmount)</f>
        <v>375</v>
      </c>
      <c r="H101" s="25">
        <f ca="1">IF(Amortization[[#This Row],[Datum plačila]]="",0,Amortization[[#This Row],[Obresti]]+Amortization[[#This Row],[Glavnica]]+Amortization[[#This Row],[Davek na nepremičnine]])</f>
        <v>1447.1445169662775</v>
      </c>
      <c r="I101" s="25">
        <f ca="1">IF(Amortization[[#This Row],[Datum plačila]]="",0,Amortization[[#This Row],[Začetno stanje]]-Amortization[[#This Row],[Glavnica]])</f>
        <v>170987.89033108001</v>
      </c>
      <c r="J101" s="26">
        <f ca="1">IF(Amortization[[#This Row],[Končno stanje]]&gt;0,LastRow-ROW(),0)</f>
        <v>262</v>
      </c>
    </row>
    <row r="102" spans="2:10" ht="15" customHeight="1" x14ac:dyDescent="0.3">
      <c r="B102" s="23">
        <f>ROWS($B$4:B102)</f>
        <v>99</v>
      </c>
      <c r="C102" s="24">
        <f ca="1">IF(ValuesEntered,IF(Amortization[[#This Row],[Številka obroka]]&lt;=DurationOfLoan,IF(ROW()-ROW(Amortization[[#Headers],[Datum plačila]])=1,LoanStart,IF(I101&gt;0,EDATE(C101,1),"")),""),"")</f>
        <v>47306</v>
      </c>
      <c r="D102" s="25">
        <f ca="1">IF(ROW()-ROW(Amortization[[#Headers],[Začetno stanje]])=1,LoanAmount,IF(Amortization[[#This Row],[Datum plačila]]="",0,INDEX(Amortization[], ROW()-4,8)))</f>
        <v>170987.89033108001</v>
      </c>
      <c r="E102" s="25">
        <f ca="1">IF(ValuesEntered,IF(ROW()-ROW(Amortization[[#Headers],[Obresti]])=1,-IPMT(InterestRate/12,1,DurationOfLoan-ROWS($C$4:C102)+1,Amortization[[#This Row],[Začetno stanje]]),IFERROR(-IPMT(InterestRate/12,1,Amortization[[#This Row],[Preostali obroki]],D103),0)),0)</f>
        <v>710.94456928375791</v>
      </c>
      <c r="F102" s="25">
        <f ca="1">IFERROR(IF(AND(ValuesEntered,Amortization[[#This Row],[Datum plačila]]&lt;&gt;""),-PPMT(InterestRate/12,1,DurationOfLoan-ROWS($C$4:C102)+1,Amortization[[#This Row],[Začetno stanje]]),""),0)</f>
        <v>361.19370297811116</v>
      </c>
      <c r="G102" s="25">
        <f ca="1">IF(Amortization[[#This Row],[Datum plačila]]="",0,PropertyTaxAmount)</f>
        <v>375</v>
      </c>
      <c r="H102" s="25">
        <f ca="1">IF(Amortization[[#This Row],[Datum plačila]]="",0,Amortization[[#This Row],[Obresti]]+Amortization[[#This Row],[Glavnica]]+Amortization[[#This Row],[Davek na nepremičnine]])</f>
        <v>1447.1382722618691</v>
      </c>
      <c r="I102" s="25">
        <f ca="1">IF(Amortization[[#This Row],[Datum plačila]]="",0,Amortization[[#This Row],[Začetno stanje]]-Amortization[[#This Row],[Glavnica]])</f>
        <v>170626.6966281019</v>
      </c>
      <c r="J102" s="26">
        <f ca="1">IF(Amortization[[#This Row],[Končno stanje]]&gt;0,LastRow-ROW(),0)</f>
        <v>261</v>
      </c>
    </row>
    <row r="103" spans="2:10" ht="15" customHeight="1" x14ac:dyDescent="0.3">
      <c r="B103" s="23">
        <f>ROWS($B$4:B103)</f>
        <v>100</v>
      </c>
      <c r="C103" s="24">
        <f ca="1">IF(ValuesEntered,IF(Amortization[[#This Row],[Številka obroka]]&lt;=DurationOfLoan,IF(ROW()-ROW(Amortization[[#Headers],[Datum plačila]])=1,LoanStart,IF(I102&gt;0,EDATE(C102,1),"")),""),"")</f>
        <v>47337</v>
      </c>
      <c r="D103" s="25">
        <f ca="1">IF(ROW()-ROW(Amortization[[#Headers],[Začetno stanje]])=1,LoanAmount,IF(Amortization[[#This Row],[Datum plačila]]="",0,INDEX(Amortization[], ROW()-4,8)))</f>
        <v>170626.6966281019</v>
      </c>
      <c r="E103" s="25">
        <f ca="1">IF(ValuesEntered,IF(ROW()-ROW(Amortization[[#Headers],[Obresti]])=1,-IPMT(InterestRate/12,1,DurationOfLoan-ROWS($C$4:C103)+1,Amortization[[#This Row],[Začetno stanje]]),IFERROR(-IPMT(InterestRate/12,1,Amortization[[#This Row],[Preostali obroki]],D104),0)),0)</f>
        <v>709.43332479733908</v>
      </c>
      <c r="F103" s="25">
        <f ca="1">IFERROR(IF(AND(ValuesEntered,Amortization[[#This Row],[Datum plačila]]&lt;&gt;""),-PPMT(InterestRate/12,1,DurationOfLoan-ROWS($C$4:C103)+1,Amortization[[#This Row],[Začetno stanje]]),""),0)</f>
        <v>362.69867674051989</v>
      </c>
      <c r="G103" s="25">
        <f ca="1">IF(Amortization[[#This Row],[Datum plačila]]="",0,PropertyTaxAmount)</f>
        <v>375</v>
      </c>
      <c r="H103" s="25">
        <f ca="1">IF(Amortization[[#This Row],[Datum plačila]]="",0,Amortization[[#This Row],[Obresti]]+Amortization[[#This Row],[Glavnica]]+Amortization[[#This Row],[Davek na nepremičnine]])</f>
        <v>1447.132001537859</v>
      </c>
      <c r="I103" s="25">
        <f ca="1">IF(Amortization[[#This Row],[Datum plačila]]="",0,Amortization[[#This Row],[Začetno stanje]]-Amortization[[#This Row],[Glavnica]])</f>
        <v>170263.99795136138</v>
      </c>
      <c r="J103" s="26">
        <f ca="1">IF(Amortization[[#This Row],[Končno stanje]]&gt;0,LastRow-ROW(),0)</f>
        <v>260</v>
      </c>
    </row>
    <row r="104" spans="2:10" ht="15" customHeight="1" x14ac:dyDescent="0.3">
      <c r="B104" s="23">
        <f>ROWS($B$4:B104)</f>
        <v>101</v>
      </c>
      <c r="C104" s="24">
        <f ca="1">IF(ValuesEntered,IF(Amortization[[#This Row],[Številka obroka]]&lt;=DurationOfLoan,IF(ROW()-ROW(Amortization[[#Headers],[Datum plačila]])=1,LoanStart,IF(I103&gt;0,EDATE(C103,1),"")),""),"")</f>
        <v>47368</v>
      </c>
      <c r="D104" s="25">
        <f ca="1">IF(ROW()-ROW(Amortization[[#Headers],[Začetno stanje]])=1,LoanAmount,IF(Amortization[[#This Row],[Datum plačila]]="",0,INDEX(Amortization[], ROW()-4,8)))</f>
        <v>170263.99795136138</v>
      </c>
      <c r="E104" s="25">
        <f ca="1">IF(ValuesEntered,IF(ROW()-ROW(Amortization[[#Headers],[Obresti]])=1,-IPMT(InterestRate/12,1,DurationOfLoan-ROWS($C$4:C104)+1,Amortization[[#This Row],[Začetno stanje]]),IFERROR(-IPMT(InterestRate/12,1,Amortization[[#This Row],[Preostali obroki]],D105),0)),0)</f>
        <v>707.91578345889343</v>
      </c>
      <c r="F104" s="25">
        <f ca="1">IFERROR(IF(AND(ValuesEntered,Amortization[[#This Row],[Datum plačila]]&lt;&gt;""),-PPMT(InterestRate/12,1,DurationOfLoan-ROWS($C$4:C104)+1,Amortization[[#This Row],[Začetno stanje]]),""),0)</f>
        <v>364.20992122693883</v>
      </c>
      <c r="G104" s="25">
        <f ca="1">IF(Amortization[[#This Row],[Datum plačila]]="",0,PropertyTaxAmount)</f>
        <v>375</v>
      </c>
      <c r="H104" s="25">
        <f ca="1">IF(Amortization[[#This Row],[Datum plačila]]="",0,Amortization[[#This Row],[Obresti]]+Amortization[[#This Row],[Glavnica]]+Amortization[[#This Row],[Davek na nepremičnine]])</f>
        <v>1447.1257046858323</v>
      </c>
      <c r="I104" s="25">
        <f ca="1">IF(Amortization[[#This Row],[Datum plačila]]="",0,Amortization[[#This Row],[Začetno stanje]]-Amortization[[#This Row],[Glavnica]])</f>
        <v>169899.78803013443</v>
      </c>
      <c r="J104" s="26">
        <f ca="1">IF(Amortization[[#This Row],[Končno stanje]]&gt;0,LastRow-ROW(),0)</f>
        <v>259</v>
      </c>
    </row>
    <row r="105" spans="2:10" ht="15" customHeight="1" x14ac:dyDescent="0.3">
      <c r="B105" s="23">
        <f>ROWS($B$4:B105)</f>
        <v>102</v>
      </c>
      <c r="C105" s="24">
        <f ca="1">IF(ValuesEntered,IF(Amortization[[#This Row],[Številka obroka]]&lt;=DurationOfLoan,IF(ROW()-ROW(Amortization[[#Headers],[Datum plačila]])=1,LoanStart,IF(I104&gt;0,EDATE(C104,1),"")),""),"")</f>
        <v>47398</v>
      </c>
      <c r="D105" s="25">
        <f ca="1">IF(ROW()-ROW(Amortization[[#Headers],[Začetno stanje]])=1,LoanAmount,IF(Amortization[[#This Row],[Datum plačila]]="",0,INDEX(Amortization[], ROW()-4,8)))</f>
        <v>169899.78803013443</v>
      </c>
      <c r="E105" s="25">
        <f ca="1">IF(ValuesEntered,IF(ROW()-ROW(Amortization[[#Headers],[Obresti]])=1,-IPMT(InterestRate/12,1,DurationOfLoan-ROWS($C$4:C105)+1,Amortization[[#This Row],[Začetno stanje]]),IFERROR(-IPMT(InterestRate/12,1,Amortization[[#This Row],[Preostali obroki]],D106),0)),0)</f>
        <v>706.39191903153767</v>
      </c>
      <c r="F105" s="25">
        <f ca="1">IFERROR(IF(AND(ValuesEntered,Amortization[[#This Row],[Datum plačila]]&lt;&gt;""),-PPMT(InterestRate/12,1,DurationOfLoan-ROWS($C$4:C105)+1,Amortization[[#This Row],[Začetno stanje]]),""),0)</f>
        <v>365.72746256538437</v>
      </c>
      <c r="G105" s="25">
        <f ca="1">IF(Amortization[[#This Row],[Datum plačila]]="",0,PropertyTaxAmount)</f>
        <v>375</v>
      </c>
      <c r="H105" s="25">
        <f ca="1">IF(Amortization[[#This Row],[Datum plačila]]="",0,Amortization[[#This Row],[Obresti]]+Amortization[[#This Row],[Glavnica]]+Amortization[[#This Row],[Davek na nepremičnine]])</f>
        <v>1447.119381596922</v>
      </c>
      <c r="I105" s="25">
        <f ca="1">IF(Amortization[[#This Row],[Datum plačila]]="",0,Amortization[[#This Row],[Začetno stanje]]-Amortization[[#This Row],[Glavnica]])</f>
        <v>169534.06056756905</v>
      </c>
      <c r="J105" s="26">
        <f ca="1">IF(Amortization[[#This Row],[Končno stanje]]&gt;0,LastRow-ROW(),0)</f>
        <v>258</v>
      </c>
    </row>
    <row r="106" spans="2:10" ht="15" customHeight="1" x14ac:dyDescent="0.3">
      <c r="B106" s="23">
        <f>ROWS($B$4:B106)</f>
        <v>103</v>
      </c>
      <c r="C106" s="24">
        <f ca="1">IF(ValuesEntered,IF(Amortization[[#This Row],[Številka obroka]]&lt;=DurationOfLoan,IF(ROW()-ROW(Amortization[[#Headers],[Datum plačila]])=1,LoanStart,IF(I105&gt;0,EDATE(C105,1),"")),""),"")</f>
        <v>47429</v>
      </c>
      <c r="D106" s="25">
        <f ca="1">IF(ROW()-ROW(Amortization[[#Headers],[Začetno stanje]])=1,LoanAmount,IF(Amortization[[#This Row],[Datum plačila]]="",0,INDEX(Amortization[], ROW()-4,8)))</f>
        <v>169534.06056756905</v>
      </c>
      <c r="E106" s="25">
        <f ca="1">IF(ValuesEntered,IF(ROW()-ROW(Amortization[[#Headers],[Obresti]])=1,-IPMT(InterestRate/12,1,DurationOfLoan-ROWS($C$4:C106)+1,Amortization[[#This Row],[Začetno stanje]]),IFERROR(-IPMT(InterestRate/12,1,Amortization[[#This Row],[Preostali obroki]],D107),0)),0)</f>
        <v>704.86170516906793</v>
      </c>
      <c r="F106" s="25">
        <f ca="1">IFERROR(IF(AND(ValuesEntered,Amortization[[#This Row],[Datum plačila]]&lt;&gt;""),-PPMT(InterestRate/12,1,DurationOfLoan-ROWS($C$4:C106)+1,Amortization[[#This Row],[Začetno stanje]]),""),0)</f>
        <v>367.25132699274019</v>
      </c>
      <c r="G106" s="25">
        <f ca="1">IF(Amortization[[#This Row],[Datum plačila]]="",0,PropertyTaxAmount)</f>
        <v>375</v>
      </c>
      <c r="H106" s="25">
        <f ca="1">IF(Amortization[[#This Row],[Datum plačila]]="",0,Amortization[[#This Row],[Obresti]]+Amortization[[#This Row],[Glavnica]]+Amortization[[#This Row],[Davek na nepremičnine]])</f>
        <v>1447.1130321618082</v>
      </c>
      <c r="I106" s="25">
        <f ca="1">IF(Amortization[[#This Row],[Datum plačila]]="",0,Amortization[[#This Row],[Začetno stanje]]-Amortization[[#This Row],[Glavnica]])</f>
        <v>169166.80924057632</v>
      </c>
      <c r="J106" s="26">
        <f ca="1">IF(Amortization[[#This Row],[Končno stanje]]&gt;0,LastRow-ROW(),0)</f>
        <v>257</v>
      </c>
    </row>
    <row r="107" spans="2:10" ht="15" customHeight="1" x14ac:dyDescent="0.3">
      <c r="B107" s="23">
        <f>ROWS($B$4:B107)</f>
        <v>104</v>
      </c>
      <c r="C107" s="24">
        <f ca="1">IF(ValuesEntered,IF(Amortization[[#This Row],[Številka obroka]]&lt;=DurationOfLoan,IF(ROW()-ROW(Amortization[[#Headers],[Datum plačila]])=1,LoanStart,IF(I106&gt;0,EDATE(C106,1),"")),""),"")</f>
        <v>47459</v>
      </c>
      <c r="D107" s="25">
        <f ca="1">IF(ROW()-ROW(Amortization[[#Headers],[Začetno stanje]])=1,LoanAmount,IF(Amortization[[#This Row],[Datum plačila]]="",0,INDEX(Amortization[], ROW()-4,8)))</f>
        <v>169166.80924057632</v>
      </c>
      <c r="E107" s="25">
        <f ca="1">IF(ValuesEntered,IF(ROW()-ROW(Amortization[[#Headers],[Obresti]])=1,-IPMT(InterestRate/12,1,DurationOfLoan-ROWS($C$4:C107)+1,Amortization[[#This Row],[Začetno stanje]]),IFERROR(-IPMT(InterestRate/12,1,Amortization[[#This Row],[Preostali obroki]],D108),0)),0)</f>
        <v>703.32511541550457</v>
      </c>
      <c r="F107" s="25">
        <f ca="1">IFERROR(IF(AND(ValuesEntered,Amortization[[#This Row],[Datum plačila]]&lt;&gt;""),-PPMT(InterestRate/12,1,DurationOfLoan-ROWS($C$4:C107)+1,Amortization[[#This Row],[Začetno stanje]]),""),0)</f>
        <v>368.78154085520987</v>
      </c>
      <c r="G107" s="25">
        <f ca="1">IF(Amortization[[#This Row],[Datum plačila]]="",0,PropertyTaxAmount)</f>
        <v>375</v>
      </c>
      <c r="H107" s="25">
        <f ca="1">IF(Amortization[[#This Row],[Datum plačila]]="",0,Amortization[[#This Row],[Obresti]]+Amortization[[#This Row],[Glavnica]]+Amortization[[#This Row],[Davek na nepremičnine]])</f>
        <v>1447.1066562707144</v>
      </c>
      <c r="I107" s="25">
        <f ca="1">IF(Amortization[[#This Row],[Datum plačila]]="",0,Amortization[[#This Row],[Začetno stanje]]-Amortization[[#This Row],[Glavnica]])</f>
        <v>168798.0276997211</v>
      </c>
      <c r="J107" s="26">
        <f ca="1">IF(Amortization[[#This Row],[Končno stanje]]&gt;0,LastRow-ROW(),0)</f>
        <v>256</v>
      </c>
    </row>
    <row r="108" spans="2:10" ht="15" customHeight="1" x14ac:dyDescent="0.3">
      <c r="B108" s="23">
        <f>ROWS($B$4:B108)</f>
        <v>105</v>
      </c>
      <c r="C108" s="24">
        <f ca="1">IF(ValuesEntered,IF(Amortization[[#This Row],[Številka obroka]]&lt;=DurationOfLoan,IF(ROW()-ROW(Amortization[[#Headers],[Datum plačila]])=1,LoanStart,IF(I107&gt;0,EDATE(C107,1),"")),""),"")</f>
        <v>47490</v>
      </c>
      <c r="D108" s="25">
        <f ca="1">IF(ROW()-ROW(Amortization[[#Headers],[Začetno stanje]])=1,LoanAmount,IF(Amortization[[#This Row],[Datum plačila]]="",0,INDEX(Amortization[], ROW()-4,8)))</f>
        <v>168798.0276997211</v>
      </c>
      <c r="E108" s="25">
        <f ca="1">IF(ValuesEntered,IF(ROW()-ROW(Amortization[[#Headers],[Obresti]])=1,-IPMT(InterestRate/12,1,DurationOfLoan-ROWS($C$4:C108)+1,Amortization[[#This Row],[Začetno stanje]]),IFERROR(-IPMT(InterestRate/12,1,Amortization[[#This Row],[Preostali obroki]],D109),0)),0)</f>
        <v>701.78212320463479</v>
      </c>
      <c r="F108" s="25">
        <f ca="1">IFERROR(IF(AND(ValuesEntered,Amortization[[#This Row],[Datum plačila]]&lt;&gt;""),-PPMT(InterestRate/12,1,DurationOfLoan-ROWS($C$4:C108)+1,Amortization[[#This Row],[Začetno stanje]]),""),0)</f>
        <v>370.31813060877323</v>
      </c>
      <c r="G108" s="25">
        <f ca="1">IF(Amortization[[#This Row],[Datum plačila]]="",0,PropertyTaxAmount)</f>
        <v>375</v>
      </c>
      <c r="H108" s="25">
        <f ca="1">IF(Amortization[[#This Row],[Datum plačila]]="",0,Amortization[[#This Row],[Obresti]]+Amortization[[#This Row],[Glavnica]]+Amortization[[#This Row],[Davek na nepremičnine]])</f>
        <v>1447.100253813408</v>
      </c>
      <c r="I108" s="25">
        <f ca="1">IF(Amortization[[#This Row],[Datum plačila]]="",0,Amortization[[#This Row],[Začetno stanje]]-Amortization[[#This Row],[Glavnica]])</f>
        <v>168427.70956911234</v>
      </c>
      <c r="J108" s="26">
        <f ca="1">IF(Amortization[[#This Row],[Končno stanje]]&gt;0,LastRow-ROW(),0)</f>
        <v>255</v>
      </c>
    </row>
    <row r="109" spans="2:10" ht="15" customHeight="1" x14ac:dyDescent="0.3">
      <c r="B109" s="23">
        <f>ROWS($B$4:B109)</f>
        <v>106</v>
      </c>
      <c r="C109" s="24">
        <f ca="1">IF(ValuesEntered,IF(Amortization[[#This Row],[Številka obroka]]&lt;=DurationOfLoan,IF(ROW()-ROW(Amortization[[#Headers],[Datum plačila]])=1,LoanStart,IF(I108&gt;0,EDATE(C108,1),"")),""),"")</f>
        <v>47521</v>
      </c>
      <c r="D109" s="25">
        <f ca="1">IF(ROW()-ROW(Amortization[[#Headers],[Začetno stanje]])=1,LoanAmount,IF(Amortization[[#This Row],[Datum plačila]]="",0,INDEX(Amortization[], ROW()-4,8)))</f>
        <v>168427.70956911234</v>
      </c>
      <c r="E109" s="25">
        <f ca="1">IF(ValuesEntered,IF(ROW()-ROW(Amortization[[#Headers],[Obresti]])=1,-IPMT(InterestRate/12,1,DurationOfLoan-ROWS($C$4:C109)+1,Amortization[[#This Row],[Začetno stanje]]),IFERROR(-IPMT(InterestRate/12,1,Amortization[[#This Row],[Preostali obroki]],D110),0)),0)</f>
        <v>700.23270185955289</v>
      </c>
      <c r="F109" s="25">
        <f ca="1">IFERROR(IF(AND(ValuesEntered,Amortization[[#This Row],[Datum plačila]]&lt;&gt;""),-PPMT(InterestRate/12,1,DurationOfLoan-ROWS($C$4:C109)+1,Amortization[[#This Row],[Začetno stanje]]),""),0)</f>
        <v>371.86112281964324</v>
      </c>
      <c r="G109" s="25">
        <f ca="1">IF(Amortization[[#This Row],[Datum plačila]]="",0,PropertyTaxAmount)</f>
        <v>375</v>
      </c>
      <c r="H109" s="25">
        <f ca="1">IF(Amortization[[#This Row],[Datum plačila]]="",0,Amortization[[#This Row],[Obresti]]+Amortization[[#This Row],[Glavnica]]+Amortization[[#This Row],[Davek na nepremičnine]])</f>
        <v>1447.0938246791961</v>
      </c>
      <c r="I109" s="25">
        <f ca="1">IF(Amortization[[#This Row],[Datum plačila]]="",0,Amortization[[#This Row],[Začetno stanje]]-Amortization[[#This Row],[Glavnica]])</f>
        <v>168055.84844629269</v>
      </c>
      <c r="J109" s="26">
        <f ca="1">IF(Amortization[[#This Row],[Končno stanje]]&gt;0,LastRow-ROW(),0)</f>
        <v>254</v>
      </c>
    </row>
    <row r="110" spans="2:10" ht="15" customHeight="1" x14ac:dyDescent="0.3">
      <c r="B110" s="23">
        <f>ROWS($B$4:B110)</f>
        <v>107</v>
      </c>
      <c r="C110" s="24">
        <f ca="1">IF(ValuesEntered,IF(Amortization[[#This Row],[Številka obroka]]&lt;=DurationOfLoan,IF(ROW()-ROW(Amortization[[#Headers],[Datum plačila]])=1,LoanStart,IF(I109&gt;0,EDATE(C109,1),"")),""),"")</f>
        <v>47549</v>
      </c>
      <c r="D110" s="25">
        <f ca="1">IF(ROW()-ROW(Amortization[[#Headers],[Začetno stanje]])=1,LoanAmount,IF(Amortization[[#This Row],[Datum plačila]]="",0,INDEX(Amortization[], ROW()-4,8)))</f>
        <v>168055.84844629269</v>
      </c>
      <c r="E110" s="25">
        <f ca="1">IF(ValuesEntered,IF(ROW()-ROW(Amortization[[#Headers],[Obresti]])=1,-IPMT(InterestRate/12,1,DurationOfLoan-ROWS($C$4:C110)+1,Amortization[[#This Row],[Začetno stanje]]),IFERROR(-IPMT(InterestRate/12,1,Amortization[[#This Row],[Preostali obroki]],D111),0)),0)</f>
        <v>698.67682459219986</v>
      </c>
      <c r="F110" s="25">
        <f ca="1">IFERROR(IF(AND(ValuesEntered,Amortization[[#This Row],[Datum plačila]]&lt;&gt;""),-PPMT(InterestRate/12,1,DurationOfLoan-ROWS($C$4:C110)+1,Amortization[[#This Row],[Začetno stanje]]),""),0)</f>
        <v>373.41054416472497</v>
      </c>
      <c r="G110" s="25">
        <f ca="1">IF(Amortization[[#This Row],[Datum plačila]]="",0,PropertyTaxAmount)</f>
        <v>375</v>
      </c>
      <c r="H110" s="25">
        <f ca="1">IF(Amortization[[#This Row],[Datum plačila]]="",0,Amortization[[#This Row],[Obresti]]+Amortization[[#This Row],[Glavnica]]+Amortization[[#This Row],[Davek na nepremičnine]])</f>
        <v>1447.0873687569249</v>
      </c>
      <c r="I110" s="25">
        <f ca="1">IF(Amortization[[#This Row],[Datum plačila]]="",0,Amortization[[#This Row],[Začetno stanje]]-Amortization[[#This Row],[Glavnica]])</f>
        <v>167682.43790212797</v>
      </c>
      <c r="J110" s="26">
        <f ca="1">IF(Amortization[[#This Row],[Končno stanje]]&gt;0,LastRow-ROW(),0)</f>
        <v>253</v>
      </c>
    </row>
    <row r="111" spans="2:10" ht="15" customHeight="1" x14ac:dyDescent="0.3">
      <c r="B111" s="23">
        <f>ROWS($B$4:B111)</f>
        <v>108</v>
      </c>
      <c r="C111" s="24">
        <f ca="1">IF(ValuesEntered,IF(Amortization[[#This Row],[Številka obroka]]&lt;=DurationOfLoan,IF(ROW()-ROW(Amortization[[#Headers],[Datum plačila]])=1,LoanStart,IF(I110&gt;0,EDATE(C110,1),"")),""),"")</f>
        <v>47580</v>
      </c>
      <c r="D111" s="25">
        <f ca="1">IF(ROW()-ROW(Amortization[[#Headers],[Začetno stanje]])=1,LoanAmount,IF(Amortization[[#This Row],[Datum plačila]]="",0,INDEX(Amortization[], ROW()-4,8)))</f>
        <v>167682.43790212797</v>
      </c>
      <c r="E111" s="25">
        <f ca="1">IF(ValuesEntered,IF(ROW()-ROW(Amortization[[#Headers],[Obresti]])=1,-IPMT(InterestRate/12,1,DurationOfLoan-ROWS($C$4:C111)+1,Amortization[[#This Row],[Začetno stanje]]),IFERROR(-IPMT(InterestRate/12,1,Amortization[[#This Row],[Preostali obroki]],D112),0)),0)</f>
        <v>697.11446450289964</v>
      </c>
      <c r="F111" s="25">
        <f ca="1">IFERROR(IF(AND(ValuesEntered,Amortization[[#This Row],[Datum plačila]]&lt;&gt;""),-PPMT(InterestRate/12,1,DurationOfLoan-ROWS($C$4:C111)+1,Amortization[[#This Row],[Začetno stanje]]),""),0)</f>
        <v>374.96642143207816</v>
      </c>
      <c r="G111" s="25">
        <f ca="1">IF(Amortization[[#This Row],[Datum plačila]]="",0,PropertyTaxAmount)</f>
        <v>375</v>
      </c>
      <c r="H111" s="25">
        <f ca="1">IF(Amortization[[#This Row],[Datum plačila]]="",0,Amortization[[#This Row],[Obresti]]+Amortization[[#This Row],[Glavnica]]+Amortization[[#This Row],[Davek na nepremičnine]])</f>
        <v>1447.0808859349777</v>
      </c>
      <c r="I111" s="25">
        <f ca="1">IF(Amortization[[#This Row],[Datum plačila]]="",0,Amortization[[#This Row],[Začetno stanje]]-Amortization[[#This Row],[Glavnica]])</f>
        <v>167307.47148069591</v>
      </c>
      <c r="J111" s="26">
        <f ca="1">IF(Amortization[[#This Row],[Končno stanje]]&gt;0,LastRow-ROW(),0)</f>
        <v>252</v>
      </c>
    </row>
    <row r="112" spans="2:10" ht="15" customHeight="1" x14ac:dyDescent="0.3">
      <c r="B112" s="23">
        <f>ROWS($B$4:B112)</f>
        <v>109</v>
      </c>
      <c r="C112" s="24">
        <f ca="1">IF(ValuesEntered,IF(Amortization[[#This Row],[Številka obroka]]&lt;=DurationOfLoan,IF(ROW()-ROW(Amortization[[#Headers],[Datum plačila]])=1,LoanStart,IF(I111&gt;0,EDATE(C111,1),"")),""),"")</f>
        <v>47610</v>
      </c>
      <c r="D112" s="25">
        <f ca="1">IF(ROW()-ROW(Amortization[[#Headers],[Začetno stanje]])=1,LoanAmount,IF(Amortization[[#This Row],[Datum plačila]]="",0,INDEX(Amortization[], ROW()-4,8)))</f>
        <v>167307.47148069591</v>
      </c>
      <c r="E112" s="25">
        <f ca="1">IF(ValuesEntered,IF(ROW()-ROW(Amortization[[#Headers],[Obresti]])=1,-IPMT(InterestRate/12,1,DurationOfLoan-ROWS($C$4:C112)+1,Amortization[[#This Row],[Začetno stanje]]),IFERROR(-IPMT(InterestRate/12,1,Amortization[[#This Row],[Preostali obroki]],D113),0)),0)</f>
        <v>695.54559457989387</v>
      </c>
      <c r="F112" s="25">
        <f ca="1">IFERROR(IF(AND(ValuesEntered,Amortization[[#This Row],[Datum plačila]]&lt;&gt;""),-PPMT(InterestRate/12,1,DurationOfLoan-ROWS($C$4:C112)+1,Amortization[[#This Row],[Začetno stanje]]),""),0)</f>
        <v>376.52878152137839</v>
      </c>
      <c r="G112" s="25">
        <f ca="1">IF(Amortization[[#This Row],[Datum plačila]]="",0,PropertyTaxAmount)</f>
        <v>375</v>
      </c>
      <c r="H112" s="25">
        <f ca="1">IF(Amortization[[#This Row],[Datum plačila]]="",0,Amortization[[#This Row],[Obresti]]+Amortization[[#This Row],[Glavnica]]+Amortization[[#This Row],[Davek na nepremičnine]])</f>
        <v>1447.0743761012723</v>
      </c>
      <c r="I112" s="25">
        <f ca="1">IF(Amortization[[#This Row],[Datum plačila]]="",0,Amortization[[#This Row],[Začetno stanje]]-Amortization[[#This Row],[Glavnica]])</f>
        <v>166930.94269917454</v>
      </c>
      <c r="J112" s="26">
        <f ca="1">IF(Amortization[[#This Row],[Končno stanje]]&gt;0,LastRow-ROW(),0)</f>
        <v>251</v>
      </c>
    </row>
    <row r="113" spans="2:10" ht="15" customHeight="1" x14ac:dyDescent="0.3">
      <c r="B113" s="23">
        <f>ROWS($B$4:B113)</f>
        <v>110</v>
      </c>
      <c r="C113" s="24">
        <f ca="1">IF(ValuesEntered,IF(Amortization[[#This Row],[Številka obroka]]&lt;=DurationOfLoan,IF(ROW()-ROW(Amortization[[#Headers],[Datum plačila]])=1,LoanStart,IF(I112&gt;0,EDATE(C112,1),"")),""),"")</f>
        <v>47641</v>
      </c>
      <c r="D113" s="25">
        <f ca="1">IF(ROW()-ROW(Amortization[[#Headers],[Začetno stanje]])=1,LoanAmount,IF(Amortization[[#This Row],[Datum plačila]]="",0,INDEX(Amortization[], ROW()-4,8)))</f>
        <v>166930.94269917454</v>
      </c>
      <c r="E113" s="25">
        <f ca="1">IF(ValuesEntered,IF(ROW()-ROW(Amortization[[#Headers],[Obresti]])=1,-IPMT(InterestRate/12,1,DurationOfLoan-ROWS($C$4:C113)+1,Amortization[[#This Row],[Začetno stanje]]),IFERROR(-IPMT(InterestRate/12,1,Amortization[[#This Row],[Preostali obroki]],D114),0)),0)</f>
        <v>693.97018769887563</v>
      </c>
      <c r="F113" s="25">
        <f ca="1">IFERROR(IF(AND(ValuesEntered,Amortization[[#This Row],[Datum plačila]]&lt;&gt;""),-PPMT(InterestRate/12,1,DurationOfLoan-ROWS($C$4:C113)+1,Amortization[[#This Row],[Začetno stanje]]),""),0)</f>
        <v>378.09765144438427</v>
      </c>
      <c r="G113" s="25">
        <f ca="1">IF(Amortization[[#This Row],[Datum plačila]]="",0,PropertyTaxAmount)</f>
        <v>375</v>
      </c>
      <c r="H113" s="25">
        <f ca="1">IF(Amortization[[#This Row],[Datum plačila]]="",0,Amortization[[#This Row],[Obresti]]+Amortization[[#This Row],[Glavnica]]+Amortization[[#This Row],[Davek na nepremičnine]])</f>
        <v>1447.0678391432598</v>
      </c>
      <c r="I113" s="25">
        <f ca="1">IF(Amortization[[#This Row],[Datum plačila]]="",0,Amortization[[#This Row],[Začetno stanje]]-Amortization[[#This Row],[Glavnica]])</f>
        <v>166552.84504773017</v>
      </c>
      <c r="J113" s="26">
        <f ca="1">IF(Amortization[[#This Row],[Končno stanje]]&gt;0,LastRow-ROW(),0)</f>
        <v>250</v>
      </c>
    </row>
    <row r="114" spans="2:10" ht="15" customHeight="1" x14ac:dyDescent="0.3">
      <c r="B114" s="23">
        <f>ROWS($B$4:B114)</f>
        <v>111</v>
      </c>
      <c r="C114" s="24">
        <f ca="1">IF(ValuesEntered,IF(Amortization[[#This Row],[Številka obroka]]&lt;=DurationOfLoan,IF(ROW()-ROW(Amortization[[#Headers],[Datum plačila]])=1,LoanStart,IF(I113&gt;0,EDATE(C113,1),"")),""),"")</f>
        <v>47671</v>
      </c>
      <c r="D114" s="25">
        <f ca="1">IF(ROW()-ROW(Amortization[[#Headers],[Začetno stanje]])=1,LoanAmount,IF(Amortization[[#This Row],[Datum plačila]]="",0,INDEX(Amortization[], ROW()-4,8)))</f>
        <v>166552.84504773017</v>
      </c>
      <c r="E114" s="25">
        <f ca="1">IF(ValuesEntered,IF(ROW()-ROW(Amortization[[#Headers],[Obresti]])=1,-IPMT(InterestRate/12,1,DurationOfLoan-ROWS($C$4:C114)+1,Amortization[[#This Row],[Začetno stanje]]),IFERROR(-IPMT(InterestRate/12,1,Amortization[[#This Row],[Preostali obroki]],D115),0)),0)</f>
        <v>692.38821662251985</v>
      </c>
      <c r="F114" s="25">
        <f ca="1">IFERROR(IF(AND(ValuesEntered,Amortization[[#This Row],[Datum plačila]]&lt;&gt;""),-PPMT(InterestRate/12,1,DurationOfLoan-ROWS($C$4:C114)+1,Amortization[[#This Row],[Začetno stanje]]),""),0)</f>
        <v>379.67305832540245</v>
      </c>
      <c r="G114" s="25">
        <f ca="1">IF(Amortization[[#This Row],[Datum plačila]]="",0,PropertyTaxAmount)</f>
        <v>375</v>
      </c>
      <c r="H114" s="25">
        <f ca="1">IF(Amortization[[#This Row],[Datum plačila]]="",0,Amortization[[#This Row],[Obresti]]+Amortization[[#This Row],[Glavnica]]+Amortization[[#This Row],[Davek na nepremičnine]])</f>
        <v>1447.0612749479224</v>
      </c>
      <c r="I114" s="25">
        <f ca="1">IF(Amortization[[#This Row],[Datum plačila]]="",0,Amortization[[#This Row],[Začetno stanje]]-Amortization[[#This Row],[Glavnica]])</f>
        <v>166173.17198940477</v>
      </c>
      <c r="J114" s="26">
        <f ca="1">IF(Amortization[[#This Row],[Končno stanje]]&gt;0,LastRow-ROW(),0)</f>
        <v>249</v>
      </c>
    </row>
    <row r="115" spans="2:10" ht="15" customHeight="1" x14ac:dyDescent="0.3">
      <c r="B115" s="23">
        <f>ROWS($B$4:B115)</f>
        <v>112</v>
      </c>
      <c r="C115" s="24">
        <f ca="1">IF(ValuesEntered,IF(Amortization[[#This Row],[Številka obroka]]&lt;=DurationOfLoan,IF(ROW()-ROW(Amortization[[#Headers],[Datum plačila]])=1,LoanStart,IF(I114&gt;0,EDATE(C114,1),"")),""),"")</f>
        <v>47702</v>
      </c>
      <c r="D115" s="25">
        <f ca="1">IF(ROW()-ROW(Amortization[[#Headers],[Začetno stanje]])=1,LoanAmount,IF(Amortization[[#This Row],[Datum plačila]]="",0,INDEX(Amortization[], ROW()-4,8)))</f>
        <v>166173.17198940477</v>
      </c>
      <c r="E115" s="25">
        <f ca="1">IF(ValuesEntered,IF(ROW()-ROW(Amortization[[#Headers],[Obresti]])=1,-IPMT(InterestRate/12,1,DurationOfLoan-ROWS($C$4:C115)+1,Amortization[[#This Row],[Začetno stanje]]),IFERROR(-IPMT(InterestRate/12,1,Amortization[[#This Row],[Preostali obroki]],D116),0)),0)</f>
        <v>690.79965400001254</v>
      </c>
      <c r="F115" s="25">
        <f ca="1">IFERROR(IF(AND(ValuesEntered,Amortization[[#This Row],[Datum plačila]]&lt;&gt;""),-PPMT(InterestRate/12,1,DurationOfLoan-ROWS($C$4:C115)+1,Amortization[[#This Row],[Začetno stanje]]),""),0)</f>
        <v>381.25502940175835</v>
      </c>
      <c r="G115" s="25">
        <f ca="1">IF(Amortization[[#This Row],[Datum plačila]]="",0,PropertyTaxAmount)</f>
        <v>375</v>
      </c>
      <c r="H115" s="25">
        <f ca="1">IF(Amortization[[#This Row],[Datum plačila]]="",0,Amortization[[#This Row],[Obresti]]+Amortization[[#This Row],[Glavnica]]+Amortization[[#This Row],[Davek na nepremičnine]])</f>
        <v>1447.0546834017709</v>
      </c>
      <c r="I115" s="25">
        <f ca="1">IF(Amortization[[#This Row],[Datum plačila]]="",0,Amortization[[#This Row],[Začetno stanje]]-Amortization[[#This Row],[Glavnica]])</f>
        <v>165791.916960003</v>
      </c>
      <c r="J115" s="26">
        <f ca="1">IF(Amortization[[#This Row],[Končno stanje]]&gt;0,LastRow-ROW(),0)</f>
        <v>248</v>
      </c>
    </row>
    <row r="116" spans="2:10" ht="15" customHeight="1" x14ac:dyDescent="0.3">
      <c r="B116" s="23">
        <f>ROWS($B$4:B116)</f>
        <v>113</v>
      </c>
      <c r="C116" s="24">
        <f ca="1">IF(ValuesEntered,IF(Amortization[[#This Row],[Številka obroka]]&lt;=DurationOfLoan,IF(ROW()-ROW(Amortization[[#Headers],[Datum plačila]])=1,LoanStart,IF(I115&gt;0,EDATE(C115,1),"")),""),"")</f>
        <v>47733</v>
      </c>
      <c r="D116" s="25">
        <f ca="1">IF(ROW()-ROW(Amortization[[#Headers],[Začetno stanje]])=1,LoanAmount,IF(Amortization[[#This Row],[Datum plačila]]="",0,INDEX(Amortization[], ROW()-4,8)))</f>
        <v>165791.916960003</v>
      </c>
      <c r="E116" s="25">
        <f ca="1">IF(ValuesEntered,IF(ROW()-ROW(Amortization[[#Headers],[Obresti]])=1,-IPMT(InterestRate/12,1,DurationOfLoan-ROWS($C$4:C116)+1,Amortization[[#This Row],[Začetno stanje]]),IFERROR(-IPMT(InterestRate/12,1,Amortization[[#This Row],[Preostali obroki]],D117),0)),0)</f>
        <v>689.2044723665781</v>
      </c>
      <c r="F116" s="25">
        <f ca="1">IFERROR(IF(AND(ValuesEntered,Amortization[[#This Row],[Datum plačila]]&lt;&gt;""),-PPMT(InterestRate/12,1,DurationOfLoan-ROWS($C$4:C116)+1,Amortization[[#This Row],[Začetno stanje]]),""),0)</f>
        <v>382.84359202426555</v>
      </c>
      <c r="G116" s="25">
        <f ca="1">IF(Amortization[[#This Row],[Datum plačila]]="",0,PropertyTaxAmount)</f>
        <v>375</v>
      </c>
      <c r="H116" s="25">
        <f ca="1">IF(Amortization[[#This Row],[Datum plačila]]="",0,Amortization[[#This Row],[Obresti]]+Amortization[[#This Row],[Glavnica]]+Amortization[[#This Row],[Davek na nepremičnine]])</f>
        <v>1447.0480643908436</v>
      </c>
      <c r="I116" s="25">
        <f ca="1">IF(Amortization[[#This Row],[Datum plačila]]="",0,Amortization[[#This Row],[Začetno stanje]]-Amortization[[#This Row],[Glavnica]])</f>
        <v>165409.07336797874</v>
      </c>
      <c r="J116" s="26">
        <f ca="1">IF(Amortization[[#This Row],[Končno stanje]]&gt;0,LastRow-ROW(),0)</f>
        <v>247</v>
      </c>
    </row>
    <row r="117" spans="2:10" ht="15" customHeight="1" x14ac:dyDescent="0.3">
      <c r="B117" s="23">
        <f>ROWS($B$4:B117)</f>
        <v>114</v>
      </c>
      <c r="C117" s="24">
        <f ca="1">IF(ValuesEntered,IF(Amortization[[#This Row],[Številka obroka]]&lt;=DurationOfLoan,IF(ROW()-ROW(Amortization[[#Headers],[Datum plačila]])=1,LoanStart,IF(I116&gt;0,EDATE(C116,1),"")),""),"")</f>
        <v>47763</v>
      </c>
      <c r="D117" s="25">
        <f ca="1">IF(ROW()-ROW(Amortization[[#Headers],[Začetno stanje]])=1,LoanAmount,IF(Amortization[[#This Row],[Datum plačila]]="",0,INDEX(Amortization[], ROW()-4,8)))</f>
        <v>165409.07336797874</v>
      </c>
      <c r="E117" s="25">
        <f ca="1">IF(ValuesEntered,IF(ROW()-ROW(Amortization[[#Headers],[Obresti]])=1,-IPMT(InterestRate/12,1,DurationOfLoan-ROWS($C$4:C117)+1,Amortization[[#This Row],[Začetno stanje]]),IFERROR(-IPMT(InterestRate/12,1,Amortization[[#This Row],[Preostali obroki]],D118),0)),0)</f>
        <v>687.60264414300434</v>
      </c>
      <c r="F117" s="25">
        <f ca="1">IFERROR(IF(AND(ValuesEntered,Amortization[[#This Row],[Datum plačila]]&lt;&gt;""),-PPMT(InterestRate/12,1,DurationOfLoan-ROWS($C$4:C117)+1,Amortization[[#This Row],[Začetno stanje]]),""),0)</f>
        <v>384.4387736577001</v>
      </c>
      <c r="G117" s="25">
        <f ca="1">IF(Amortization[[#This Row],[Datum plačila]]="",0,PropertyTaxAmount)</f>
        <v>375</v>
      </c>
      <c r="H117" s="25">
        <f ca="1">IF(Amortization[[#This Row],[Datum plačila]]="",0,Amortization[[#This Row],[Obresti]]+Amortization[[#This Row],[Glavnica]]+Amortization[[#This Row],[Davek na nepremičnine]])</f>
        <v>1447.0414178007045</v>
      </c>
      <c r="I117" s="25">
        <f ca="1">IF(Amortization[[#This Row],[Datum plačila]]="",0,Amortization[[#This Row],[Začetno stanje]]-Amortization[[#This Row],[Glavnica]])</f>
        <v>165024.63459432105</v>
      </c>
      <c r="J117" s="26">
        <f ca="1">IF(Amortization[[#This Row],[Končno stanje]]&gt;0,LastRow-ROW(),0)</f>
        <v>246</v>
      </c>
    </row>
    <row r="118" spans="2:10" ht="15" customHeight="1" x14ac:dyDescent="0.3">
      <c r="B118" s="23">
        <f>ROWS($B$4:B118)</f>
        <v>115</v>
      </c>
      <c r="C118" s="24">
        <f ca="1">IF(ValuesEntered,IF(Amortization[[#This Row],[Številka obroka]]&lt;=DurationOfLoan,IF(ROW()-ROW(Amortization[[#Headers],[Datum plačila]])=1,LoanStart,IF(I117&gt;0,EDATE(C117,1),"")),""),"")</f>
        <v>47794</v>
      </c>
      <c r="D118" s="25">
        <f ca="1">IF(ROW()-ROW(Amortization[[#Headers],[Začetno stanje]])=1,LoanAmount,IF(Amortization[[#This Row],[Datum plačila]]="",0,INDEX(Amortization[], ROW()-4,8)))</f>
        <v>165024.63459432105</v>
      </c>
      <c r="E118" s="25">
        <f ca="1">IF(ValuesEntered,IF(ROW()-ROW(Amortization[[#Headers],[Obresti]])=1,-IPMT(InterestRate/12,1,DurationOfLoan-ROWS($C$4:C118)+1,Amortization[[#This Row],[Začetno stanje]]),IFERROR(-IPMT(InterestRate/12,1,Amortization[[#This Row],[Preostali obroki]],D119),0)),0)</f>
        <v>685.99414163516565</v>
      </c>
      <c r="F118" s="25">
        <f ca="1">IFERROR(IF(AND(ValuesEntered,Amortization[[#This Row],[Datum plačila]]&lt;&gt;""),-PPMT(InterestRate/12,1,DurationOfLoan-ROWS($C$4:C118)+1,Amortization[[#This Row],[Začetno stanje]]),""),0)</f>
        <v>386.0406018812738</v>
      </c>
      <c r="G118" s="25">
        <f ca="1">IF(Amortization[[#This Row],[Datum plačila]]="",0,PropertyTaxAmount)</f>
        <v>375</v>
      </c>
      <c r="H118" s="25">
        <f ca="1">IF(Amortization[[#This Row],[Datum plačila]]="",0,Amortization[[#This Row],[Obresti]]+Amortization[[#This Row],[Glavnica]]+Amortization[[#This Row],[Davek na nepremičnine]])</f>
        <v>1447.0347435164394</v>
      </c>
      <c r="I118" s="25">
        <f ca="1">IF(Amortization[[#This Row],[Datum plačila]]="",0,Amortization[[#This Row],[Začetno stanje]]-Amortization[[#This Row],[Glavnica]])</f>
        <v>164638.59399243977</v>
      </c>
      <c r="J118" s="26">
        <f ca="1">IF(Amortization[[#This Row],[Končno stanje]]&gt;0,LastRow-ROW(),0)</f>
        <v>245</v>
      </c>
    </row>
    <row r="119" spans="2:10" ht="15" customHeight="1" x14ac:dyDescent="0.3">
      <c r="B119" s="23">
        <f>ROWS($B$4:B119)</f>
        <v>116</v>
      </c>
      <c r="C119" s="24">
        <f ca="1">IF(ValuesEntered,IF(Amortization[[#This Row],[Številka obroka]]&lt;=DurationOfLoan,IF(ROW()-ROW(Amortization[[#Headers],[Datum plačila]])=1,LoanStart,IF(I118&gt;0,EDATE(C118,1),"")),""),"")</f>
        <v>47824</v>
      </c>
      <c r="D119" s="25">
        <f ca="1">IF(ROW()-ROW(Amortization[[#Headers],[Začetno stanje]])=1,LoanAmount,IF(Amortization[[#This Row],[Datum plačila]]="",0,INDEX(Amortization[], ROW()-4,8)))</f>
        <v>164638.59399243977</v>
      </c>
      <c r="E119" s="25">
        <f ca="1">IF(ValuesEntered,IF(ROW()-ROW(Amortization[[#Headers],[Obresti]])=1,-IPMT(InterestRate/12,1,DurationOfLoan-ROWS($C$4:C119)+1,Amortization[[#This Row],[Začetno stanje]]),IFERROR(-IPMT(InterestRate/12,1,Amortization[[#This Row],[Preostali obroki]],D120),0)),0)</f>
        <v>684.37893703354439</v>
      </c>
      <c r="F119" s="25">
        <f ca="1">IFERROR(IF(AND(ValuesEntered,Amortization[[#This Row],[Datum plačila]]&lt;&gt;""),-PPMT(InterestRate/12,1,DurationOfLoan-ROWS($C$4:C119)+1,Amortization[[#This Row],[Začetno stanje]]),""),0)</f>
        <v>387.64910438911255</v>
      </c>
      <c r="G119" s="25">
        <f ca="1">IF(Amortization[[#This Row],[Datum plačila]]="",0,PropertyTaxAmount)</f>
        <v>375</v>
      </c>
      <c r="H119" s="25">
        <f ca="1">IF(Amortization[[#This Row],[Datum plačila]]="",0,Amortization[[#This Row],[Obresti]]+Amortization[[#This Row],[Glavnica]]+Amortization[[#This Row],[Davek na nepremičnine]])</f>
        <v>1447.028041422657</v>
      </c>
      <c r="I119" s="25">
        <f ca="1">IF(Amortization[[#This Row],[Datum plačila]]="",0,Amortization[[#This Row],[Začetno stanje]]-Amortization[[#This Row],[Glavnica]])</f>
        <v>164250.94488805067</v>
      </c>
      <c r="J119" s="26">
        <f ca="1">IF(Amortization[[#This Row],[Končno stanje]]&gt;0,LastRow-ROW(),0)</f>
        <v>244</v>
      </c>
    </row>
    <row r="120" spans="2:10" ht="15" customHeight="1" x14ac:dyDescent="0.3">
      <c r="B120" s="23">
        <f>ROWS($B$4:B120)</f>
        <v>117</v>
      </c>
      <c r="C120" s="24">
        <f ca="1">IF(ValuesEntered,IF(Amortization[[#This Row],[Številka obroka]]&lt;=DurationOfLoan,IF(ROW()-ROW(Amortization[[#Headers],[Datum plačila]])=1,LoanStart,IF(I119&gt;0,EDATE(C119,1),"")),""),"")</f>
        <v>47855</v>
      </c>
      <c r="D120" s="25">
        <f ca="1">IF(ROW()-ROW(Amortization[[#Headers],[Začetno stanje]])=1,LoanAmount,IF(Amortization[[#This Row],[Datum plačila]]="",0,INDEX(Amortization[], ROW()-4,8)))</f>
        <v>164250.94488805067</v>
      </c>
      <c r="E120" s="25">
        <f ca="1">IF(ValuesEntered,IF(ROW()-ROW(Amortization[[#Headers],[Obresti]])=1,-IPMT(InterestRate/12,1,DurationOfLoan-ROWS($C$4:C120)+1,Amortization[[#This Row],[Začetno stanje]]),IFERROR(-IPMT(InterestRate/12,1,Amortization[[#This Row],[Preostali obroki]],D121),0)),0)</f>
        <v>682.75700241274967</v>
      </c>
      <c r="F120" s="25">
        <f ca="1">IFERROR(IF(AND(ValuesEntered,Amortization[[#This Row],[Datum plačila]]&lt;&gt;""),-PPMT(InterestRate/12,1,DurationOfLoan-ROWS($C$4:C120)+1,Amortization[[#This Row],[Začetno stanje]]),""),0)</f>
        <v>389.2643089907337</v>
      </c>
      <c r="G120" s="25">
        <f ca="1">IF(Amortization[[#This Row],[Datum plačila]]="",0,PropertyTaxAmount)</f>
        <v>375</v>
      </c>
      <c r="H120" s="25">
        <f ca="1">IF(Amortization[[#This Row],[Datum plačila]]="",0,Amortization[[#This Row],[Obresti]]+Amortization[[#This Row],[Glavnica]]+Amortization[[#This Row],[Davek na nepremičnine]])</f>
        <v>1447.0213114034834</v>
      </c>
      <c r="I120" s="25">
        <f ca="1">IF(Amortization[[#This Row],[Datum plačila]]="",0,Amortization[[#This Row],[Začetno stanje]]-Amortization[[#This Row],[Glavnica]])</f>
        <v>163861.68057905993</v>
      </c>
      <c r="J120" s="26">
        <f ca="1">IF(Amortization[[#This Row],[Končno stanje]]&gt;0,LastRow-ROW(),0)</f>
        <v>243</v>
      </c>
    </row>
    <row r="121" spans="2:10" ht="15" customHeight="1" x14ac:dyDescent="0.3">
      <c r="B121" s="23">
        <f>ROWS($B$4:B121)</f>
        <v>118</v>
      </c>
      <c r="C121" s="24">
        <f ca="1">IF(ValuesEntered,IF(Amortization[[#This Row],[Številka obroka]]&lt;=DurationOfLoan,IF(ROW()-ROW(Amortization[[#Headers],[Datum plačila]])=1,LoanStart,IF(I120&gt;0,EDATE(C120,1),"")),""),"")</f>
        <v>47886</v>
      </c>
      <c r="D121" s="25">
        <f ca="1">IF(ROW()-ROW(Amortization[[#Headers],[Začetno stanje]])=1,LoanAmount,IF(Amortization[[#This Row],[Datum plačila]]="",0,INDEX(Amortization[], ROW()-4,8)))</f>
        <v>163861.68057905993</v>
      </c>
      <c r="E121" s="25">
        <f ca="1">IF(ValuesEntered,IF(ROW()-ROW(Amortization[[#Headers],[Obresti]])=1,-IPMT(InterestRate/12,1,DurationOfLoan-ROWS($C$4:C121)+1,Amortization[[#This Row],[Začetno stanje]]),IFERROR(-IPMT(InterestRate/12,1,Amortization[[#This Row],[Preostali obroki]],D122),0)),0)</f>
        <v>681.12830973103507</v>
      </c>
      <c r="F121" s="25">
        <f ca="1">IFERROR(IF(AND(ValuesEntered,Amortization[[#This Row],[Datum plačila]]&lt;&gt;""),-PPMT(InterestRate/12,1,DurationOfLoan-ROWS($C$4:C121)+1,Amortization[[#This Row],[Začetno stanje]]),""),0)</f>
        <v>390.88624361152858</v>
      </c>
      <c r="G121" s="25">
        <f ca="1">IF(Amortization[[#This Row],[Datum plačila]]="",0,PropertyTaxAmount)</f>
        <v>375</v>
      </c>
      <c r="H121" s="25">
        <f ca="1">IF(Amortization[[#This Row],[Datum plačila]]="",0,Amortization[[#This Row],[Obresti]]+Amortization[[#This Row],[Glavnica]]+Amortization[[#This Row],[Davek na nepremičnine]])</f>
        <v>1447.0145533425637</v>
      </c>
      <c r="I121" s="25">
        <f ca="1">IF(Amortization[[#This Row],[Datum plačila]]="",0,Amortization[[#This Row],[Začetno stanje]]-Amortization[[#This Row],[Glavnica]])</f>
        <v>163470.79433544842</v>
      </c>
      <c r="J121" s="26">
        <f ca="1">IF(Amortization[[#This Row],[Končno stanje]]&gt;0,LastRow-ROW(),0)</f>
        <v>242</v>
      </c>
    </row>
    <row r="122" spans="2:10" ht="15" customHeight="1" x14ac:dyDescent="0.3">
      <c r="B122" s="23">
        <f>ROWS($B$4:B122)</f>
        <v>119</v>
      </c>
      <c r="C122" s="24">
        <f ca="1">IF(ValuesEntered,IF(Amortization[[#This Row],[Številka obroka]]&lt;=DurationOfLoan,IF(ROW()-ROW(Amortization[[#Headers],[Datum plačila]])=1,LoanStart,IF(I121&gt;0,EDATE(C121,1),"")),""),"")</f>
        <v>47914</v>
      </c>
      <c r="D122" s="25">
        <f ca="1">IF(ROW()-ROW(Amortization[[#Headers],[Začetno stanje]])=1,LoanAmount,IF(Amortization[[#This Row],[Datum plačila]]="",0,INDEX(Amortization[], ROW()-4,8)))</f>
        <v>163470.79433544842</v>
      </c>
      <c r="E122" s="25">
        <f ca="1">IF(ValuesEntered,IF(ROW()-ROW(Amortization[[#Headers],[Obresti]])=1,-IPMT(InterestRate/12,1,DurationOfLoan-ROWS($C$4:C122)+1,Amortization[[#This Row],[Začetno stanje]]),IFERROR(-IPMT(InterestRate/12,1,Amortization[[#This Row],[Preostali obroki]],D123),0)),0)</f>
        <v>679.49283082981322</v>
      </c>
      <c r="F122" s="25">
        <f ca="1">IFERROR(IF(AND(ValuesEntered,Amortization[[#This Row],[Datum plačila]]&lt;&gt;""),-PPMT(InterestRate/12,1,DurationOfLoan-ROWS($C$4:C122)+1,Amortization[[#This Row],[Začetno stanje]]),""),0)</f>
        <v>392.51493629324341</v>
      </c>
      <c r="G122" s="25">
        <f ca="1">IF(Amortization[[#This Row],[Datum plačila]]="",0,PropertyTaxAmount)</f>
        <v>375</v>
      </c>
      <c r="H122" s="25">
        <f ca="1">IF(Amortization[[#This Row],[Datum plačila]]="",0,Amortization[[#This Row],[Obresti]]+Amortization[[#This Row],[Glavnica]]+Amortization[[#This Row],[Davek na nepremičnine]])</f>
        <v>1447.0077671230565</v>
      </c>
      <c r="I122" s="25">
        <f ca="1">IF(Amortization[[#This Row],[Datum plačila]]="",0,Amortization[[#This Row],[Začetno stanje]]-Amortization[[#This Row],[Glavnica]])</f>
        <v>163078.27939915517</v>
      </c>
      <c r="J122" s="26">
        <f ca="1">IF(Amortization[[#This Row],[Končno stanje]]&gt;0,LastRow-ROW(),0)</f>
        <v>241</v>
      </c>
    </row>
    <row r="123" spans="2:10" ht="15" customHeight="1" x14ac:dyDescent="0.3">
      <c r="B123" s="23">
        <f>ROWS($B$4:B123)</f>
        <v>120</v>
      </c>
      <c r="C123" s="24">
        <f ca="1">IF(ValuesEntered,IF(Amortization[[#This Row],[Številka obroka]]&lt;=DurationOfLoan,IF(ROW()-ROW(Amortization[[#Headers],[Datum plačila]])=1,LoanStart,IF(I122&gt;0,EDATE(C122,1),"")),""),"")</f>
        <v>47945</v>
      </c>
      <c r="D123" s="25">
        <f ca="1">IF(ROW()-ROW(Amortization[[#Headers],[Začetno stanje]])=1,LoanAmount,IF(Amortization[[#This Row],[Datum plačila]]="",0,INDEX(Amortization[], ROW()-4,8)))</f>
        <v>163078.27939915517</v>
      </c>
      <c r="E123" s="25">
        <f ca="1">IF(ValuesEntered,IF(ROW()-ROW(Amortization[[#Headers],[Obresti]])=1,-IPMT(InterestRate/12,1,DurationOfLoan-ROWS($C$4:C123)+1,Amortization[[#This Row],[Začetno stanje]]),IFERROR(-IPMT(InterestRate/12,1,Amortization[[#This Row],[Preostali obroki]],D124),0)),0)</f>
        <v>677.85053743316962</v>
      </c>
      <c r="F123" s="25">
        <f ca="1">IFERROR(IF(AND(ValuesEntered,Amortization[[#This Row],[Datum plačila]]&lt;&gt;""),-PPMT(InterestRate/12,1,DurationOfLoan-ROWS($C$4:C123)+1,Amortization[[#This Row],[Začetno stanje]]),""),0)</f>
        <v>394.15041519446515</v>
      </c>
      <c r="G123" s="25">
        <f ca="1">IF(Amortization[[#This Row],[Datum plačila]]="",0,PropertyTaxAmount)</f>
        <v>375</v>
      </c>
      <c r="H123" s="25">
        <f ca="1">IF(Amortization[[#This Row],[Datum plačila]]="",0,Amortization[[#This Row],[Obresti]]+Amortization[[#This Row],[Glavnica]]+Amortization[[#This Row],[Davek na nepremičnine]])</f>
        <v>1447.0009526276349</v>
      </c>
      <c r="I123" s="25">
        <f ca="1">IF(Amortization[[#This Row],[Datum plačila]]="",0,Amortization[[#This Row],[Začetno stanje]]-Amortization[[#This Row],[Glavnica]])</f>
        <v>162684.12898396072</v>
      </c>
      <c r="J123" s="26">
        <f ca="1">IF(Amortization[[#This Row],[Končno stanje]]&gt;0,LastRow-ROW(),0)</f>
        <v>240</v>
      </c>
    </row>
    <row r="124" spans="2:10" ht="15" customHeight="1" x14ac:dyDescent="0.3">
      <c r="B124" s="23">
        <f>ROWS($B$4:B124)</f>
        <v>121</v>
      </c>
      <c r="C124" s="24">
        <f ca="1">IF(ValuesEntered,IF(Amortization[[#This Row],[Številka obroka]]&lt;=DurationOfLoan,IF(ROW()-ROW(Amortization[[#Headers],[Datum plačila]])=1,LoanStart,IF(I123&gt;0,EDATE(C123,1),"")),""),"")</f>
        <v>47975</v>
      </c>
      <c r="D124" s="25">
        <f ca="1">IF(ROW()-ROW(Amortization[[#Headers],[Začetno stanje]])=1,LoanAmount,IF(Amortization[[#This Row],[Datum plačila]]="",0,INDEX(Amortization[], ROW()-4,8)))</f>
        <v>162684.12898396072</v>
      </c>
      <c r="E124" s="25">
        <f ca="1">IF(ValuesEntered,IF(ROW()-ROW(Amortization[[#Headers],[Obresti]])=1,-IPMT(InterestRate/12,1,DurationOfLoan-ROWS($C$4:C124)+1,Amortization[[#This Row],[Začetno stanje]]),IFERROR(-IPMT(InterestRate/12,1,Amortization[[#This Row],[Preostali obroki]],D125),0)),0)</f>
        <v>676.2014011473733</v>
      </c>
      <c r="F124" s="25">
        <f ca="1">IFERROR(IF(AND(ValuesEntered,Amortization[[#This Row],[Datum plačila]]&lt;&gt;""),-PPMT(InterestRate/12,1,DurationOfLoan-ROWS($C$4:C124)+1,Amortization[[#This Row],[Začetno stanje]]),""),0)</f>
        <v>395.79270859110875</v>
      </c>
      <c r="G124" s="25">
        <f ca="1">IF(Amortization[[#This Row],[Datum plačila]]="",0,PropertyTaxAmount)</f>
        <v>375</v>
      </c>
      <c r="H124" s="25">
        <f ca="1">IF(Amortization[[#This Row],[Datum plačila]]="",0,Amortization[[#This Row],[Obresti]]+Amortization[[#This Row],[Glavnica]]+Amortization[[#This Row],[Davek na nepremičnine]])</f>
        <v>1446.9941097384822</v>
      </c>
      <c r="I124" s="25">
        <f ca="1">IF(Amortization[[#This Row],[Datum plačila]]="",0,Amortization[[#This Row],[Začetno stanje]]-Amortization[[#This Row],[Glavnica]])</f>
        <v>162288.3362753696</v>
      </c>
      <c r="J124" s="26">
        <f ca="1">IF(Amortization[[#This Row],[Končno stanje]]&gt;0,LastRow-ROW(),0)</f>
        <v>239</v>
      </c>
    </row>
    <row r="125" spans="2:10" ht="15" customHeight="1" x14ac:dyDescent="0.3">
      <c r="B125" s="23">
        <f>ROWS($B$4:B125)</f>
        <v>122</v>
      </c>
      <c r="C125" s="24">
        <f ca="1">IF(ValuesEntered,IF(Amortization[[#This Row],[Številka obroka]]&lt;=DurationOfLoan,IF(ROW()-ROW(Amortization[[#Headers],[Datum plačila]])=1,LoanStart,IF(I124&gt;0,EDATE(C124,1),"")),""),"")</f>
        <v>48006</v>
      </c>
      <c r="D125" s="25">
        <f ca="1">IF(ROW()-ROW(Amortization[[#Headers],[Začetno stanje]])=1,LoanAmount,IF(Amortization[[#This Row],[Datum plačila]]="",0,INDEX(Amortization[], ROW()-4,8)))</f>
        <v>162288.3362753696</v>
      </c>
      <c r="E125" s="25">
        <f ca="1">IF(ValuesEntered,IF(ROW()-ROW(Amortization[[#Headers],[Obresti]])=1,-IPMT(InterestRate/12,1,DurationOfLoan-ROWS($C$4:C125)+1,Amortization[[#This Row],[Začetno stanje]]),IFERROR(-IPMT(InterestRate/12,1,Amortization[[#This Row],[Preostali obroki]],D126),0)),0)</f>
        <v>674.54539346038621</v>
      </c>
      <c r="F125" s="25">
        <f ca="1">IFERROR(IF(AND(ValuesEntered,Amortization[[#This Row],[Datum plačila]]&lt;&gt;""),-PPMT(InterestRate/12,1,DurationOfLoan-ROWS($C$4:C125)+1,Amortization[[#This Row],[Začetno stanje]]),""),0)</f>
        <v>397.44184487690495</v>
      </c>
      <c r="G125" s="25">
        <f ca="1">IF(Amortization[[#This Row],[Datum plačila]]="",0,PropertyTaxAmount)</f>
        <v>375</v>
      </c>
      <c r="H125" s="25">
        <f ca="1">IF(Amortization[[#This Row],[Datum plačila]]="",0,Amortization[[#This Row],[Obresti]]+Amortization[[#This Row],[Glavnica]]+Amortization[[#This Row],[Davek na nepremičnine]])</f>
        <v>1446.9872383372913</v>
      </c>
      <c r="I125" s="25">
        <f ca="1">IF(Amortization[[#This Row],[Datum plačila]]="",0,Amortization[[#This Row],[Začetno stanje]]-Amortization[[#This Row],[Glavnica]])</f>
        <v>161890.89443049268</v>
      </c>
      <c r="J125" s="26">
        <f ca="1">IF(Amortization[[#This Row],[Končno stanje]]&gt;0,LastRow-ROW(),0)</f>
        <v>238</v>
      </c>
    </row>
    <row r="126" spans="2:10" ht="15" customHeight="1" x14ac:dyDescent="0.3">
      <c r="B126" s="23">
        <f>ROWS($B$4:B126)</f>
        <v>123</v>
      </c>
      <c r="C126" s="24">
        <f ca="1">IF(ValuesEntered,IF(Amortization[[#This Row],[Številka obroka]]&lt;=DurationOfLoan,IF(ROW()-ROW(Amortization[[#Headers],[Datum plačila]])=1,LoanStart,IF(I125&gt;0,EDATE(C125,1),"")),""),"")</f>
        <v>48036</v>
      </c>
      <c r="D126" s="25">
        <f ca="1">IF(ROW()-ROW(Amortization[[#Headers],[Začetno stanje]])=1,LoanAmount,IF(Amortization[[#This Row],[Datum plačila]]="",0,INDEX(Amortization[], ROW()-4,8)))</f>
        <v>161890.89443049268</v>
      </c>
      <c r="E126" s="25">
        <f ca="1">IF(ValuesEntered,IF(ROW()-ROW(Amortization[[#Headers],[Obresti]])=1,-IPMT(InterestRate/12,1,DurationOfLoan-ROWS($C$4:C126)+1,Amortization[[#This Row],[Začetno stanje]]),IFERROR(-IPMT(InterestRate/12,1,Amortization[[#This Row],[Preostali obroki]],D127),0)),0)</f>
        <v>672.88248574136992</v>
      </c>
      <c r="F126" s="25">
        <f ca="1">IFERROR(IF(AND(ValuesEntered,Amortization[[#This Row],[Datum plačila]]&lt;&gt;""),-PPMT(InterestRate/12,1,DurationOfLoan-ROWS($C$4:C126)+1,Amortization[[#This Row],[Začetno stanje]]),""),0)</f>
        <v>399.0978525638921</v>
      </c>
      <c r="G126" s="25">
        <f ca="1">IF(Amortization[[#This Row],[Datum plačila]]="",0,PropertyTaxAmount)</f>
        <v>375</v>
      </c>
      <c r="H126" s="25">
        <f ca="1">IF(Amortization[[#This Row],[Datum plačila]]="",0,Amortization[[#This Row],[Obresti]]+Amortization[[#This Row],[Glavnica]]+Amortization[[#This Row],[Davek na nepremičnine]])</f>
        <v>1446.980338305262</v>
      </c>
      <c r="I126" s="25">
        <f ca="1">IF(Amortization[[#This Row],[Datum plačila]]="",0,Amortization[[#This Row],[Začetno stanje]]-Amortization[[#This Row],[Glavnica]])</f>
        <v>161491.79657792879</v>
      </c>
      <c r="J126" s="26">
        <f ca="1">IF(Amortization[[#This Row],[Končno stanje]]&gt;0,LastRow-ROW(),0)</f>
        <v>237</v>
      </c>
    </row>
    <row r="127" spans="2:10" ht="15" customHeight="1" x14ac:dyDescent="0.3">
      <c r="B127" s="23">
        <f>ROWS($B$4:B127)</f>
        <v>124</v>
      </c>
      <c r="C127" s="24">
        <f ca="1">IF(ValuesEntered,IF(Amortization[[#This Row],[Številka obroka]]&lt;=DurationOfLoan,IF(ROW()-ROW(Amortization[[#Headers],[Datum plačila]])=1,LoanStart,IF(I126&gt;0,EDATE(C126,1),"")),""),"")</f>
        <v>48067</v>
      </c>
      <c r="D127" s="25">
        <f ca="1">IF(ROW()-ROW(Amortization[[#Headers],[Začetno stanje]])=1,LoanAmount,IF(Amortization[[#This Row],[Datum plačila]]="",0,INDEX(Amortization[], ROW()-4,8)))</f>
        <v>161491.79657792879</v>
      </c>
      <c r="E127" s="25">
        <f ca="1">IF(ValuesEntered,IF(ROW()-ROW(Amortization[[#Headers],[Obresti]])=1,-IPMT(InterestRate/12,1,DurationOfLoan-ROWS($C$4:C127)+1,Amortization[[#This Row],[Začetno stanje]]),IFERROR(-IPMT(InterestRate/12,1,Amortization[[#This Row],[Preostali obroki]],D128),0)),0)</f>
        <v>671.21264924019124</v>
      </c>
      <c r="F127" s="25">
        <f ca="1">IFERROR(IF(AND(ValuesEntered,Amortization[[#This Row],[Datum plačila]]&lt;&gt;""),-PPMT(InterestRate/12,1,DurationOfLoan-ROWS($C$4:C127)+1,Amortization[[#This Row],[Začetno stanje]]),""),0)</f>
        <v>400.76076028290828</v>
      </c>
      <c r="G127" s="25">
        <f ca="1">IF(Amortization[[#This Row],[Datum plačila]]="",0,PropertyTaxAmount)</f>
        <v>375</v>
      </c>
      <c r="H127" s="25">
        <f ca="1">IF(Amortization[[#This Row],[Datum plačila]]="",0,Amortization[[#This Row],[Obresti]]+Amortization[[#This Row],[Glavnica]]+Amortization[[#This Row],[Davek na nepremičnine]])</f>
        <v>1446.9734095230995</v>
      </c>
      <c r="I127" s="25">
        <f ca="1">IF(Amortization[[#This Row],[Datum plačila]]="",0,Amortization[[#This Row],[Začetno stanje]]-Amortization[[#This Row],[Glavnica]])</f>
        <v>161091.0358176459</v>
      </c>
      <c r="J127" s="26">
        <f ca="1">IF(Amortization[[#This Row],[Končno stanje]]&gt;0,LastRow-ROW(),0)</f>
        <v>236</v>
      </c>
    </row>
    <row r="128" spans="2:10" ht="15" customHeight="1" x14ac:dyDescent="0.3">
      <c r="B128" s="23">
        <f>ROWS($B$4:B128)</f>
        <v>125</v>
      </c>
      <c r="C128" s="24">
        <f ca="1">IF(ValuesEntered,IF(Amortization[[#This Row],[Številka obroka]]&lt;=DurationOfLoan,IF(ROW()-ROW(Amortization[[#Headers],[Datum plačila]])=1,LoanStart,IF(I127&gt;0,EDATE(C127,1),"")),""),"")</f>
        <v>48098</v>
      </c>
      <c r="D128" s="25">
        <f ca="1">IF(ROW()-ROW(Amortization[[#Headers],[Začetno stanje]])=1,LoanAmount,IF(Amortization[[#This Row],[Datum plačila]]="",0,INDEX(Amortization[], ROW()-4,8)))</f>
        <v>161091.0358176459</v>
      </c>
      <c r="E128" s="25">
        <f ca="1">IF(ValuesEntered,IF(ROW()-ROW(Amortization[[#Headers],[Obresti]])=1,-IPMT(InterestRate/12,1,DurationOfLoan-ROWS($C$4:C128)+1,Amortization[[#This Row],[Začetno stanje]]),IFERROR(-IPMT(InterestRate/12,1,Amortization[[#This Row],[Preostali obroki]],D129),0)),0)</f>
        <v>669.53585508692424</v>
      </c>
      <c r="F128" s="25">
        <f ca="1">IFERROR(IF(AND(ValuesEntered,Amortization[[#This Row],[Datum plačila]]&lt;&gt;""),-PPMT(InterestRate/12,1,DurationOfLoan-ROWS($C$4:C128)+1,Amortization[[#This Row],[Začetno stanje]]),""),0)</f>
        <v>402.43059678408719</v>
      </c>
      <c r="G128" s="25">
        <f ca="1">IF(Amortization[[#This Row],[Datum plačila]]="",0,PropertyTaxAmount)</f>
        <v>375</v>
      </c>
      <c r="H128" s="25">
        <f ca="1">IF(Amortization[[#This Row],[Datum plačila]]="",0,Amortization[[#This Row],[Obresti]]+Amortization[[#This Row],[Glavnica]]+Amortization[[#This Row],[Davek na nepremičnine]])</f>
        <v>1446.9664518710115</v>
      </c>
      <c r="I128" s="25">
        <f ca="1">IF(Amortization[[#This Row],[Datum plačila]]="",0,Amortization[[#This Row],[Začetno stanje]]-Amortization[[#This Row],[Glavnica]])</f>
        <v>160688.60522086182</v>
      </c>
      <c r="J128" s="26">
        <f ca="1">IF(Amortization[[#This Row],[Končno stanje]]&gt;0,LastRow-ROW(),0)</f>
        <v>235</v>
      </c>
    </row>
    <row r="129" spans="2:10" ht="15" customHeight="1" x14ac:dyDescent="0.3">
      <c r="B129" s="23">
        <f>ROWS($B$4:B129)</f>
        <v>126</v>
      </c>
      <c r="C129" s="24">
        <f ca="1">IF(ValuesEntered,IF(Amortization[[#This Row],[Številka obroka]]&lt;=DurationOfLoan,IF(ROW()-ROW(Amortization[[#Headers],[Datum plačila]])=1,LoanStart,IF(I128&gt;0,EDATE(C128,1),"")),""),"")</f>
        <v>48128</v>
      </c>
      <c r="D129" s="25">
        <f ca="1">IF(ROW()-ROW(Amortization[[#Headers],[Začetno stanje]])=1,LoanAmount,IF(Amortization[[#This Row],[Datum plačila]]="",0,INDEX(Amortization[], ROW()-4,8)))</f>
        <v>160688.60522086182</v>
      </c>
      <c r="E129" s="25">
        <f ca="1">IF(ValuesEntered,IF(ROW()-ROW(Amortization[[#Headers],[Obresti]])=1,-IPMT(InterestRate/12,1,DurationOfLoan-ROWS($C$4:C129)+1,Amortization[[#This Row],[Začetno stanje]]),IFERROR(-IPMT(InterestRate/12,1,Amortization[[#This Row],[Preostali obroki]],D130),0)),0)</f>
        <v>667.85207429135187</v>
      </c>
      <c r="F129" s="25">
        <f ca="1">IFERROR(IF(AND(ValuesEntered,Amortization[[#This Row],[Datum plačila]]&lt;&gt;""),-PPMT(InterestRate/12,1,DurationOfLoan-ROWS($C$4:C129)+1,Amortization[[#This Row],[Začetno stanje]]),""),0)</f>
        <v>404.10739093735413</v>
      </c>
      <c r="G129" s="25">
        <f ca="1">IF(Amortization[[#This Row],[Datum plačila]]="",0,PropertyTaxAmount)</f>
        <v>375</v>
      </c>
      <c r="H129" s="25">
        <f ca="1">IF(Amortization[[#This Row],[Datum plačila]]="",0,Amortization[[#This Row],[Obresti]]+Amortization[[#This Row],[Glavnica]]+Amortization[[#This Row],[Davek na nepremičnine]])</f>
        <v>1446.959465228706</v>
      </c>
      <c r="I129" s="25">
        <f ca="1">IF(Amortization[[#This Row],[Datum plačila]]="",0,Amortization[[#This Row],[Začetno stanje]]-Amortization[[#This Row],[Glavnica]])</f>
        <v>160284.49782992445</v>
      </c>
      <c r="J129" s="26">
        <f ca="1">IF(Amortization[[#This Row],[Končno stanje]]&gt;0,LastRow-ROW(),0)</f>
        <v>234</v>
      </c>
    </row>
    <row r="130" spans="2:10" ht="15" customHeight="1" x14ac:dyDescent="0.3">
      <c r="B130" s="23">
        <f>ROWS($B$4:B130)</f>
        <v>127</v>
      </c>
      <c r="C130" s="24">
        <f ca="1">IF(ValuesEntered,IF(Amortization[[#This Row],[Številka obroka]]&lt;=DurationOfLoan,IF(ROW()-ROW(Amortization[[#Headers],[Datum plačila]])=1,LoanStart,IF(I129&gt;0,EDATE(C129,1),"")),""),"")</f>
        <v>48159</v>
      </c>
      <c r="D130" s="25">
        <f ca="1">IF(ROW()-ROW(Amortization[[#Headers],[Začetno stanje]])=1,LoanAmount,IF(Amortization[[#This Row],[Datum plačila]]="",0,INDEX(Amortization[], ROW()-4,8)))</f>
        <v>160284.49782992445</v>
      </c>
      <c r="E130" s="25">
        <f ca="1">IF(ValuesEntered,IF(ROW()-ROW(Amortization[[#Headers],[Obresti]])=1,-IPMT(InterestRate/12,1,DurationOfLoan-ROWS($C$4:C130)+1,Amortization[[#This Row],[Začetno stanje]]),IFERROR(-IPMT(InterestRate/12,1,Amortization[[#This Row],[Preostali obroki]],D131),0)),0)</f>
        <v>666.16127774246468</v>
      </c>
      <c r="F130" s="25">
        <f ca="1">IFERROR(IF(AND(ValuesEntered,Amortization[[#This Row],[Datum plačila]]&lt;&gt;""),-PPMT(InterestRate/12,1,DurationOfLoan-ROWS($C$4:C130)+1,Amortization[[#This Row],[Začetno stanje]]),""),0)</f>
        <v>405.79117173292644</v>
      </c>
      <c r="G130" s="25">
        <f ca="1">IF(Amortization[[#This Row],[Datum plačila]]="",0,PropertyTaxAmount)</f>
        <v>375</v>
      </c>
      <c r="H130" s="25">
        <f ca="1">IF(Amortization[[#This Row],[Datum plačila]]="",0,Amortization[[#This Row],[Obresti]]+Amortization[[#This Row],[Glavnica]]+Amortization[[#This Row],[Davek na nepremičnine]])</f>
        <v>1446.9524494753912</v>
      </c>
      <c r="I130" s="25">
        <f ca="1">IF(Amortization[[#This Row],[Datum plačila]]="",0,Amortization[[#This Row],[Začetno stanje]]-Amortization[[#This Row],[Glavnica]])</f>
        <v>159878.70665819151</v>
      </c>
      <c r="J130" s="26">
        <f ca="1">IF(Amortization[[#This Row],[Končno stanje]]&gt;0,LastRow-ROW(),0)</f>
        <v>233</v>
      </c>
    </row>
    <row r="131" spans="2:10" ht="15" customHeight="1" x14ac:dyDescent="0.3">
      <c r="B131" s="23">
        <f>ROWS($B$4:B131)</f>
        <v>128</v>
      </c>
      <c r="C131" s="24">
        <f ca="1">IF(ValuesEntered,IF(Amortization[[#This Row],[Številka obroka]]&lt;=DurationOfLoan,IF(ROW()-ROW(Amortization[[#Headers],[Datum plačila]])=1,LoanStart,IF(I130&gt;0,EDATE(C130,1),"")),""),"")</f>
        <v>48189</v>
      </c>
      <c r="D131" s="25">
        <f ca="1">IF(ROW()-ROW(Amortization[[#Headers],[Začetno stanje]])=1,LoanAmount,IF(Amortization[[#This Row],[Datum plačila]]="",0,INDEX(Amortization[], ROW()-4,8)))</f>
        <v>159878.70665819151</v>
      </c>
      <c r="E131" s="25">
        <f ca="1">IF(ValuesEntered,IF(ROW()-ROW(Amortization[[#Headers],[Obresti]])=1,-IPMT(InterestRate/12,1,DurationOfLoan-ROWS($C$4:C131)+1,Amortization[[#This Row],[Začetno stanje]]),IFERROR(-IPMT(InterestRate/12,1,Amortization[[#This Row],[Preostali obroki]],D132),0)),0)</f>
        <v>664.4634362079571</v>
      </c>
      <c r="F131" s="25">
        <f ca="1">IFERROR(IF(AND(ValuesEntered,Amortization[[#This Row],[Datum plačila]]&lt;&gt;""),-PPMT(InterestRate/12,1,DurationOfLoan-ROWS($C$4:C131)+1,Amortization[[#This Row],[Začetno stanje]]),""),0)</f>
        <v>407.48196828181358</v>
      </c>
      <c r="G131" s="25">
        <f ca="1">IF(Amortization[[#This Row],[Datum plačila]]="",0,PropertyTaxAmount)</f>
        <v>375</v>
      </c>
      <c r="H131" s="25">
        <f ca="1">IF(Amortization[[#This Row],[Datum plačila]]="",0,Amortization[[#This Row],[Obresti]]+Amortization[[#This Row],[Glavnica]]+Amortization[[#This Row],[Davek na nepremičnine]])</f>
        <v>1446.9454044897707</v>
      </c>
      <c r="I131" s="25">
        <f ca="1">IF(Amortization[[#This Row],[Datum plačila]]="",0,Amortization[[#This Row],[Začetno stanje]]-Amortization[[#This Row],[Glavnica]])</f>
        <v>159471.22468990969</v>
      </c>
      <c r="J131" s="26">
        <f ca="1">IF(Amortization[[#This Row],[Končno stanje]]&gt;0,LastRow-ROW(),0)</f>
        <v>232</v>
      </c>
    </row>
    <row r="132" spans="2:10" ht="15" customHeight="1" x14ac:dyDescent="0.3">
      <c r="B132" s="23">
        <f>ROWS($B$4:B132)</f>
        <v>129</v>
      </c>
      <c r="C132" s="24">
        <f ca="1">IF(ValuesEntered,IF(Amortization[[#This Row],[Številka obroka]]&lt;=DurationOfLoan,IF(ROW()-ROW(Amortization[[#Headers],[Datum plačila]])=1,LoanStart,IF(I131&gt;0,EDATE(C131,1),"")),""),"")</f>
        <v>48220</v>
      </c>
      <c r="D132" s="25">
        <f ca="1">IF(ROW()-ROW(Amortization[[#Headers],[Začetno stanje]])=1,LoanAmount,IF(Amortization[[#This Row],[Datum plačila]]="",0,INDEX(Amortization[], ROW()-4,8)))</f>
        <v>159471.22468990969</v>
      </c>
      <c r="E132" s="25">
        <f ca="1">IF(ValuesEntered,IF(ROW()-ROW(Amortization[[#Headers],[Obresti]])=1,-IPMT(InterestRate/12,1,DurationOfLoan-ROWS($C$4:C132)+1,Amortization[[#This Row],[Začetno stanje]]),IFERROR(-IPMT(InterestRate/12,1,Amortization[[#This Row],[Preostali obroki]],D133),0)),0)</f>
        <v>662.75852033372234</v>
      </c>
      <c r="F132" s="25">
        <f ca="1">IFERROR(IF(AND(ValuesEntered,Amortization[[#This Row],[Datum plačila]]&lt;&gt;""),-PPMT(InterestRate/12,1,DurationOfLoan-ROWS($C$4:C132)+1,Amortization[[#This Row],[Začetno stanje]]),""),0)</f>
        <v>409.1798098163211</v>
      </c>
      <c r="G132" s="25">
        <f ca="1">IF(Amortization[[#This Row],[Datum plačila]]="",0,PropertyTaxAmount)</f>
        <v>375</v>
      </c>
      <c r="H132" s="25">
        <f ca="1">IF(Amortization[[#This Row],[Datum plačila]]="",0,Amortization[[#This Row],[Obresti]]+Amortization[[#This Row],[Glavnica]]+Amortization[[#This Row],[Davek na nepremičnine]])</f>
        <v>1446.9383301500434</v>
      </c>
      <c r="I132" s="25">
        <f ca="1">IF(Amortization[[#This Row],[Datum plačila]]="",0,Amortization[[#This Row],[Začetno stanje]]-Amortization[[#This Row],[Glavnica]])</f>
        <v>159062.04488009337</v>
      </c>
      <c r="J132" s="26">
        <f ca="1">IF(Amortization[[#This Row],[Končno stanje]]&gt;0,LastRow-ROW(),0)</f>
        <v>231</v>
      </c>
    </row>
    <row r="133" spans="2:10" ht="15" customHeight="1" x14ac:dyDescent="0.3">
      <c r="B133" s="23">
        <f>ROWS($B$4:B133)</f>
        <v>130</v>
      </c>
      <c r="C133" s="24">
        <f ca="1">IF(ValuesEntered,IF(Amortization[[#This Row],[Številka obroka]]&lt;=DurationOfLoan,IF(ROW()-ROW(Amortization[[#Headers],[Datum plačila]])=1,LoanStart,IF(I132&gt;0,EDATE(C132,1),"")),""),"")</f>
        <v>48251</v>
      </c>
      <c r="D133" s="25">
        <f ca="1">IF(ROW()-ROW(Amortization[[#Headers],[Začetno stanje]])=1,LoanAmount,IF(Amortization[[#This Row],[Datum plačila]]="",0,INDEX(Amortization[], ROW()-4,8)))</f>
        <v>159062.04488009337</v>
      </c>
      <c r="E133" s="25">
        <f ca="1">IF(ValuesEntered,IF(ROW()-ROW(Amortization[[#Headers],[Obresti]])=1,-IPMT(InterestRate/12,1,DurationOfLoan-ROWS($C$4:C133)+1,Amortization[[#This Row],[Začetno stanje]]),IFERROR(-IPMT(InterestRate/12,1,Amortization[[#This Row],[Preostali obroki]],D134),0)),0)</f>
        <v>661.04650064334498</v>
      </c>
      <c r="F133" s="25">
        <f ca="1">IFERROR(IF(AND(ValuesEntered,Amortization[[#This Row],[Datum plačila]]&lt;&gt;""),-PPMT(InterestRate/12,1,DurationOfLoan-ROWS($C$4:C133)+1,Amortization[[#This Row],[Začetno stanje]]),""),0)</f>
        <v>410.88472569055574</v>
      </c>
      <c r="G133" s="25">
        <f ca="1">IF(Amortization[[#This Row],[Datum plačila]]="",0,PropertyTaxAmount)</f>
        <v>375</v>
      </c>
      <c r="H133" s="25">
        <f ca="1">IF(Amortization[[#This Row],[Datum plačila]]="",0,Amortization[[#This Row],[Obresti]]+Amortization[[#This Row],[Glavnica]]+Amortization[[#This Row],[Davek na nepremičnine]])</f>
        <v>1446.9312263339007</v>
      </c>
      <c r="I133" s="25">
        <f ca="1">IF(Amortization[[#This Row],[Datum plačila]]="",0,Amortization[[#This Row],[Začetno stanje]]-Amortization[[#This Row],[Glavnica]])</f>
        <v>158651.16015440281</v>
      </c>
      <c r="J133" s="26">
        <f ca="1">IF(Amortization[[#This Row],[Končno stanje]]&gt;0,LastRow-ROW(),0)</f>
        <v>230</v>
      </c>
    </row>
    <row r="134" spans="2:10" ht="15" customHeight="1" x14ac:dyDescent="0.3">
      <c r="B134" s="23">
        <f>ROWS($B$4:B134)</f>
        <v>131</v>
      </c>
      <c r="C134" s="24">
        <f ca="1">IF(ValuesEntered,IF(Amortization[[#This Row],[Številka obroka]]&lt;=DurationOfLoan,IF(ROW()-ROW(Amortization[[#Headers],[Datum plačila]])=1,LoanStart,IF(I133&gt;0,EDATE(C133,1),"")),""),"")</f>
        <v>48280</v>
      </c>
      <c r="D134" s="25">
        <f ca="1">IF(ROW()-ROW(Amortization[[#Headers],[Začetno stanje]])=1,LoanAmount,IF(Amortization[[#This Row],[Datum plačila]]="",0,INDEX(Amortization[], ROW()-4,8)))</f>
        <v>158651.16015440281</v>
      </c>
      <c r="E134" s="25">
        <f ca="1">IF(ValuesEntered,IF(ROW()-ROW(Amortization[[#Headers],[Obresti]])=1,-IPMT(InterestRate/12,1,DurationOfLoan-ROWS($C$4:C134)+1,Amortization[[#This Row],[Začetno stanje]]),IFERROR(-IPMT(InterestRate/12,1,Amortization[[#This Row],[Preostali obroki]],D135),0)),0)</f>
        <v>659.32734753759121</v>
      </c>
      <c r="F134" s="25">
        <f ca="1">IFERROR(IF(AND(ValuesEntered,Amortization[[#This Row],[Datum plačila]]&lt;&gt;""),-PPMT(InterestRate/12,1,DurationOfLoan-ROWS($C$4:C134)+1,Amortization[[#This Row],[Začetno stanje]]),""),0)</f>
        <v>412.59674538093304</v>
      </c>
      <c r="G134" s="25">
        <f ca="1">IF(Amortization[[#This Row],[Datum plačila]]="",0,PropertyTaxAmount)</f>
        <v>375</v>
      </c>
      <c r="H134" s="25">
        <f ca="1">IF(Amortization[[#This Row],[Datum plačila]]="",0,Amortization[[#This Row],[Obresti]]+Amortization[[#This Row],[Glavnica]]+Amortization[[#This Row],[Davek na nepremičnine]])</f>
        <v>1446.9240929185244</v>
      </c>
      <c r="I134" s="25">
        <f ca="1">IF(Amortization[[#This Row],[Datum plačila]]="",0,Amortization[[#This Row],[Začetno stanje]]-Amortization[[#This Row],[Glavnica]])</f>
        <v>158238.56340902188</v>
      </c>
      <c r="J134" s="26">
        <f ca="1">IF(Amortization[[#This Row],[Končno stanje]]&gt;0,LastRow-ROW(),0)</f>
        <v>229</v>
      </c>
    </row>
    <row r="135" spans="2:10" ht="15" customHeight="1" x14ac:dyDescent="0.3">
      <c r="B135" s="23">
        <f>ROWS($B$4:B135)</f>
        <v>132</v>
      </c>
      <c r="C135" s="24">
        <f ca="1">IF(ValuesEntered,IF(Amortization[[#This Row],[Številka obroka]]&lt;=DurationOfLoan,IF(ROW()-ROW(Amortization[[#Headers],[Datum plačila]])=1,LoanStart,IF(I134&gt;0,EDATE(C134,1),"")),""),"")</f>
        <v>48311</v>
      </c>
      <c r="D135" s="25">
        <f ca="1">IF(ROW()-ROW(Amortization[[#Headers],[Začetno stanje]])=1,LoanAmount,IF(Amortization[[#This Row],[Datum plačila]]="",0,INDEX(Amortization[], ROW()-4,8)))</f>
        <v>158238.56340902188</v>
      </c>
      <c r="E135" s="25">
        <f ca="1">IF(ValuesEntered,IF(ROW()-ROW(Amortization[[#Headers],[Obresti]])=1,-IPMT(InterestRate/12,1,DurationOfLoan-ROWS($C$4:C135)+1,Amortization[[#This Row],[Začetno stanje]]),IFERROR(-IPMT(InterestRate/12,1,Amortization[[#This Row],[Preostali obroki]],D136),0)),0)</f>
        <v>657.60103129389665</v>
      </c>
      <c r="F135" s="25">
        <f ca="1">IFERROR(IF(AND(ValuesEntered,Amortization[[#This Row],[Datum plačila]]&lt;&gt;""),-PPMT(InterestRate/12,1,DurationOfLoan-ROWS($C$4:C135)+1,Amortization[[#This Row],[Začetno stanje]]),""),0)</f>
        <v>414.31589848668705</v>
      </c>
      <c r="G135" s="25">
        <f ca="1">IF(Amortization[[#This Row],[Datum plačila]]="",0,PropertyTaxAmount)</f>
        <v>375</v>
      </c>
      <c r="H135" s="25">
        <f ca="1">IF(Amortization[[#This Row],[Datum plačila]]="",0,Amortization[[#This Row],[Obresti]]+Amortization[[#This Row],[Glavnica]]+Amortization[[#This Row],[Davek na nepremičnine]])</f>
        <v>1446.9169297805838</v>
      </c>
      <c r="I135" s="25">
        <f ca="1">IF(Amortization[[#This Row],[Datum plačila]]="",0,Amortization[[#This Row],[Začetno stanje]]-Amortization[[#This Row],[Glavnica]])</f>
        <v>157824.24751053521</v>
      </c>
      <c r="J135" s="26">
        <f ca="1">IF(Amortization[[#This Row],[Končno stanje]]&gt;0,LastRow-ROW(),0)</f>
        <v>228</v>
      </c>
    </row>
    <row r="136" spans="2:10" ht="15" customHeight="1" x14ac:dyDescent="0.3">
      <c r="B136" s="23">
        <f>ROWS($B$4:B136)</f>
        <v>133</v>
      </c>
      <c r="C136" s="24">
        <f ca="1">IF(ValuesEntered,IF(Amortization[[#This Row],[Številka obroka]]&lt;=DurationOfLoan,IF(ROW()-ROW(Amortization[[#Headers],[Datum plačila]])=1,LoanStart,IF(I135&gt;0,EDATE(C135,1),"")),""),"")</f>
        <v>48341</v>
      </c>
      <c r="D136" s="25">
        <f ca="1">IF(ROW()-ROW(Amortization[[#Headers],[Začetno stanje]])=1,LoanAmount,IF(Amortization[[#This Row],[Datum plačila]]="",0,INDEX(Amortization[], ROW()-4,8)))</f>
        <v>157824.24751053521</v>
      </c>
      <c r="E136" s="25">
        <f ca="1">IF(ValuesEntered,IF(ROW()-ROW(Amortization[[#Headers],[Obresti]])=1,-IPMT(InterestRate/12,1,DurationOfLoan-ROWS($C$4:C136)+1,Amortization[[#This Row],[Začetno stanje]]),IFERROR(-IPMT(InterestRate/12,1,Amortization[[#This Row],[Preostali obroki]],D137),0)),0)</f>
        <v>655.86752206585345</v>
      </c>
      <c r="F136" s="25">
        <f ca="1">IFERROR(IF(AND(ValuesEntered,Amortization[[#This Row],[Datum plačila]]&lt;&gt;""),-PPMT(InterestRate/12,1,DurationOfLoan-ROWS($C$4:C136)+1,Amortization[[#This Row],[Začetno stanje]]),""),0)</f>
        <v>416.0422147303816</v>
      </c>
      <c r="G136" s="25">
        <f ca="1">IF(Amortization[[#This Row],[Datum plačila]]="",0,PropertyTaxAmount)</f>
        <v>375</v>
      </c>
      <c r="H136" s="25">
        <f ca="1">IF(Amortization[[#This Row],[Datum plačila]]="",0,Amortization[[#This Row],[Obresti]]+Amortization[[#This Row],[Glavnica]]+Amortization[[#This Row],[Davek na nepremičnine]])</f>
        <v>1446.9097367962349</v>
      </c>
      <c r="I136" s="25">
        <f ca="1">IF(Amortization[[#This Row],[Datum plačila]]="",0,Amortization[[#This Row],[Začetno stanje]]-Amortization[[#This Row],[Glavnica]])</f>
        <v>157408.20529580483</v>
      </c>
      <c r="J136" s="26">
        <f ca="1">IF(Amortization[[#This Row],[Končno stanje]]&gt;0,LastRow-ROW(),0)</f>
        <v>227</v>
      </c>
    </row>
    <row r="137" spans="2:10" ht="15" customHeight="1" x14ac:dyDescent="0.3">
      <c r="B137" s="23">
        <f>ROWS($B$4:B137)</f>
        <v>134</v>
      </c>
      <c r="C137" s="24">
        <f ca="1">IF(ValuesEntered,IF(Amortization[[#This Row],[Številka obroka]]&lt;=DurationOfLoan,IF(ROW()-ROW(Amortization[[#Headers],[Datum plačila]])=1,LoanStart,IF(I136&gt;0,EDATE(C136,1),"")),""),"")</f>
        <v>48372</v>
      </c>
      <c r="D137" s="25">
        <f ca="1">IF(ROW()-ROW(Amortization[[#Headers],[Začetno stanje]])=1,LoanAmount,IF(Amortization[[#This Row],[Datum plačila]]="",0,INDEX(Amortization[], ROW()-4,8)))</f>
        <v>157408.20529580483</v>
      </c>
      <c r="E137" s="25">
        <f ca="1">IF(ValuesEntered,IF(ROW()-ROW(Amortization[[#Headers],[Obresti]])=1,-IPMT(InterestRate/12,1,DurationOfLoan-ROWS($C$4:C137)+1,Amortization[[#This Row],[Začetno stanje]]),IFERROR(-IPMT(InterestRate/12,1,Amortization[[#This Row],[Preostali obroki]],D138),0)),0)</f>
        <v>654.1267898826934</v>
      </c>
      <c r="F137" s="25">
        <f ca="1">IFERROR(IF(AND(ValuesEntered,Amortization[[#This Row],[Datum plačila]]&lt;&gt;""),-PPMT(InterestRate/12,1,DurationOfLoan-ROWS($C$4:C137)+1,Amortization[[#This Row],[Začetno stanje]]),""),0)</f>
        <v>417.77572395842481</v>
      </c>
      <c r="G137" s="25">
        <f ca="1">IF(Amortization[[#This Row],[Datum plačila]]="",0,PropertyTaxAmount)</f>
        <v>375</v>
      </c>
      <c r="H137" s="25">
        <f ca="1">IF(Amortization[[#This Row],[Datum plačila]]="",0,Amortization[[#This Row],[Obresti]]+Amortization[[#This Row],[Glavnica]]+Amortization[[#This Row],[Davek na nepremičnine]])</f>
        <v>1446.9025138411182</v>
      </c>
      <c r="I137" s="25">
        <f ca="1">IF(Amortization[[#This Row],[Datum plačila]]="",0,Amortization[[#This Row],[Začetno stanje]]-Amortization[[#This Row],[Glavnica]])</f>
        <v>156990.42957184641</v>
      </c>
      <c r="J137" s="26">
        <f ca="1">IF(Amortization[[#This Row],[Končno stanje]]&gt;0,LastRow-ROW(),0)</f>
        <v>226</v>
      </c>
    </row>
    <row r="138" spans="2:10" ht="15" customHeight="1" x14ac:dyDescent="0.3">
      <c r="B138" s="23">
        <f>ROWS($B$4:B138)</f>
        <v>135</v>
      </c>
      <c r="C138" s="24">
        <f ca="1">IF(ValuesEntered,IF(Amortization[[#This Row],[Številka obroka]]&lt;=DurationOfLoan,IF(ROW()-ROW(Amortization[[#Headers],[Datum plačila]])=1,LoanStart,IF(I137&gt;0,EDATE(C137,1),"")),""),"")</f>
        <v>48402</v>
      </c>
      <c r="D138" s="25">
        <f ca="1">IF(ROW()-ROW(Amortization[[#Headers],[Začetno stanje]])=1,LoanAmount,IF(Amortization[[#This Row],[Datum plačila]]="",0,INDEX(Amortization[], ROW()-4,8)))</f>
        <v>156990.42957184641</v>
      </c>
      <c r="E138" s="25">
        <f ca="1">IF(ValuesEntered,IF(ROW()-ROW(Amortization[[#Headers],[Obresti]])=1,-IPMT(InterestRate/12,1,DurationOfLoan-ROWS($C$4:C138)+1,Amortization[[#This Row],[Začetno stanje]]),IFERROR(-IPMT(InterestRate/12,1,Amortization[[#This Row],[Preostali obroki]],D139),0)),0)</f>
        <v>652.37880464877014</v>
      </c>
      <c r="F138" s="25">
        <f ca="1">IFERROR(IF(AND(ValuesEntered,Amortization[[#This Row],[Datum plačila]]&lt;&gt;""),-PPMT(InterestRate/12,1,DurationOfLoan-ROWS($C$4:C138)+1,Amortization[[#This Row],[Začetno stanje]]),""),0)</f>
        <v>419.51645614158497</v>
      </c>
      <c r="G138" s="25">
        <f ca="1">IF(Amortization[[#This Row],[Datum plačila]]="",0,PropertyTaxAmount)</f>
        <v>375</v>
      </c>
      <c r="H138" s="25">
        <f ca="1">IF(Amortization[[#This Row],[Datum plačila]]="",0,Amortization[[#This Row],[Obresti]]+Amortization[[#This Row],[Glavnica]]+Amortization[[#This Row],[Davek na nepremičnine]])</f>
        <v>1446.8952607903552</v>
      </c>
      <c r="I138" s="25">
        <f ca="1">IF(Amortization[[#This Row],[Datum plačila]]="",0,Amortization[[#This Row],[Začetno stanje]]-Amortization[[#This Row],[Glavnica]])</f>
        <v>156570.91311570484</v>
      </c>
      <c r="J138" s="26">
        <f ca="1">IF(Amortization[[#This Row],[Končno stanje]]&gt;0,LastRow-ROW(),0)</f>
        <v>225</v>
      </c>
    </row>
    <row r="139" spans="2:10" ht="15" customHeight="1" x14ac:dyDescent="0.3">
      <c r="B139" s="23">
        <f>ROWS($B$4:B139)</f>
        <v>136</v>
      </c>
      <c r="C139" s="24">
        <f ca="1">IF(ValuesEntered,IF(Amortization[[#This Row],[Številka obroka]]&lt;=DurationOfLoan,IF(ROW()-ROW(Amortization[[#Headers],[Datum plačila]])=1,LoanStart,IF(I138&gt;0,EDATE(C138,1),"")),""),"")</f>
        <v>48433</v>
      </c>
      <c r="D139" s="25">
        <f ca="1">IF(ROW()-ROW(Amortization[[#Headers],[Začetno stanje]])=1,LoanAmount,IF(Amortization[[#This Row],[Datum plačila]]="",0,INDEX(Amortization[], ROW()-4,8)))</f>
        <v>156570.91311570484</v>
      </c>
      <c r="E139" s="25">
        <f ca="1">IF(ValuesEntered,IF(ROW()-ROW(Amortization[[#Headers],[Obresti]])=1,-IPMT(InterestRate/12,1,DurationOfLoan-ROWS($C$4:C139)+1,Amortization[[#This Row],[Začetno stanje]]),IFERROR(-IPMT(InterestRate/12,1,Amortization[[#This Row],[Preostali obroki]],D140),0)),0)</f>
        <v>650.6235361430389</v>
      </c>
      <c r="F139" s="25">
        <f ca="1">IFERROR(IF(AND(ValuesEntered,Amortization[[#This Row],[Datum plačila]]&lt;&gt;""),-PPMT(InterestRate/12,1,DurationOfLoan-ROWS($C$4:C139)+1,Amortization[[#This Row],[Začetno stanje]]),""),0)</f>
        <v>421.26444137550817</v>
      </c>
      <c r="G139" s="25">
        <f ca="1">IF(Amortization[[#This Row],[Datum plačila]]="",0,PropertyTaxAmount)</f>
        <v>375</v>
      </c>
      <c r="H139" s="25">
        <f ca="1">IF(Amortization[[#This Row],[Datum plačila]]="",0,Amortization[[#This Row],[Obresti]]+Amortization[[#This Row],[Glavnica]]+Amortization[[#This Row],[Davek na nepremičnine]])</f>
        <v>1446.8879775185471</v>
      </c>
      <c r="I139" s="25">
        <f ca="1">IF(Amortization[[#This Row],[Datum plačila]]="",0,Amortization[[#This Row],[Začetno stanje]]-Amortization[[#This Row],[Glavnica]])</f>
        <v>156149.64867432934</v>
      </c>
      <c r="J139" s="26">
        <f ca="1">IF(Amortization[[#This Row],[Končno stanje]]&gt;0,LastRow-ROW(),0)</f>
        <v>224</v>
      </c>
    </row>
    <row r="140" spans="2:10" ht="15" customHeight="1" x14ac:dyDescent="0.3">
      <c r="B140" s="23">
        <f>ROWS($B$4:B140)</f>
        <v>137</v>
      </c>
      <c r="C140" s="24">
        <f ca="1">IF(ValuesEntered,IF(Amortization[[#This Row],[Številka obroka]]&lt;=DurationOfLoan,IF(ROW()-ROW(Amortization[[#Headers],[Datum plačila]])=1,LoanStart,IF(I139&gt;0,EDATE(C139,1),"")),""),"")</f>
        <v>48464</v>
      </c>
      <c r="D140" s="25">
        <f ca="1">IF(ROW()-ROW(Amortization[[#Headers],[Začetno stanje]])=1,LoanAmount,IF(Amortization[[#This Row],[Datum plačila]]="",0,INDEX(Amortization[], ROW()-4,8)))</f>
        <v>156149.64867432934</v>
      </c>
      <c r="E140" s="25">
        <f ca="1">IF(ValuesEntered,IF(ROW()-ROW(Amortization[[#Headers],[Obresti]])=1,-IPMT(InterestRate/12,1,DurationOfLoan-ROWS($C$4:C140)+1,Amortization[[#This Row],[Začetno stanje]]),IFERROR(-IPMT(InterestRate/12,1,Amortization[[#This Row],[Preostali obroki]],D141),0)),0)</f>
        <v>648.86095401853368</v>
      </c>
      <c r="F140" s="25">
        <f ca="1">IFERROR(IF(AND(ValuesEntered,Amortization[[#This Row],[Datum plačila]]&lt;&gt;""),-PPMT(InterestRate/12,1,DurationOfLoan-ROWS($C$4:C140)+1,Amortization[[#This Row],[Začetno stanje]]),""),0)</f>
        <v>423.01970988123946</v>
      </c>
      <c r="G140" s="25">
        <f ca="1">IF(Amortization[[#This Row],[Datum plačila]]="",0,PropertyTaxAmount)</f>
        <v>375</v>
      </c>
      <c r="H140" s="25">
        <f ca="1">IF(Amortization[[#This Row],[Datum plačila]]="",0,Amortization[[#This Row],[Obresti]]+Amortization[[#This Row],[Glavnica]]+Amortization[[#This Row],[Davek na nepremičnine]])</f>
        <v>1446.880663899773</v>
      </c>
      <c r="I140" s="25">
        <f ca="1">IF(Amortization[[#This Row],[Datum plačila]]="",0,Amortization[[#This Row],[Začetno stanje]]-Amortization[[#This Row],[Glavnica]])</f>
        <v>155726.62896444809</v>
      </c>
      <c r="J140" s="26">
        <f ca="1">IF(Amortization[[#This Row],[Končno stanje]]&gt;0,LastRow-ROW(),0)</f>
        <v>223</v>
      </c>
    </row>
    <row r="141" spans="2:10" ht="15" customHeight="1" x14ac:dyDescent="0.3">
      <c r="B141" s="23">
        <f>ROWS($B$4:B141)</f>
        <v>138</v>
      </c>
      <c r="C141" s="24">
        <f ca="1">IF(ValuesEntered,IF(Amortization[[#This Row],[Številka obroka]]&lt;=DurationOfLoan,IF(ROW()-ROW(Amortization[[#Headers],[Datum plačila]])=1,LoanStart,IF(I140&gt;0,EDATE(C140,1),"")),""),"")</f>
        <v>48494</v>
      </c>
      <c r="D141" s="25">
        <f ca="1">IF(ROW()-ROW(Amortization[[#Headers],[Začetno stanje]])=1,LoanAmount,IF(Amortization[[#This Row],[Datum plačila]]="",0,INDEX(Amortization[], ROW()-4,8)))</f>
        <v>155726.62896444809</v>
      </c>
      <c r="E141" s="25">
        <f ca="1">IF(ValuesEntered,IF(ROW()-ROW(Amortization[[#Headers],[Obresti]])=1,-IPMT(InterestRate/12,1,DurationOfLoan-ROWS($C$4:C141)+1,Amortization[[#This Row],[Začetno stanje]]),IFERROR(-IPMT(InterestRate/12,1,Amortization[[#This Row],[Preostali obroki]],D142),0)),0)</f>
        <v>647.0910278018431</v>
      </c>
      <c r="F141" s="25">
        <f ca="1">IFERROR(IF(AND(ValuesEntered,Amortization[[#This Row],[Datum plačila]]&lt;&gt;""),-PPMT(InterestRate/12,1,DurationOfLoan-ROWS($C$4:C141)+1,Amortization[[#This Row],[Začetno stanje]]),""),0)</f>
        <v>424.78229200574475</v>
      </c>
      <c r="G141" s="25">
        <f ca="1">IF(Amortization[[#This Row],[Datum plačila]]="",0,PropertyTaxAmount)</f>
        <v>375</v>
      </c>
      <c r="H141" s="25">
        <f ca="1">IF(Amortization[[#This Row],[Datum plačila]]="",0,Amortization[[#This Row],[Obresti]]+Amortization[[#This Row],[Glavnica]]+Amortization[[#This Row],[Davek na nepremičnine]])</f>
        <v>1446.8733198075879</v>
      </c>
      <c r="I141" s="25">
        <f ca="1">IF(Amortization[[#This Row],[Datum plačila]]="",0,Amortization[[#This Row],[Začetno stanje]]-Amortization[[#This Row],[Glavnica]])</f>
        <v>155301.84667244233</v>
      </c>
      <c r="J141" s="26">
        <f ca="1">IF(Amortization[[#This Row],[Končno stanje]]&gt;0,LastRow-ROW(),0)</f>
        <v>222</v>
      </c>
    </row>
    <row r="142" spans="2:10" ht="15" customHeight="1" x14ac:dyDescent="0.3">
      <c r="B142" s="23">
        <f>ROWS($B$4:B142)</f>
        <v>139</v>
      </c>
      <c r="C142" s="24">
        <f ca="1">IF(ValuesEntered,IF(Amortization[[#This Row],[Številka obroka]]&lt;=DurationOfLoan,IF(ROW()-ROW(Amortization[[#Headers],[Datum plačila]])=1,LoanStart,IF(I141&gt;0,EDATE(C141,1),"")),""),"")</f>
        <v>48525</v>
      </c>
      <c r="D142" s="25">
        <f ca="1">IF(ROW()-ROW(Amortization[[#Headers],[Začetno stanje]])=1,LoanAmount,IF(Amortization[[#This Row],[Datum plačila]]="",0,INDEX(Amortization[], ROW()-4,8)))</f>
        <v>155301.84667244233</v>
      </c>
      <c r="E142" s="25">
        <f ca="1">IF(ValuesEntered,IF(ROW()-ROW(Amortization[[#Headers],[Obresti]])=1,-IPMT(InterestRate/12,1,DurationOfLoan-ROWS($C$4:C142)+1,Amortization[[#This Row],[Začetno stanje]]),IFERROR(-IPMT(InterestRate/12,1,Amortization[[#This Row],[Preostali obroki]],D143),0)),0)</f>
        <v>645.31372689258285</v>
      </c>
      <c r="F142" s="25">
        <f ca="1">IFERROR(IF(AND(ValuesEntered,Amortization[[#This Row],[Datum plačila]]&lt;&gt;""),-PPMT(InterestRate/12,1,DurationOfLoan-ROWS($C$4:C142)+1,Amortization[[#This Row],[Začetno stanje]]),""),0)</f>
        <v>426.55221822243533</v>
      </c>
      <c r="G142" s="25">
        <f ca="1">IF(Amortization[[#This Row],[Datum plačila]]="",0,PropertyTaxAmount)</f>
        <v>375</v>
      </c>
      <c r="H142" s="25">
        <f ca="1">IF(Amortization[[#This Row],[Datum plačila]]="",0,Amortization[[#This Row],[Obresti]]+Amortization[[#This Row],[Glavnica]]+Amortization[[#This Row],[Davek na nepremičnine]])</f>
        <v>1446.8659451150181</v>
      </c>
      <c r="I142" s="25">
        <f ca="1">IF(Amortization[[#This Row],[Datum plačila]]="",0,Amortization[[#This Row],[Začetno stanje]]-Amortization[[#This Row],[Glavnica]])</f>
        <v>154875.2944542199</v>
      </c>
      <c r="J142" s="26">
        <f ca="1">IF(Amortization[[#This Row],[Končno stanje]]&gt;0,LastRow-ROW(),0)</f>
        <v>221</v>
      </c>
    </row>
    <row r="143" spans="2:10" ht="15" customHeight="1" x14ac:dyDescent="0.3">
      <c r="B143" s="23">
        <f>ROWS($B$4:B143)</f>
        <v>140</v>
      </c>
      <c r="C143" s="24">
        <f ca="1">IF(ValuesEntered,IF(Amortization[[#This Row],[Številka obroka]]&lt;=DurationOfLoan,IF(ROW()-ROW(Amortization[[#Headers],[Datum plačila]])=1,LoanStart,IF(I142&gt;0,EDATE(C142,1),"")),""),"")</f>
        <v>48555</v>
      </c>
      <c r="D143" s="25">
        <f ca="1">IF(ROW()-ROW(Amortization[[#Headers],[Začetno stanje]])=1,LoanAmount,IF(Amortization[[#This Row],[Datum plačila]]="",0,INDEX(Amortization[], ROW()-4,8)))</f>
        <v>154875.2944542199</v>
      </c>
      <c r="E143" s="25">
        <f ca="1">IF(ValuesEntered,IF(ROW()-ROW(Amortization[[#Headers],[Obresti]])=1,-IPMT(InterestRate/12,1,DurationOfLoan-ROWS($C$4:C143)+1,Amortization[[#This Row],[Začetno stanje]]),IFERROR(-IPMT(InterestRate/12,1,Amortization[[#This Row],[Preostali obroki]],D144),0)),0)</f>
        <v>643.52902056286757</v>
      </c>
      <c r="F143" s="25">
        <f ca="1">IFERROR(IF(AND(ValuesEntered,Amortization[[#This Row],[Datum plačila]]&lt;&gt;""),-PPMT(InterestRate/12,1,DurationOfLoan-ROWS($C$4:C143)+1,Amortization[[#This Row],[Začetno stanje]]),""),0)</f>
        <v>428.32951913169552</v>
      </c>
      <c r="G143" s="25">
        <f ca="1">IF(Amortization[[#This Row],[Datum plačila]]="",0,PropertyTaxAmount)</f>
        <v>375</v>
      </c>
      <c r="H143" s="25">
        <f ca="1">IF(Amortization[[#This Row],[Datum plačila]]="",0,Amortization[[#This Row],[Obresti]]+Amortization[[#This Row],[Glavnica]]+Amortization[[#This Row],[Davek na nepremičnine]])</f>
        <v>1446.8585396945632</v>
      </c>
      <c r="I143" s="25">
        <f ca="1">IF(Amortization[[#This Row],[Datum plačila]]="",0,Amortization[[#This Row],[Začetno stanje]]-Amortization[[#This Row],[Glavnica]])</f>
        <v>154446.96493508821</v>
      </c>
      <c r="J143" s="26">
        <f ca="1">IF(Amortization[[#This Row],[Končno stanje]]&gt;0,LastRow-ROW(),0)</f>
        <v>220</v>
      </c>
    </row>
    <row r="144" spans="2:10" ht="15" customHeight="1" x14ac:dyDescent="0.3">
      <c r="B144" s="23">
        <f>ROWS($B$4:B144)</f>
        <v>141</v>
      </c>
      <c r="C144" s="24">
        <f ca="1">IF(ValuesEntered,IF(Amortization[[#This Row],[Številka obroka]]&lt;=DurationOfLoan,IF(ROW()-ROW(Amortization[[#Headers],[Datum plačila]])=1,LoanStart,IF(I143&gt;0,EDATE(C143,1),"")),""),"")</f>
        <v>48586</v>
      </c>
      <c r="D144" s="25">
        <f ca="1">IF(ROW()-ROW(Amortization[[#Headers],[Začetno stanje]])=1,LoanAmount,IF(Amortization[[#This Row],[Datum plačila]]="",0,INDEX(Amortization[], ROW()-4,8)))</f>
        <v>154446.96493508821</v>
      </c>
      <c r="E144" s="25">
        <f ca="1">IF(ValuesEntered,IF(ROW()-ROW(Amortization[[#Headers],[Obresti]])=1,-IPMT(InterestRate/12,1,DurationOfLoan-ROWS($C$4:C144)+1,Amortization[[#This Row],[Začetno stanje]]),IFERROR(-IPMT(InterestRate/12,1,Amortization[[#This Row],[Preostali obroki]],D145),0)),0)</f>
        <v>641.73687795677836</v>
      </c>
      <c r="F144" s="25">
        <f ca="1">IFERROR(IF(AND(ValuesEntered,Amortization[[#This Row],[Datum plačila]]&lt;&gt;""),-PPMT(InterestRate/12,1,DurationOfLoan-ROWS($C$4:C144)+1,Amortization[[#This Row],[Začetno stanje]]),""),0)</f>
        <v>430.11422546141091</v>
      </c>
      <c r="G144" s="25">
        <f ca="1">IF(Amortization[[#This Row],[Datum plačila]]="",0,PropertyTaxAmount)</f>
        <v>375</v>
      </c>
      <c r="H144" s="25">
        <f ca="1">IF(Amortization[[#This Row],[Datum plačila]]="",0,Amortization[[#This Row],[Obresti]]+Amortization[[#This Row],[Glavnica]]+Amortization[[#This Row],[Davek na nepremičnine]])</f>
        <v>1446.8511034181893</v>
      </c>
      <c r="I144" s="25">
        <f ca="1">IF(Amortization[[#This Row],[Datum plačila]]="",0,Amortization[[#This Row],[Začetno stanje]]-Amortization[[#This Row],[Glavnica]])</f>
        <v>154016.8507096268</v>
      </c>
      <c r="J144" s="26">
        <f ca="1">IF(Amortization[[#This Row],[Končno stanje]]&gt;0,LastRow-ROW(),0)</f>
        <v>219</v>
      </c>
    </row>
    <row r="145" spans="2:10" ht="15" customHeight="1" x14ac:dyDescent="0.3">
      <c r="B145" s="23">
        <f>ROWS($B$4:B145)</f>
        <v>142</v>
      </c>
      <c r="C145" s="24">
        <f ca="1">IF(ValuesEntered,IF(Amortization[[#This Row],[Številka obroka]]&lt;=DurationOfLoan,IF(ROW()-ROW(Amortization[[#Headers],[Datum plačila]])=1,LoanStart,IF(I144&gt;0,EDATE(C144,1),"")),""),"")</f>
        <v>48617</v>
      </c>
      <c r="D145" s="25">
        <f ca="1">IF(ROW()-ROW(Amortization[[#Headers],[Začetno stanje]])=1,LoanAmount,IF(Amortization[[#This Row],[Datum plačila]]="",0,INDEX(Amortization[], ROW()-4,8)))</f>
        <v>154016.8507096268</v>
      </c>
      <c r="E145" s="25">
        <f ca="1">IF(ValuesEntered,IF(ROW()-ROW(Amortization[[#Headers],[Obresti]])=1,-IPMT(InterestRate/12,1,DurationOfLoan-ROWS($C$4:C145)+1,Amortization[[#This Row],[Začetno stanje]]),IFERROR(-IPMT(InterestRate/12,1,Amortization[[#This Row],[Preostali obroki]],D146),0)),0)</f>
        <v>639.93726808983047</v>
      </c>
      <c r="F145" s="25">
        <f ca="1">IFERROR(IF(AND(ValuesEntered,Amortization[[#This Row],[Datum plačila]]&lt;&gt;""),-PPMT(InterestRate/12,1,DurationOfLoan-ROWS($C$4:C145)+1,Amortization[[#This Row],[Začetno stanje]]),""),0)</f>
        <v>431.90636806750007</v>
      </c>
      <c r="G145" s="25">
        <f ca="1">IF(Amortization[[#This Row],[Datum plačila]]="",0,PropertyTaxAmount)</f>
        <v>375</v>
      </c>
      <c r="H145" s="25">
        <f ca="1">IF(Amortization[[#This Row],[Datum plačila]]="",0,Amortization[[#This Row],[Obresti]]+Amortization[[#This Row],[Glavnica]]+Amortization[[#This Row],[Davek na nepremičnine]])</f>
        <v>1446.8436361573306</v>
      </c>
      <c r="I145" s="25">
        <f ca="1">IF(Amortization[[#This Row],[Datum plačila]]="",0,Amortization[[#This Row],[Začetno stanje]]-Amortization[[#This Row],[Glavnica]])</f>
        <v>153584.94434155931</v>
      </c>
      <c r="J145" s="26">
        <f ca="1">IF(Amortization[[#This Row],[Končno stanje]]&gt;0,LastRow-ROW(),0)</f>
        <v>218</v>
      </c>
    </row>
    <row r="146" spans="2:10" ht="15" customHeight="1" x14ac:dyDescent="0.3">
      <c r="B146" s="23">
        <f>ROWS($B$4:B146)</f>
        <v>143</v>
      </c>
      <c r="C146" s="24">
        <f ca="1">IF(ValuesEntered,IF(Amortization[[#This Row],[Številka obroka]]&lt;=DurationOfLoan,IF(ROW()-ROW(Amortization[[#Headers],[Datum plačila]])=1,LoanStart,IF(I145&gt;0,EDATE(C145,1),"")),""),"")</f>
        <v>48645</v>
      </c>
      <c r="D146" s="25">
        <f ca="1">IF(ROW()-ROW(Amortization[[#Headers],[Začetno stanje]])=1,LoanAmount,IF(Amortization[[#This Row],[Datum plačila]]="",0,INDEX(Amortization[], ROW()-4,8)))</f>
        <v>153584.94434155931</v>
      </c>
      <c r="E146" s="25">
        <f ca="1">IF(ValuesEntered,IF(ROW()-ROW(Amortization[[#Headers],[Obresti]])=1,-IPMT(InterestRate/12,1,DurationOfLoan-ROWS($C$4:C146)+1,Amortization[[#This Row],[Začetno stanje]]),IFERROR(-IPMT(InterestRate/12,1,Amortization[[#This Row],[Preostali obroki]],D147),0)),0)</f>
        <v>638.13015984843696</v>
      </c>
      <c r="F146" s="25">
        <f ca="1">IFERROR(IF(AND(ValuesEntered,Amortization[[#This Row],[Datum plačila]]&lt;&gt;""),-PPMT(InterestRate/12,1,DurationOfLoan-ROWS($C$4:C146)+1,Amortization[[#This Row],[Začetno stanje]]),""),0)</f>
        <v>433.70597793444801</v>
      </c>
      <c r="G146" s="25">
        <f ca="1">IF(Amortization[[#This Row],[Datum plačila]]="",0,PropertyTaxAmount)</f>
        <v>375</v>
      </c>
      <c r="H146" s="25">
        <f ca="1">IF(Amortization[[#This Row],[Datum plačila]]="",0,Amortization[[#This Row],[Obresti]]+Amortization[[#This Row],[Glavnica]]+Amortization[[#This Row],[Davek na nepremičnine]])</f>
        <v>1446.8361377828851</v>
      </c>
      <c r="I146" s="25">
        <f ca="1">IF(Amortization[[#This Row],[Datum plačila]]="",0,Amortization[[#This Row],[Začetno stanje]]-Amortization[[#This Row],[Glavnica]])</f>
        <v>153151.23836362487</v>
      </c>
      <c r="J146" s="26">
        <f ca="1">IF(Amortization[[#This Row],[Končno stanje]]&gt;0,LastRow-ROW(),0)</f>
        <v>217</v>
      </c>
    </row>
    <row r="147" spans="2:10" ht="15" customHeight="1" x14ac:dyDescent="0.3">
      <c r="B147" s="23">
        <f>ROWS($B$4:B147)</f>
        <v>144</v>
      </c>
      <c r="C147" s="24">
        <f ca="1">IF(ValuesEntered,IF(Amortization[[#This Row],[Številka obroka]]&lt;=DurationOfLoan,IF(ROW()-ROW(Amortization[[#Headers],[Datum plačila]])=1,LoanStart,IF(I146&gt;0,EDATE(C146,1),"")),""),"")</f>
        <v>48676</v>
      </c>
      <c r="D147" s="25">
        <f ca="1">IF(ROW()-ROW(Amortization[[#Headers],[Začetno stanje]])=1,LoanAmount,IF(Amortization[[#This Row],[Datum plačila]]="",0,INDEX(Amortization[], ROW()-4,8)))</f>
        <v>153151.23836362487</v>
      </c>
      <c r="E147" s="25">
        <f ca="1">IF(ValuesEntered,IF(ROW()-ROW(Amortization[[#Headers],[Obresti]])=1,-IPMT(InterestRate/12,1,DurationOfLoan-ROWS($C$4:C147)+1,Amortization[[#This Row],[Začetno stanje]]),IFERROR(-IPMT(InterestRate/12,1,Amortization[[#This Row],[Preostali obroki]],D148),0)),0)</f>
        <v>636.31552198937095</v>
      </c>
      <c r="F147" s="25">
        <f ca="1">IFERROR(IF(AND(ValuesEntered,Amortization[[#This Row],[Datum plačila]]&lt;&gt;""),-PPMT(InterestRate/12,1,DurationOfLoan-ROWS($C$4:C147)+1,Amortization[[#This Row],[Začetno stanje]]),""),0)</f>
        <v>435.51308617584152</v>
      </c>
      <c r="G147" s="25">
        <f ca="1">IF(Amortization[[#This Row],[Datum plačila]]="",0,PropertyTaxAmount)</f>
        <v>375</v>
      </c>
      <c r="H147" s="25">
        <f ca="1">IF(Amortization[[#This Row],[Datum plačila]]="",0,Amortization[[#This Row],[Obresti]]+Amortization[[#This Row],[Glavnica]]+Amortization[[#This Row],[Davek na nepremičnine]])</f>
        <v>1446.8286081652125</v>
      </c>
      <c r="I147" s="25">
        <f ca="1">IF(Amortization[[#This Row],[Datum plačila]]="",0,Amortization[[#This Row],[Začetno stanje]]-Amortization[[#This Row],[Glavnica]])</f>
        <v>152715.72527744903</v>
      </c>
      <c r="J147" s="26">
        <f ca="1">IF(Amortization[[#This Row],[Končno stanje]]&gt;0,LastRow-ROW(),0)</f>
        <v>216</v>
      </c>
    </row>
    <row r="148" spans="2:10" ht="15" customHeight="1" x14ac:dyDescent="0.3">
      <c r="B148" s="23">
        <f>ROWS($B$4:B148)</f>
        <v>145</v>
      </c>
      <c r="C148" s="24">
        <f ca="1">IF(ValuesEntered,IF(Amortization[[#This Row],[Številka obroka]]&lt;=DurationOfLoan,IF(ROW()-ROW(Amortization[[#Headers],[Datum plačila]])=1,LoanStart,IF(I147&gt;0,EDATE(C147,1),"")),""),"")</f>
        <v>48706</v>
      </c>
      <c r="D148" s="25">
        <f ca="1">IF(ROW()-ROW(Amortization[[#Headers],[Začetno stanje]])=1,LoanAmount,IF(Amortization[[#This Row],[Datum plačila]]="",0,INDEX(Amortization[], ROW()-4,8)))</f>
        <v>152715.72527744903</v>
      </c>
      <c r="E148" s="25">
        <f ca="1">IF(ValuesEntered,IF(ROW()-ROW(Amortization[[#Headers],[Obresti]])=1,-IPMT(InterestRate/12,1,DurationOfLoan-ROWS($C$4:C148)+1,Amortization[[#This Row],[Začetno stanje]]),IFERROR(-IPMT(InterestRate/12,1,Amortization[[#This Row],[Preostali obroki]],D149),0)),0)</f>
        <v>634.49332313922559</v>
      </c>
      <c r="F148" s="25">
        <f ca="1">IFERROR(IF(AND(ValuesEntered,Amortization[[#This Row],[Datum plačila]]&lt;&gt;""),-PPMT(InterestRate/12,1,DurationOfLoan-ROWS($C$4:C148)+1,Amortization[[#This Row],[Začetno stanje]]),""),0)</f>
        <v>437.32772403490753</v>
      </c>
      <c r="G148" s="25">
        <f ca="1">IF(Amortization[[#This Row],[Datum plačila]]="",0,PropertyTaxAmount)</f>
        <v>375</v>
      </c>
      <c r="H148" s="25">
        <f ca="1">IF(Amortization[[#This Row],[Datum plačila]]="",0,Amortization[[#This Row],[Obresti]]+Amortization[[#This Row],[Glavnica]]+Amortization[[#This Row],[Davek na nepremičnine]])</f>
        <v>1446.8210471741331</v>
      </c>
      <c r="I148" s="25">
        <f ca="1">IF(Amortization[[#This Row],[Datum plačila]]="",0,Amortization[[#This Row],[Začetno stanje]]-Amortization[[#This Row],[Glavnica]])</f>
        <v>152278.39755341414</v>
      </c>
      <c r="J148" s="26">
        <f ca="1">IF(Amortization[[#This Row],[Končno stanje]]&gt;0,LastRow-ROW(),0)</f>
        <v>215</v>
      </c>
    </row>
    <row r="149" spans="2:10" ht="15" customHeight="1" x14ac:dyDescent="0.3">
      <c r="B149" s="23">
        <f>ROWS($B$4:B149)</f>
        <v>146</v>
      </c>
      <c r="C149" s="24">
        <f ca="1">IF(ValuesEntered,IF(Amortization[[#This Row],[Številka obroka]]&lt;=DurationOfLoan,IF(ROW()-ROW(Amortization[[#Headers],[Datum plačila]])=1,LoanStart,IF(I148&gt;0,EDATE(C148,1),"")),""),"")</f>
        <v>48737</v>
      </c>
      <c r="D149" s="25">
        <f ca="1">IF(ROW()-ROW(Amortization[[#Headers],[Začetno stanje]])=1,LoanAmount,IF(Amortization[[#This Row],[Datum plačila]]="",0,INDEX(Amortization[], ROW()-4,8)))</f>
        <v>152278.39755341414</v>
      </c>
      <c r="E149" s="25">
        <f ca="1">IF(ValuesEntered,IF(ROW()-ROW(Amortization[[#Headers],[Obresti]])=1,-IPMT(InterestRate/12,1,DurationOfLoan-ROWS($C$4:C149)+1,Amortization[[#This Row],[Začetno stanje]]),IFERROR(-IPMT(InterestRate/12,1,Amortization[[#This Row],[Preostali obroki]],D150),0)),0)</f>
        <v>632.66353179387113</v>
      </c>
      <c r="F149" s="25">
        <f ca="1">IFERROR(IF(AND(ValuesEntered,Amortization[[#This Row],[Datum plačila]]&lt;&gt;""),-PPMT(InterestRate/12,1,DurationOfLoan-ROWS($C$4:C149)+1,Amortization[[#This Row],[Začetno stanje]]),""),0)</f>
        <v>439.14992288505294</v>
      </c>
      <c r="G149" s="25">
        <f ca="1">IF(Amortization[[#This Row],[Datum plačila]]="",0,PropertyTaxAmount)</f>
        <v>375</v>
      </c>
      <c r="H149" s="25">
        <f ca="1">IF(Amortization[[#This Row],[Datum plačila]]="",0,Amortization[[#This Row],[Obresti]]+Amortization[[#This Row],[Glavnica]]+Amortization[[#This Row],[Davek na nepremičnine]])</f>
        <v>1446.813454678924</v>
      </c>
      <c r="I149" s="25">
        <f ca="1">IF(Amortization[[#This Row],[Datum plačila]]="",0,Amortization[[#This Row],[Začetno stanje]]-Amortization[[#This Row],[Glavnica]])</f>
        <v>151839.24763052908</v>
      </c>
      <c r="J149" s="26">
        <f ca="1">IF(Amortization[[#This Row],[Končno stanje]]&gt;0,LastRow-ROW(),0)</f>
        <v>214</v>
      </c>
    </row>
    <row r="150" spans="2:10" ht="15" customHeight="1" x14ac:dyDescent="0.3">
      <c r="B150" s="23">
        <f>ROWS($B$4:B150)</f>
        <v>147</v>
      </c>
      <c r="C150" s="24">
        <f ca="1">IF(ValuesEntered,IF(Amortization[[#This Row],[Številka obroka]]&lt;=DurationOfLoan,IF(ROW()-ROW(Amortization[[#Headers],[Datum plačila]])=1,LoanStart,IF(I149&gt;0,EDATE(C149,1),"")),""),"")</f>
        <v>48767</v>
      </c>
      <c r="D150" s="25">
        <f ca="1">IF(ROW()-ROW(Amortization[[#Headers],[Začetno stanje]])=1,LoanAmount,IF(Amortization[[#This Row],[Datum plačila]]="",0,INDEX(Amortization[], ROW()-4,8)))</f>
        <v>151839.24763052908</v>
      </c>
      <c r="E150" s="25">
        <f ca="1">IF(ValuesEntered,IF(ROW()-ROW(Amortization[[#Headers],[Obresti]])=1,-IPMT(InterestRate/12,1,DurationOfLoan-ROWS($C$4:C150)+1,Amortization[[#This Row],[Začetno stanje]]),IFERROR(-IPMT(InterestRate/12,1,Amortization[[#This Row],[Preostali obroki]],D151),0)),0)</f>
        <v>630.8261163179111</v>
      </c>
      <c r="F150" s="25">
        <f ca="1">IFERROR(IF(AND(ValuesEntered,Amortization[[#This Row],[Datum plačila]]&lt;&gt;""),-PPMT(InterestRate/12,1,DurationOfLoan-ROWS($C$4:C150)+1,Amortization[[#This Row],[Začetno stanje]]),""),0)</f>
        <v>440.9797142304073</v>
      </c>
      <c r="G150" s="25">
        <f ca="1">IF(Amortization[[#This Row],[Datum plačila]]="",0,PropertyTaxAmount)</f>
        <v>375</v>
      </c>
      <c r="H150" s="25">
        <f ca="1">IF(Amortization[[#This Row],[Datum plačila]]="",0,Amortization[[#This Row],[Obresti]]+Amortization[[#This Row],[Glavnica]]+Amortization[[#This Row],[Davek na nepremičnine]])</f>
        <v>1446.8058305483185</v>
      </c>
      <c r="I150" s="25">
        <f ca="1">IF(Amortization[[#This Row],[Datum plačila]]="",0,Amortization[[#This Row],[Začetno stanje]]-Amortization[[#This Row],[Glavnica]])</f>
        <v>151398.26791629868</v>
      </c>
      <c r="J150" s="26">
        <f ca="1">IF(Amortization[[#This Row],[Končno stanje]]&gt;0,LastRow-ROW(),0)</f>
        <v>213</v>
      </c>
    </row>
    <row r="151" spans="2:10" ht="15" customHeight="1" x14ac:dyDescent="0.3">
      <c r="B151" s="23">
        <f>ROWS($B$4:B151)</f>
        <v>148</v>
      </c>
      <c r="C151" s="24">
        <f ca="1">IF(ValuesEntered,IF(Amortization[[#This Row],[Številka obroka]]&lt;=DurationOfLoan,IF(ROW()-ROW(Amortization[[#Headers],[Datum plačila]])=1,LoanStart,IF(I150&gt;0,EDATE(C150,1),"")),""),"")</f>
        <v>48798</v>
      </c>
      <c r="D151" s="25">
        <f ca="1">IF(ROW()-ROW(Amortization[[#Headers],[Začetno stanje]])=1,LoanAmount,IF(Amortization[[#This Row],[Datum plačila]]="",0,INDEX(Amortization[], ROW()-4,8)))</f>
        <v>151398.26791629868</v>
      </c>
      <c r="E151" s="25">
        <f ca="1">IF(ValuesEntered,IF(ROW()-ROW(Amortization[[#Headers],[Obresti]])=1,-IPMT(InterestRate/12,1,DurationOfLoan-ROWS($C$4:C151)+1,Amortization[[#This Row],[Začetno stanje]]),IFERROR(-IPMT(InterestRate/12,1,Amortization[[#This Row],[Preostali obroki]],D152),0)),0)</f>
        <v>628.98104494413451</v>
      </c>
      <c r="F151" s="25">
        <f ca="1">IFERROR(IF(AND(ValuesEntered,Amortization[[#This Row],[Datum plačila]]&lt;&gt;""),-PPMT(InterestRate/12,1,DurationOfLoan-ROWS($C$4:C151)+1,Amortization[[#This Row],[Začetno stanje]]),""),0)</f>
        <v>442.81712970636744</v>
      </c>
      <c r="G151" s="25">
        <f ca="1">IF(Amortization[[#This Row],[Datum plačila]]="",0,PropertyTaxAmount)</f>
        <v>375</v>
      </c>
      <c r="H151" s="25">
        <f ca="1">IF(Amortization[[#This Row],[Datum plačila]]="",0,Amortization[[#This Row],[Obresti]]+Amortization[[#This Row],[Glavnica]]+Amortization[[#This Row],[Davek na nepremičnine]])</f>
        <v>1446.798174650502</v>
      </c>
      <c r="I151" s="25">
        <f ca="1">IF(Amortization[[#This Row],[Datum plačila]]="",0,Amortization[[#This Row],[Začetno stanje]]-Amortization[[#This Row],[Glavnica]])</f>
        <v>150955.45078659229</v>
      </c>
      <c r="J151" s="26">
        <f ca="1">IF(Amortization[[#This Row],[Končno stanje]]&gt;0,LastRow-ROW(),0)</f>
        <v>212</v>
      </c>
    </row>
    <row r="152" spans="2:10" ht="15" customHeight="1" x14ac:dyDescent="0.3">
      <c r="B152" s="23">
        <f>ROWS($B$4:B152)</f>
        <v>149</v>
      </c>
      <c r="C152" s="24">
        <f ca="1">IF(ValuesEntered,IF(Amortization[[#This Row],[Številka obroka]]&lt;=DurationOfLoan,IF(ROW()-ROW(Amortization[[#Headers],[Datum plačila]])=1,LoanStart,IF(I151&gt;0,EDATE(C151,1),"")),""),"")</f>
        <v>48829</v>
      </c>
      <c r="D152" s="25">
        <f ca="1">IF(ROW()-ROW(Amortization[[#Headers],[Začetno stanje]])=1,LoanAmount,IF(Amortization[[#This Row],[Datum plačila]]="",0,INDEX(Amortization[], ROW()-4,8)))</f>
        <v>150955.45078659229</v>
      </c>
      <c r="E152" s="25">
        <f ca="1">IF(ValuesEntered,IF(ROW()-ROW(Amortization[[#Headers],[Obresti]])=1,-IPMT(InterestRate/12,1,DurationOfLoan-ROWS($C$4:C152)+1,Amortization[[#This Row],[Začetno stanje]]),IFERROR(-IPMT(InterestRate/12,1,Amortization[[#This Row],[Preostali obroki]],D153),0)),0)</f>
        <v>627.12828577296727</v>
      </c>
      <c r="F152" s="25">
        <f ca="1">IFERROR(IF(AND(ValuesEntered,Amortization[[#This Row],[Datum plačila]]&lt;&gt;""),-PPMT(InterestRate/12,1,DurationOfLoan-ROWS($C$4:C152)+1,Amortization[[#This Row],[Začetno stanje]]),""),0)</f>
        <v>444.66220108014386</v>
      </c>
      <c r="G152" s="25">
        <f ca="1">IF(Amortization[[#This Row],[Datum plačila]]="",0,PropertyTaxAmount)</f>
        <v>375</v>
      </c>
      <c r="H152" s="25">
        <f ca="1">IF(Amortization[[#This Row],[Datum plačila]]="",0,Amortization[[#This Row],[Obresti]]+Amortization[[#This Row],[Glavnica]]+Amortization[[#This Row],[Davek na nepremičnine]])</f>
        <v>1446.7904868531111</v>
      </c>
      <c r="I152" s="25">
        <f ca="1">IF(Amortization[[#This Row],[Datum plačila]]="",0,Amortization[[#This Row],[Začetno stanje]]-Amortization[[#This Row],[Glavnica]])</f>
        <v>150510.78858551214</v>
      </c>
      <c r="J152" s="26">
        <f ca="1">IF(Amortization[[#This Row],[Končno stanje]]&gt;0,LastRow-ROW(),0)</f>
        <v>211</v>
      </c>
    </row>
    <row r="153" spans="2:10" ht="15" customHeight="1" x14ac:dyDescent="0.3">
      <c r="B153" s="23">
        <f>ROWS($B$4:B153)</f>
        <v>150</v>
      </c>
      <c r="C153" s="24">
        <f ca="1">IF(ValuesEntered,IF(Amortization[[#This Row],[Številka obroka]]&lt;=DurationOfLoan,IF(ROW()-ROW(Amortization[[#Headers],[Datum plačila]])=1,LoanStart,IF(I152&gt;0,EDATE(C152,1),"")),""),"")</f>
        <v>48859</v>
      </c>
      <c r="D153" s="25">
        <f ca="1">IF(ROW()-ROW(Amortization[[#Headers],[Začetno stanje]])=1,LoanAmount,IF(Amortization[[#This Row],[Datum plačila]]="",0,INDEX(Amortization[], ROW()-4,8)))</f>
        <v>150510.78858551214</v>
      </c>
      <c r="E153" s="25">
        <f ca="1">IF(ValuesEntered,IF(ROW()-ROW(Amortization[[#Headers],[Obresti]])=1,-IPMT(InterestRate/12,1,DurationOfLoan-ROWS($C$4:C153)+1,Amortization[[#This Row],[Začetno stanje]]),IFERROR(-IPMT(InterestRate/12,1,Amortization[[#This Row],[Preostali obroki]],D154),0)),0)</f>
        <v>625.26780677192016</v>
      </c>
      <c r="F153" s="25">
        <f ca="1">IFERROR(IF(AND(ValuesEntered,Amortization[[#This Row],[Datum plačila]]&lt;&gt;""),-PPMT(InterestRate/12,1,DurationOfLoan-ROWS($C$4:C153)+1,Amortization[[#This Row],[Začetno stanje]]),""),0)</f>
        <v>446.51496025131121</v>
      </c>
      <c r="G153" s="25">
        <f ca="1">IF(Amortization[[#This Row],[Datum plačila]]="",0,PropertyTaxAmount)</f>
        <v>375</v>
      </c>
      <c r="H153" s="25">
        <f ca="1">IF(Amortization[[#This Row],[Datum plačila]]="",0,Amortization[[#This Row],[Obresti]]+Amortization[[#This Row],[Glavnica]]+Amortization[[#This Row],[Davek na nepremičnine]])</f>
        <v>1446.7827670232314</v>
      </c>
      <c r="I153" s="25">
        <f ca="1">IF(Amortization[[#This Row],[Datum plačila]]="",0,Amortization[[#This Row],[Začetno stanje]]-Amortization[[#This Row],[Glavnica]])</f>
        <v>150064.27362526083</v>
      </c>
      <c r="J153" s="26">
        <f ca="1">IF(Amortization[[#This Row],[Končno stanje]]&gt;0,LastRow-ROW(),0)</f>
        <v>210</v>
      </c>
    </row>
    <row r="154" spans="2:10" ht="15" customHeight="1" x14ac:dyDescent="0.3">
      <c r="B154" s="23">
        <f>ROWS($B$4:B154)</f>
        <v>151</v>
      </c>
      <c r="C154" s="24">
        <f ca="1">IF(ValuesEntered,IF(Amortization[[#This Row],[Številka obroka]]&lt;=DurationOfLoan,IF(ROW()-ROW(Amortization[[#Headers],[Datum plačila]])=1,LoanStart,IF(I153&gt;0,EDATE(C153,1),"")),""),"")</f>
        <v>48890</v>
      </c>
      <c r="D154" s="25">
        <f ca="1">IF(ROW()-ROW(Amortization[[#Headers],[Začetno stanje]])=1,LoanAmount,IF(Amortization[[#This Row],[Datum plačila]]="",0,INDEX(Amortization[], ROW()-4,8)))</f>
        <v>150064.27362526083</v>
      </c>
      <c r="E154" s="25">
        <f ca="1">IF(ValuesEntered,IF(ROW()-ROW(Amortization[[#Headers],[Obresti]])=1,-IPMT(InterestRate/12,1,DurationOfLoan-ROWS($C$4:C154)+1,Amortization[[#This Row],[Začetno stanje]]),IFERROR(-IPMT(InterestRate/12,1,Amortization[[#This Row],[Preostali obroki]],D155),0)),0)</f>
        <v>623.39957577503526</v>
      </c>
      <c r="F154" s="25">
        <f ca="1">IFERROR(IF(AND(ValuesEntered,Amortization[[#This Row],[Datum plačila]]&lt;&gt;""),-PPMT(InterestRate/12,1,DurationOfLoan-ROWS($C$4:C154)+1,Amortization[[#This Row],[Začetno stanje]]),""),0)</f>
        <v>448.37543925235849</v>
      </c>
      <c r="G154" s="25">
        <f ca="1">IF(Amortization[[#This Row],[Datum plačila]]="",0,PropertyTaxAmount)</f>
        <v>375</v>
      </c>
      <c r="H154" s="25">
        <f ca="1">IF(Amortization[[#This Row],[Datum plačila]]="",0,Amortization[[#This Row],[Obresti]]+Amortization[[#This Row],[Glavnica]]+Amortization[[#This Row],[Davek na nepremičnine]])</f>
        <v>1446.7750150273937</v>
      </c>
      <c r="I154" s="25">
        <f ca="1">IF(Amortization[[#This Row],[Datum plačila]]="",0,Amortization[[#This Row],[Začetno stanje]]-Amortization[[#This Row],[Glavnica]])</f>
        <v>149615.89818600848</v>
      </c>
      <c r="J154" s="26">
        <f ca="1">IF(Amortization[[#This Row],[Končno stanje]]&gt;0,LastRow-ROW(),0)</f>
        <v>209</v>
      </c>
    </row>
    <row r="155" spans="2:10" ht="15" customHeight="1" x14ac:dyDescent="0.3">
      <c r="B155" s="23">
        <f>ROWS($B$4:B155)</f>
        <v>152</v>
      </c>
      <c r="C155" s="24">
        <f ca="1">IF(ValuesEntered,IF(Amortization[[#This Row],[Številka obroka]]&lt;=DurationOfLoan,IF(ROW()-ROW(Amortization[[#Headers],[Datum plačila]])=1,LoanStart,IF(I154&gt;0,EDATE(C154,1),"")),""),"")</f>
        <v>48920</v>
      </c>
      <c r="D155" s="25">
        <f ca="1">IF(ROW()-ROW(Amortization[[#Headers],[Začetno stanje]])=1,LoanAmount,IF(Amortization[[#This Row],[Datum plačila]]="",0,INDEX(Amortization[], ROW()-4,8)))</f>
        <v>149615.89818600848</v>
      </c>
      <c r="E155" s="25">
        <f ca="1">IF(ValuesEntered,IF(ROW()-ROW(Amortization[[#Headers],[Obresti]])=1,-IPMT(InterestRate/12,1,DurationOfLoan-ROWS($C$4:C155)+1,Amortization[[#This Row],[Začetno stanje]]),IFERROR(-IPMT(InterestRate/12,1,Amortization[[#This Row],[Preostali obroki]],D156),0)),0)</f>
        <v>621.52356048233014</v>
      </c>
      <c r="F155" s="25">
        <f ca="1">IFERROR(IF(AND(ValuesEntered,Amortization[[#This Row],[Datum plačila]]&lt;&gt;""),-PPMT(InterestRate/12,1,DurationOfLoan-ROWS($C$4:C155)+1,Amortization[[#This Row],[Začetno stanje]]),""),0)</f>
        <v>450.24367024924322</v>
      </c>
      <c r="G155" s="25">
        <f ca="1">IF(Amortization[[#This Row],[Datum plačila]]="",0,PropertyTaxAmount)</f>
        <v>375</v>
      </c>
      <c r="H155" s="25">
        <f ca="1">IF(Amortization[[#This Row],[Datum plačila]]="",0,Amortization[[#This Row],[Obresti]]+Amortization[[#This Row],[Glavnica]]+Amortization[[#This Row],[Davek na nepremičnine]])</f>
        <v>1446.7672307315734</v>
      </c>
      <c r="I155" s="25">
        <f ca="1">IF(Amortization[[#This Row],[Datum plačila]]="",0,Amortization[[#This Row],[Začetno stanje]]-Amortization[[#This Row],[Glavnica]])</f>
        <v>149165.65451575923</v>
      </c>
      <c r="J155" s="26">
        <f ca="1">IF(Amortization[[#This Row],[Končno stanje]]&gt;0,LastRow-ROW(),0)</f>
        <v>208</v>
      </c>
    </row>
    <row r="156" spans="2:10" ht="15" customHeight="1" x14ac:dyDescent="0.3">
      <c r="B156" s="23">
        <f>ROWS($B$4:B156)</f>
        <v>153</v>
      </c>
      <c r="C156" s="24">
        <f ca="1">IF(ValuesEntered,IF(Amortization[[#This Row],[Številka obroka]]&lt;=DurationOfLoan,IF(ROW()-ROW(Amortization[[#Headers],[Datum plačila]])=1,LoanStart,IF(I155&gt;0,EDATE(C155,1),"")),""),"")</f>
        <v>48951</v>
      </c>
      <c r="D156" s="25">
        <f ca="1">IF(ROW()-ROW(Amortization[[#Headers],[Začetno stanje]])=1,LoanAmount,IF(Amortization[[#This Row],[Datum plačila]]="",0,INDEX(Amortization[], ROW()-4,8)))</f>
        <v>149165.65451575923</v>
      </c>
      <c r="E156" s="25">
        <f ca="1">IF(ValuesEntered,IF(ROW()-ROW(Amortization[[#Headers],[Obresti]])=1,-IPMT(InterestRate/12,1,DurationOfLoan-ROWS($C$4:C156)+1,Amortization[[#This Row],[Začetno stanje]]),IFERROR(-IPMT(InterestRate/12,1,Amortization[[#This Row],[Preostali obroki]],D157),0)),0)</f>
        <v>619.63972845923865</v>
      </c>
      <c r="F156" s="25">
        <f ca="1">IFERROR(IF(AND(ValuesEntered,Amortization[[#This Row],[Datum plačila]]&lt;&gt;""),-PPMT(InterestRate/12,1,DurationOfLoan-ROWS($C$4:C156)+1,Amortization[[#This Row],[Začetno stanje]]),""),0)</f>
        <v>452.11968554194829</v>
      </c>
      <c r="G156" s="25">
        <f ca="1">IF(Amortization[[#This Row],[Datum plačila]]="",0,PropertyTaxAmount)</f>
        <v>375</v>
      </c>
      <c r="H156" s="25">
        <f ca="1">IF(Amortization[[#This Row],[Datum plačila]]="",0,Amortization[[#This Row],[Obresti]]+Amortization[[#This Row],[Glavnica]]+Amortization[[#This Row],[Davek na nepremičnine]])</f>
        <v>1446.759414001187</v>
      </c>
      <c r="I156" s="25">
        <f ca="1">IF(Amortization[[#This Row],[Datum plačila]]="",0,Amortization[[#This Row],[Začetno stanje]]-Amortization[[#This Row],[Glavnica]])</f>
        <v>148713.53483021728</v>
      </c>
      <c r="J156" s="26">
        <f ca="1">IF(Amortization[[#This Row],[Končno stanje]]&gt;0,LastRow-ROW(),0)</f>
        <v>207</v>
      </c>
    </row>
    <row r="157" spans="2:10" ht="15" customHeight="1" x14ac:dyDescent="0.3">
      <c r="B157" s="23">
        <f>ROWS($B$4:B157)</f>
        <v>154</v>
      </c>
      <c r="C157" s="24">
        <f ca="1">IF(ValuesEntered,IF(Amortization[[#This Row],[Številka obroka]]&lt;=DurationOfLoan,IF(ROW()-ROW(Amortization[[#Headers],[Datum plačila]])=1,LoanStart,IF(I156&gt;0,EDATE(C156,1),"")),""),"")</f>
        <v>48982</v>
      </c>
      <c r="D157" s="25">
        <f ca="1">IF(ROW()-ROW(Amortization[[#Headers],[Začetno stanje]])=1,LoanAmount,IF(Amortization[[#This Row],[Datum plačila]]="",0,INDEX(Amortization[], ROW()-4,8)))</f>
        <v>148713.53483021728</v>
      </c>
      <c r="E157" s="25">
        <f ca="1">IF(ValuesEntered,IF(ROW()-ROW(Amortization[[#Headers],[Obresti]])=1,-IPMT(InterestRate/12,1,DurationOfLoan-ROWS($C$4:C157)+1,Amortization[[#This Row],[Začetno stanje]]),IFERROR(-IPMT(InterestRate/12,1,Amortization[[#This Row],[Preostali obroki]],D158),0)),0)</f>
        <v>617.74804713605101</v>
      </c>
      <c r="F157" s="25">
        <f ca="1">IFERROR(IF(AND(ValuesEntered,Amortization[[#This Row],[Datum plačila]]&lt;&gt;""),-PPMT(InterestRate/12,1,DurationOfLoan-ROWS($C$4:C157)+1,Amortization[[#This Row],[Začetno stanje]]),""),0)</f>
        <v>454.00351756503983</v>
      </c>
      <c r="G157" s="25">
        <f ca="1">IF(Amortization[[#This Row],[Datum plačila]]="",0,PropertyTaxAmount)</f>
        <v>375</v>
      </c>
      <c r="H157" s="25">
        <f ca="1">IF(Amortization[[#This Row],[Datum plačila]]="",0,Amortization[[#This Row],[Obresti]]+Amortization[[#This Row],[Glavnica]]+Amortization[[#This Row],[Davek na nepremičnine]])</f>
        <v>1446.751564701091</v>
      </c>
      <c r="I157" s="25">
        <f ca="1">IF(Amortization[[#This Row],[Datum plačila]]="",0,Amortization[[#This Row],[Začetno stanje]]-Amortization[[#This Row],[Glavnica]])</f>
        <v>148259.53131265225</v>
      </c>
      <c r="J157" s="26">
        <f ca="1">IF(Amortization[[#This Row],[Končno stanje]]&gt;0,LastRow-ROW(),0)</f>
        <v>206</v>
      </c>
    </row>
    <row r="158" spans="2:10" ht="15" customHeight="1" x14ac:dyDescent="0.3">
      <c r="B158" s="23">
        <f>ROWS($B$4:B158)</f>
        <v>155</v>
      </c>
      <c r="C158" s="24">
        <f ca="1">IF(ValuesEntered,IF(Amortization[[#This Row],[Številka obroka]]&lt;=DurationOfLoan,IF(ROW()-ROW(Amortization[[#Headers],[Datum plačila]])=1,LoanStart,IF(I157&gt;0,EDATE(C157,1),"")),""),"")</f>
        <v>49010</v>
      </c>
      <c r="D158" s="25">
        <f ca="1">IF(ROW()-ROW(Amortization[[#Headers],[Začetno stanje]])=1,LoanAmount,IF(Amortization[[#This Row],[Datum plačila]]="",0,INDEX(Amortization[], ROW()-4,8)))</f>
        <v>148259.53131265225</v>
      </c>
      <c r="E158" s="25">
        <f ca="1">IF(ValuesEntered,IF(ROW()-ROW(Amortization[[#Headers],[Obresti]])=1,-IPMT(InterestRate/12,1,DurationOfLoan-ROWS($C$4:C158)+1,Amortization[[#This Row],[Začetno stanje]]),IFERROR(-IPMT(InterestRate/12,1,Amortization[[#This Row],[Preostali obroki]],D159),0)),0)</f>
        <v>615.84848380735002</v>
      </c>
      <c r="F158" s="25">
        <f ca="1">IFERROR(IF(AND(ValuesEntered,Amortization[[#This Row],[Datum plačila]]&lt;&gt;""),-PPMT(InterestRate/12,1,DurationOfLoan-ROWS($C$4:C158)+1,Amortization[[#This Row],[Začetno stanje]]),""),0)</f>
        <v>455.89519888822753</v>
      </c>
      <c r="G158" s="25">
        <f ca="1">IF(Amortization[[#This Row],[Datum plačila]]="",0,PropertyTaxAmount)</f>
        <v>375</v>
      </c>
      <c r="H158" s="25">
        <f ca="1">IF(Amortization[[#This Row],[Datum plačila]]="",0,Amortization[[#This Row],[Obresti]]+Amortization[[#This Row],[Glavnica]]+Amortization[[#This Row],[Davek na nepremičnine]])</f>
        <v>1446.7436826955775</v>
      </c>
      <c r="I158" s="25">
        <f ca="1">IF(Amortization[[#This Row],[Datum plačila]]="",0,Amortization[[#This Row],[Začetno stanje]]-Amortization[[#This Row],[Glavnica]])</f>
        <v>147803.63611376402</v>
      </c>
      <c r="J158" s="26">
        <f ca="1">IF(Amortization[[#This Row],[Končno stanje]]&gt;0,LastRow-ROW(),0)</f>
        <v>205</v>
      </c>
    </row>
    <row r="159" spans="2:10" ht="15" customHeight="1" x14ac:dyDescent="0.3">
      <c r="B159" s="23">
        <f>ROWS($B$4:B159)</f>
        <v>156</v>
      </c>
      <c r="C159" s="24">
        <f ca="1">IF(ValuesEntered,IF(Amortization[[#This Row],[Številka obroka]]&lt;=DurationOfLoan,IF(ROW()-ROW(Amortization[[#Headers],[Datum plačila]])=1,LoanStart,IF(I158&gt;0,EDATE(C158,1),"")),""),"")</f>
        <v>49041</v>
      </c>
      <c r="D159" s="25">
        <f ca="1">IF(ROW()-ROW(Amortization[[#Headers],[Začetno stanje]])=1,LoanAmount,IF(Amortization[[#This Row],[Datum plačila]]="",0,INDEX(Amortization[], ROW()-4,8)))</f>
        <v>147803.63611376402</v>
      </c>
      <c r="E159" s="25">
        <f ca="1">IF(ValuesEntered,IF(ROW()-ROW(Amortization[[#Headers],[Obresti]])=1,-IPMT(InterestRate/12,1,DurationOfLoan-ROWS($C$4:C159)+1,Amortization[[#This Row],[Začetno stanje]]),IFERROR(-IPMT(InterestRate/12,1,Amortization[[#This Row],[Preostali obroki]],D160),0)),0)</f>
        <v>613.94100563144627</v>
      </c>
      <c r="F159" s="25">
        <f ca="1">IFERROR(IF(AND(ValuesEntered,Amortization[[#This Row],[Datum plačila]]&lt;&gt;""),-PPMT(InterestRate/12,1,DurationOfLoan-ROWS($C$4:C159)+1,Amortization[[#This Row],[Začetno stanje]]),""),0)</f>
        <v>457.79476221692846</v>
      </c>
      <c r="G159" s="25">
        <f ca="1">IF(Amortization[[#This Row],[Datum plačila]]="",0,PropertyTaxAmount)</f>
        <v>375</v>
      </c>
      <c r="H159" s="25">
        <f ca="1">IF(Amortization[[#This Row],[Datum plačila]]="",0,Amortization[[#This Row],[Obresti]]+Amortization[[#This Row],[Glavnica]]+Amortization[[#This Row],[Davek na nepremičnine]])</f>
        <v>1446.7357678483747</v>
      </c>
      <c r="I159" s="25">
        <f ca="1">IF(Amortization[[#This Row],[Datum plačila]]="",0,Amortization[[#This Row],[Začetno stanje]]-Amortization[[#This Row],[Glavnica]])</f>
        <v>147345.8413515471</v>
      </c>
      <c r="J159" s="26">
        <f ca="1">IF(Amortization[[#This Row],[Končno stanje]]&gt;0,LastRow-ROW(),0)</f>
        <v>204</v>
      </c>
    </row>
    <row r="160" spans="2:10" ht="15" customHeight="1" x14ac:dyDescent="0.3">
      <c r="B160" s="23">
        <f>ROWS($B$4:B160)</f>
        <v>157</v>
      </c>
      <c r="C160" s="24">
        <f ca="1">IF(ValuesEntered,IF(Amortization[[#This Row],[Številka obroka]]&lt;=DurationOfLoan,IF(ROW()-ROW(Amortization[[#Headers],[Datum plačila]])=1,LoanStart,IF(I159&gt;0,EDATE(C159,1),"")),""),"")</f>
        <v>49071</v>
      </c>
      <c r="D160" s="25">
        <f ca="1">IF(ROW()-ROW(Amortization[[#Headers],[Začetno stanje]])=1,LoanAmount,IF(Amortization[[#This Row],[Datum plačila]]="",0,INDEX(Amortization[], ROW()-4,8)))</f>
        <v>147345.8413515471</v>
      </c>
      <c r="E160" s="25">
        <f ca="1">IF(ValuesEntered,IF(ROW()-ROW(Amortization[[#Headers],[Obresti]])=1,-IPMT(InterestRate/12,1,DurationOfLoan-ROWS($C$4:C160)+1,Amortization[[#This Row],[Začetno stanje]]),IFERROR(-IPMT(InterestRate/12,1,Amortization[[#This Row],[Preostali obroki]],D161),0)),0)</f>
        <v>612.0255796298095</v>
      </c>
      <c r="F160" s="25">
        <f ca="1">IFERROR(IF(AND(ValuesEntered,Amortization[[#This Row],[Datum plačila]]&lt;&gt;""),-PPMT(InterestRate/12,1,DurationOfLoan-ROWS($C$4:C160)+1,Amortization[[#This Row],[Začetno stanje]]),""),0)</f>
        <v>459.70224039283238</v>
      </c>
      <c r="G160" s="25">
        <f ca="1">IF(Amortization[[#This Row],[Datum plačila]]="",0,PropertyTaxAmount)</f>
        <v>375</v>
      </c>
      <c r="H160" s="25">
        <f ca="1">IF(Amortization[[#This Row],[Datum plačila]]="",0,Amortization[[#This Row],[Obresti]]+Amortization[[#This Row],[Glavnica]]+Amortization[[#This Row],[Davek na nepremičnine]])</f>
        <v>1446.7278200226419</v>
      </c>
      <c r="I160" s="25">
        <f ca="1">IF(Amortization[[#This Row],[Datum plačila]]="",0,Amortization[[#This Row],[Začetno stanje]]-Amortization[[#This Row],[Glavnica]])</f>
        <v>146886.13911115428</v>
      </c>
      <c r="J160" s="26">
        <f ca="1">IF(Amortization[[#This Row],[Končno stanje]]&gt;0,LastRow-ROW(),0)</f>
        <v>203</v>
      </c>
    </row>
    <row r="161" spans="2:10" ht="15" customHeight="1" x14ac:dyDescent="0.3">
      <c r="B161" s="23">
        <f>ROWS($B$4:B161)</f>
        <v>158</v>
      </c>
      <c r="C161" s="24">
        <f ca="1">IF(ValuesEntered,IF(Amortization[[#This Row],[Številka obroka]]&lt;=DurationOfLoan,IF(ROW()-ROW(Amortization[[#Headers],[Datum plačila]])=1,LoanStart,IF(I160&gt;0,EDATE(C160,1),"")),""),"")</f>
        <v>49102</v>
      </c>
      <c r="D161" s="25">
        <f ca="1">IF(ROW()-ROW(Amortization[[#Headers],[Začetno stanje]])=1,LoanAmount,IF(Amortization[[#This Row],[Datum plačila]]="",0,INDEX(Amortization[], ROW()-4,8)))</f>
        <v>146886.13911115428</v>
      </c>
      <c r="E161" s="25">
        <f ca="1">IF(ValuesEntered,IF(ROW()-ROW(Amortization[[#Headers],[Obresti]])=1,-IPMT(InterestRate/12,1,DurationOfLoan-ROWS($C$4:C161)+1,Amortization[[#This Row],[Začetno stanje]]),IFERROR(-IPMT(InterestRate/12,1,Amortization[[#This Row],[Preostali obroki]],D162),0)),0)</f>
        <v>610.1021726864991</v>
      </c>
      <c r="F161" s="25">
        <f ca="1">IFERROR(IF(AND(ValuesEntered,Amortization[[#This Row],[Datum plačila]]&lt;&gt;""),-PPMT(InterestRate/12,1,DurationOfLoan-ROWS($C$4:C161)+1,Amortization[[#This Row],[Začetno stanje]]),""),0)</f>
        <v>461.6176663944691</v>
      </c>
      <c r="G161" s="25">
        <f ca="1">IF(Amortization[[#This Row],[Datum plačila]]="",0,PropertyTaxAmount)</f>
        <v>375</v>
      </c>
      <c r="H161" s="25">
        <f ca="1">IF(Amortization[[#This Row],[Datum plačila]]="",0,Amortization[[#This Row],[Obresti]]+Amortization[[#This Row],[Glavnica]]+Amortization[[#This Row],[Davek na nepremičnine]])</f>
        <v>1446.7198390809681</v>
      </c>
      <c r="I161" s="25">
        <f ca="1">IF(Amortization[[#This Row],[Datum plačila]]="",0,Amortization[[#This Row],[Začetno stanje]]-Amortization[[#This Row],[Glavnica]])</f>
        <v>146424.5214447598</v>
      </c>
      <c r="J161" s="26">
        <f ca="1">IF(Amortization[[#This Row],[Končno stanje]]&gt;0,LastRow-ROW(),0)</f>
        <v>202</v>
      </c>
    </row>
    <row r="162" spans="2:10" ht="15" customHeight="1" x14ac:dyDescent="0.3">
      <c r="B162" s="23">
        <f>ROWS($B$4:B162)</f>
        <v>159</v>
      </c>
      <c r="C162" s="24">
        <f ca="1">IF(ValuesEntered,IF(Amortization[[#This Row],[Številka obroka]]&lt;=DurationOfLoan,IF(ROW()-ROW(Amortization[[#Headers],[Datum plačila]])=1,LoanStart,IF(I161&gt;0,EDATE(C161,1),"")),""),"")</f>
        <v>49132</v>
      </c>
      <c r="D162" s="25">
        <f ca="1">IF(ROW()-ROW(Amortization[[#Headers],[Začetno stanje]])=1,LoanAmount,IF(Amortization[[#This Row],[Datum plačila]]="",0,INDEX(Amortization[], ROW()-4,8)))</f>
        <v>146424.5214447598</v>
      </c>
      <c r="E162" s="25">
        <f ca="1">IF(ValuesEntered,IF(ROW()-ROW(Amortization[[#Headers],[Obresti]])=1,-IPMT(InterestRate/12,1,DurationOfLoan-ROWS($C$4:C162)+1,Amortization[[#This Row],[Začetno stanje]]),IFERROR(-IPMT(InterestRate/12,1,Amortization[[#This Row],[Preostali obroki]],D163),0)),0)</f>
        <v>608.17075154759175</v>
      </c>
      <c r="F162" s="25">
        <f ca="1">IFERROR(IF(AND(ValuesEntered,Amortization[[#This Row],[Datum plačila]]&lt;&gt;""),-PPMT(InterestRate/12,1,DurationOfLoan-ROWS($C$4:C162)+1,Amortization[[#This Row],[Začetno stanje]]),""),0)</f>
        <v>463.54107333777944</v>
      </c>
      <c r="G162" s="25">
        <f ca="1">IF(Amortization[[#This Row],[Datum plačila]]="",0,PropertyTaxAmount)</f>
        <v>375</v>
      </c>
      <c r="H162" s="25">
        <f ca="1">IF(Amortization[[#This Row],[Datum plačila]]="",0,Amortization[[#This Row],[Obresti]]+Amortization[[#This Row],[Glavnica]]+Amortization[[#This Row],[Davek na nepremičnine]])</f>
        <v>1446.7118248853712</v>
      </c>
      <c r="I162" s="25">
        <f ca="1">IF(Amortization[[#This Row],[Datum plačila]]="",0,Amortization[[#This Row],[Začetno stanje]]-Amortization[[#This Row],[Glavnica]])</f>
        <v>145960.98037142202</v>
      </c>
      <c r="J162" s="26">
        <f ca="1">IF(Amortization[[#This Row],[Končno stanje]]&gt;0,LastRow-ROW(),0)</f>
        <v>201</v>
      </c>
    </row>
    <row r="163" spans="2:10" ht="15" customHeight="1" x14ac:dyDescent="0.3">
      <c r="B163" s="23">
        <f>ROWS($B$4:B163)</f>
        <v>160</v>
      </c>
      <c r="C163" s="24">
        <f ca="1">IF(ValuesEntered,IF(Amortization[[#This Row],[Številka obroka]]&lt;=DurationOfLoan,IF(ROW()-ROW(Amortization[[#Headers],[Datum plačila]])=1,LoanStart,IF(I162&gt;0,EDATE(C162,1),"")),""),"")</f>
        <v>49163</v>
      </c>
      <c r="D163" s="25">
        <f ca="1">IF(ROW()-ROW(Amortization[[#Headers],[Začetno stanje]])=1,LoanAmount,IF(Amortization[[#This Row],[Datum plačila]]="",0,INDEX(Amortization[], ROW()-4,8)))</f>
        <v>145960.98037142202</v>
      </c>
      <c r="E163" s="25">
        <f ca="1">IF(ValuesEntered,IF(ROW()-ROW(Amortization[[#Headers],[Obresti]])=1,-IPMT(InterestRate/12,1,DurationOfLoan-ROWS($C$4:C163)+1,Amortization[[#This Row],[Začetno stanje]]),IFERROR(-IPMT(InterestRate/12,1,Amortization[[#This Row],[Preostali obroki]],D164),0)),0)</f>
        <v>606.23128282060554</v>
      </c>
      <c r="F163" s="25">
        <f ca="1">IFERROR(IF(AND(ValuesEntered,Amortization[[#This Row],[Datum plačila]]&lt;&gt;""),-PPMT(InterestRate/12,1,DurationOfLoan-ROWS($C$4:C163)+1,Amortization[[#This Row],[Začetno stanje]]),""),0)</f>
        <v>465.47249447668685</v>
      </c>
      <c r="G163" s="25">
        <f ca="1">IF(Amortization[[#This Row],[Datum plačila]]="",0,PropertyTaxAmount)</f>
        <v>375</v>
      </c>
      <c r="H163" s="25">
        <f ca="1">IF(Amortization[[#This Row],[Datum plačila]]="",0,Amortization[[#This Row],[Obresti]]+Amortization[[#This Row],[Glavnica]]+Amortization[[#This Row],[Davek na nepremičnine]])</f>
        <v>1446.7037772972924</v>
      </c>
      <c r="I163" s="25">
        <f ca="1">IF(Amortization[[#This Row],[Datum plačila]]="",0,Amortization[[#This Row],[Začetno stanje]]-Amortization[[#This Row],[Glavnica]])</f>
        <v>145495.50787694534</v>
      </c>
      <c r="J163" s="26">
        <f ca="1">IF(Amortization[[#This Row],[Končno stanje]]&gt;0,LastRow-ROW(),0)</f>
        <v>200</v>
      </c>
    </row>
    <row r="164" spans="2:10" ht="15" customHeight="1" x14ac:dyDescent="0.3">
      <c r="B164" s="23">
        <f>ROWS($B$4:B164)</f>
        <v>161</v>
      </c>
      <c r="C164" s="24">
        <f ca="1">IF(ValuesEntered,IF(Amortization[[#This Row],[Številka obroka]]&lt;=DurationOfLoan,IF(ROW()-ROW(Amortization[[#Headers],[Datum plačila]])=1,LoanStart,IF(I163&gt;0,EDATE(C163,1),"")),""),"")</f>
        <v>49194</v>
      </c>
      <c r="D164" s="25">
        <f ca="1">IF(ROW()-ROW(Amortization[[#Headers],[Začetno stanje]])=1,LoanAmount,IF(Amortization[[#This Row],[Datum plačila]]="",0,INDEX(Amortization[], ROW()-4,8)))</f>
        <v>145495.50787694534</v>
      </c>
      <c r="E164" s="25">
        <f ca="1">IF(ValuesEntered,IF(ROW()-ROW(Amortization[[#Headers],[Obresti]])=1,-IPMT(InterestRate/12,1,DurationOfLoan-ROWS($C$4:C164)+1,Amortization[[#This Row],[Začetno stanje]]),IFERROR(-IPMT(InterestRate/12,1,Amortization[[#This Row],[Preostali obroki]],D165),0)),0)</f>
        <v>604.28373297392363</v>
      </c>
      <c r="F164" s="25">
        <f ca="1">IFERROR(IF(AND(ValuesEntered,Amortization[[#This Row],[Datum plačila]]&lt;&gt;""),-PPMT(InterestRate/12,1,DurationOfLoan-ROWS($C$4:C164)+1,Amortization[[#This Row],[Začetno stanje]]),""),0)</f>
        <v>467.41196320367294</v>
      </c>
      <c r="G164" s="25">
        <f ca="1">IF(Amortization[[#This Row],[Datum plačila]]="",0,PropertyTaxAmount)</f>
        <v>375</v>
      </c>
      <c r="H164" s="25">
        <f ca="1">IF(Amortization[[#This Row],[Datum plačila]]="",0,Amortization[[#This Row],[Obresti]]+Amortization[[#This Row],[Glavnica]]+Amortization[[#This Row],[Davek na nepremičnine]])</f>
        <v>1446.6956961775966</v>
      </c>
      <c r="I164" s="25">
        <f ca="1">IF(Amortization[[#This Row],[Datum plačila]]="",0,Amortization[[#This Row],[Začetno stanje]]-Amortization[[#This Row],[Glavnica]])</f>
        <v>145028.09591374168</v>
      </c>
      <c r="J164" s="26">
        <f ca="1">IF(Amortization[[#This Row],[Končno stanje]]&gt;0,LastRow-ROW(),0)</f>
        <v>199</v>
      </c>
    </row>
    <row r="165" spans="2:10" ht="15" customHeight="1" x14ac:dyDescent="0.3">
      <c r="B165" s="23">
        <f>ROWS($B$4:B165)</f>
        <v>162</v>
      </c>
      <c r="C165" s="24">
        <f ca="1">IF(ValuesEntered,IF(Amortization[[#This Row],[Številka obroka]]&lt;=DurationOfLoan,IF(ROW()-ROW(Amortization[[#Headers],[Datum plačila]])=1,LoanStart,IF(I164&gt;0,EDATE(C164,1),"")),""),"")</f>
        <v>49224</v>
      </c>
      <c r="D165" s="25">
        <f ca="1">IF(ROW()-ROW(Amortization[[#Headers],[Začetno stanje]])=1,LoanAmount,IF(Amortization[[#This Row],[Datum plačila]]="",0,INDEX(Amortization[], ROW()-4,8)))</f>
        <v>145028.09591374168</v>
      </c>
      <c r="E165" s="25">
        <f ca="1">IF(ValuesEntered,IF(ROW()-ROW(Amortization[[#Headers],[Obresti]])=1,-IPMT(InterestRate/12,1,DurationOfLoan-ROWS($C$4:C165)+1,Amortization[[#This Row],[Začetno stanje]]),IFERROR(-IPMT(InterestRate/12,1,Amortization[[#This Row],[Preostali obroki]],D166),0)),0)</f>
        <v>602.32806833621385</v>
      </c>
      <c r="F165" s="25">
        <f ca="1">IFERROR(IF(AND(ValuesEntered,Amortization[[#This Row],[Datum plačila]]&lt;&gt;""),-PPMT(InterestRate/12,1,DurationOfLoan-ROWS($C$4:C165)+1,Amortization[[#This Row],[Začetno stanje]]),""),0)</f>
        <v>469.35951305035496</v>
      </c>
      <c r="G165" s="25">
        <f ca="1">IF(Amortization[[#This Row],[Datum plačila]]="",0,PropertyTaxAmount)</f>
        <v>375</v>
      </c>
      <c r="H165" s="25">
        <f ca="1">IF(Amortization[[#This Row],[Datum plačila]]="",0,Amortization[[#This Row],[Obresti]]+Amortization[[#This Row],[Glavnica]]+Amortization[[#This Row],[Davek na nepremičnine]])</f>
        <v>1446.6875813865688</v>
      </c>
      <c r="I165" s="25">
        <f ca="1">IF(Amortization[[#This Row],[Datum plačila]]="",0,Amortization[[#This Row],[Začetno stanje]]-Amortization[[#This Row],[Glavnica]])</f>
        <v>144558.73640069133</v>
      </c>
      <c r="J165" s="26">
        <f ca="1">IF(Amortization[[#This Row],[Končno stanje]]&gt;0,LastRow-ROW(),0)</f>
        <v>198</v>
      </c>
    </row>
    <row r="166" spans="2:10" ht="15" customHeight="1" x14ac:dyDescent="0.3">
      <c r="B166" s="23">
        <f>ROWS($B$4:B166)</f>
        <v>163</v>
      </c>
      <c r="C166" s="24">
        <f ca="1">IF(ValuesEntered,IF(Amortization[[#This Row],[Številka obroka]]&lt;=DurationOfLoan,IF(ROW()-ROW(Amortization[[#Headers],[Datum plačila]])=1,LoanStart,IF(I165&gt;0,EDATE(C165,1),"")),""),"")</f>
        <v>49255</v>
      </c>
      <c r="D166" s="25">
        <f ca="1">IF(ROW()-ROW(Amortization[[#Headers],[Začetno stanje]])=1,LoanAmount,IF(Amortization[[#This Row],[Datum plačila]]="",0,INDEX(Amortization[], ROW()-4,8)))</f>
        <v>144558.73640069133</v>
      </c>
      <c r="E166" s="25">
        <f ca="1">IF(ValuesEntered,IF(ROW()-ROW(Amortization[[#Headers],[Obresti]])=1,-IPMT(InterestRate/12,1,DurationOfLoan-ROWS($C$4:C166)+1,Amortization[[#This Row],[Začetno stanje]]),IFERROR(-IPMT(InterestRate/12,1,Amortization[[#This Row],[Preostali obroki]],D167),0)),0)</f>
        <v>600.36425509584694</v>
      </c>
      <c r="F166" s="25">
        <f ca="1">IFERROR(IF(AND(ValuesEntered,Amortization[[#This Row],[Datum plačila]]&lt;&gt;""),-PPMT(InterestRate/12,1,DurationOfLoan-ROWS($C$4:C166)+1,Amortization[[#This Row],[Začetno stanje]]),""),0)</f>
        <v>471.31517768806498</v>
      </c>
      <c r="G166" s="25">
        <f ca="1">IF(Amortization[[#This Row],[Datum plačila]]="",0,PropertyTaxAmount)</f>
        <v>375</v>
      </c>
      <c r="H166" s="25">
        <f ca="1">IF(Amortization[[#This Row],[Datum plačila]]="",0,Amortization[[#This Row],[Obresti]]+Amortization[[#This Row],[Glavnica]]+Amortization[[#This Row],[Davek na nepremičnine]])</f>
        <v>1446.679432783912</v>
      </c>
      <c r="I166" s="25">
        <f ca="1">IF(Amortization[[#This Row],[Datum plačila]]="",0,Amortization[[#This Row],[Začetno stanje]]-Amortization[[#This Row],[Glavnica]])</f>
        <v>144087.42122300327</v>
      </c>
      <c r="J166" s="26">
        <f ca="1">IF(Amortization[[#This Row],[Končno stanje]]&gt;0,LastRow-ROW(),0)</f>
        <v>197</v>
      </c>
    </row>
    <row r="167" spans="2:10" ht="15" customHeight="1" x14ac:dyDescent="0.3">
      <c r="B167" s="23">
        <f>ROWS($B$4:B167)</f>
        <v>164</v>
      </c>
      <c r="C167" s="24">
        <f ca="1">IF(ValuesEntered,IF(Amortization[[#This Row],[Številka obroka]]&lt;=DurationOfLoan,IF(ROW()-ROW(Amortization[[#Headers],[Datum plačila]])=1,LoanStart,IF(I166&gt;0,EDATE(C166,1),"")),""),"")</f>
        <v>49285</v>
      </c>
      <c r="D167" s="25">
        <f ca="1">IF(ROW()-ROW(Amortization[[#Headers],[Začetno stanje]])=1,LoanAmount,IF(Amortization[[#This Row],[Datum plačila]]="",0,INDEX(Amortization[], ROW()-4,8)))</f>
        <v>144087.42122300327</v>
      </c>
      <c r="E167" s="25">
        <f ca="1">IF(ValuesEntered,IF(ROW()-ROW(Amortization[[#Headers],[Obresti]])=1,-IPMT(InterestRate/12,1,DurationOfLoan-ROWS($C$4:C167)+1,Amortization[[#This Row],[Začetno stanje]]),IFERROR(-IPMT(InterestRate/12,1,Amortization[[#This Row],[Preostali obroki]],D168),0)),0)</f>
        <v>598.39225930031182</v>
      </c>
      <c r="F167" s="25">
        <f ca="1">IFERROR(IF(AND(ValuesEntered,Amortization[[#This Row],[Datum plačila]]&lt;&gt;""),-PPMT(InterestRate/12,1,DurationOfLoan-ROWS($C$4:C167)+1,Amortization[[#This Row],[Začetno stanje]]),""),0)</f>
        <v>473.27899092843188</v>
      </c>
      <c r="G167" s="25">
        <f ca="1">IF(Amortization[[#This Row],[Datum plačila]]="",0,PropertyTaxAmount)</f>
        <v>375</v>
      </c>
      <c r="H167" s="25">
        <f ca="1">IF(Amortization[[#This Row],[Datum plačila]]="",0,Amortization[[#This Row],[Obresti]]+Amortization[[#This Row],[Glavnica]]+Amortization[[#This Row],[Davek na nepremičnine]])</f>
        <v>1446.6712502287437</v>
      </c>
      <c r="I167" s="25">
        <f ca="1">IF(Amortization[[#This Row],[Datum plačila]]="",0,Amortization[[#This Row],[Začetno stanje]]-Amortization[[#This Row],[Glavnica]])</f>
        <v>143614.14223207484</v>
      </c>
      <c r="J167" s="26">
        <f ca="1">IF(Amortization[[#This Row],[Končno stanje]]&gt;0,LastRow-ROW(),0)</f>
        <v>196</v>
      </c>
    </row>
    <row r="168" spans="2:10" ht="15" customHeight="1" x14ac:dyDescent="0.3">
      <c r="B168" s="23">
        <f>ROWS($B$4:B168)</f>
        <v>165</v>
      </c>
      <c r="C168" s="24">
        <f ca="1">IF(ValuesEntered,IF(Amortization[[#This Row],[Številka obroka]]&lt;=DurationOfLoan,IF(ROW()-ROW(Amortization[[#Headers],[Datum plačila]])=1,LoanStart,IF(I167&gt;0,EDATE(C167,1),"")),""),"")</f>
        <v>49316</v>
      </c>
      <c r="D168" s="25">
        <f ca="1">IF(ROW()-ROW(Amortization[[#Headers],[Začetno stanje]])=1,LoanAmount,IF(Amortization[[#This Row],[Datum plačila]]="",0,INDEX(Amortization[], ROW()-4,8)))</f>
        <v>143614.14223207484</v>
      </c>
      <c r="E168" s="25">
        <f ca="1">IF(ValuesEntered,IF(ROW()-ROW(Amortization[[#Headers],[Obresti]])=1,-IPMT(InterestRate/12,1,DurationOfLoan-ROWS($C$4:C168)+1,Amortization[[#This Row],[Začetno stanje]]),IFERROR(-IPMT(InterestRate/12,1,Amortization[[#This Row],[Preostali obroki]],D169),0)),0)</f>
        <v>596.41204685562866</v>
      </c>
      <c r="F168" s="25">
        <f ca="1">IFERROR(IF(AND(ValuesEntered,Amortization[[#This Row],[Datum plačila]]&lt;&gt;""),-PPMT(InterestRate/12,1,DurationOfLoan-ROWS($C$4:C168)+1,Amortization[[#This Row],[Začetno stanje]]),""),0)</f>
        <v>475.250986723967</v>
      </c>
      <c r="G168" s="25">
        <f ca="1">IF(Amortization[[#This Row],[Datum plačila]]="",0,PropertyTaxAmount)</f>
        <v>375</v>
      </c>
      <c r="H168" s="25">
        <f ca="1">IF(Amortization[[#This Row],[Datum plačila]]="",0,Amortization[[#This Row],[Obresti]]+Amortization[[#This Row],[Glavnica]]+Amortization[[#This Row],[Davek na nepremičnine]])</f>
        <v>1446.6630335795958</v>
      </c>
      <c r="I168" s="25">
        <f ca="1">IF(Amortization[[#This Row],[Datum plačila]]="",0,Amortization[[#This Row],[Začetno stanje]]-Amortization[[#This Row],[Glavnica]])</f>
        <v>143138.89124535088</v>
      </c>
      <c r="J168" s="26">
        <f ca="1">IF(Amortization[[#This Row],[Končno stanje]]&gt;0,LastRow-ROW(),0)</f>
        <v>195</v>
      </c>
    </row>
    <row r="169" spans="2:10" ht="15" customHeight="1" x14ac:dyDescent="0.3">
      <c r="B169" s="23">
        <f>ROWS($B$4:B169)</f>
        <v>166</v>
      </c>
      <c r="C169" s="24">
        <f ca="1">IF(ValuesEntered,IF(Amortization[[#This Row],[Številka obroka]]&lt;=DurationOfLoan,IF(ROW()-ROW(Amortization[[#Headers],[Datum plačila]])=1,LoanStart,IF(I168&gt;0,EDATE(C168,1),"")),""),"")</f>
        <v>49347</v>
      </c>
      <c r="D169" s="25">
        <f ca="1">IF(ROW()-ROW(Amortization[[#Headers],[Začetno stanje]])=1,LoanAmount,IF(Amortization[[#This Row],[Datum plačila]]="",0,INDEX(Amortization[], ROW()-4,8)))</f>
        <v>143138.89124535088</v>
      </c>
      <c r="E169" s="25">
        <f ca="1">IF(ValuesEntered,IF(ROW()-ROW(Amortization[[#Headers],[Obresti]])=1,-IPMT(InterestRate/12,1,DurationOfLoan-ROWS($C$4:C169)+1,Amortization[[#This Row],[Začetno stanje]]),IFERROR(-IPMT(InterestRate/12,1,Amortization[[#This Row],[Preostali obroki]],D170),0)),0)</f>
        <v>594.42358352575923</v>
      </c>
      <c r="F169" s="25">
        <f ca="1">IFERROR(IF(AND(ValuesEntered,Amortization[[#This Row],[Datum plačila]]&lt;&gt;""),-PPMT(InterestRate/12,1,DurationOfLoan-ROWS($C$4:C169)+1,Amortization[[#This Row],[Začetno stanje]]),""),0)</f>
        <v>477.23119916865028</v>
      </c>
      <c r="G169" s="25">
        <f ca="1">IF(Amortization[[#This Row],[Datum plačila]]="",0,PropertyTaxAmount)</f>
        <v>375</v>
      </c>
      <c r="H169" s="25">
        <f ca="1">IF(Amortization[[#This Row],[Datum plačila]]="",0,Amortization[[#This Row],[Obresti]]+Amortization[[#This Row],[Glavnica]]+Amortization[[#This Row],[Davek na nepremičnine]])</f>
        <v>1446.6547826944095</v>
      </c>
      <c r="I169" s="25">
        <f ca="1">IF(Amortization[[#This Row],[Datum plačila]]="",0,Amortization[[#This Row],[Začetno stanje]]-Amortization[[#This Row],[Glavnica]])</f>
        <v>142661.66004618222</v>
      </c>
      <c r="J169" s="26">
        <f ca="1">IF(Amortization[[#This Row],[Končno stanje]]&gt;0,LastRow-ROW(),0)</f>
        <v>194</v>
      </c>
    </row>
    <row r="170" spans="2:10" ht="15" customHeight="1" x14ac:dyDescent="0.3">
      <c r="B170" s="23">
        <f>ROWS($B$4:B170)</f>
        <v>167</v>
      </c>
      <c r="C170" s="24">
        <f ca="1">IF(ValuesEntered,IF(Amortization[[#This Row],[Številka obroka]]&lt;=DurationOfLoan,IF(ROW()-ROW(Amortization[[#Headers],[Datum plačila]])=1,LoanStart,IF(I169&gt;0,EDATE(C169,1),"")),""),"")</f>
        <v>49375</v>
      </c>
      <c r="D170" s="25">
        <f ca="1">IF(ROW()-ROW(Amortization[[#Headers],[Začetno stanje]])=1,LoanAmount,IF(Amortization[[#This Row],[Datum plačila]]="",0,INDEX(Amortization[], ROW()-4,8)))</f>
        <v>142661.66004618222</v>
      </c>
      <c r="E170" s="25">
        <f ca="1">IF(ValuesEntered,IF(ROW()-ROW(Amortization[[#Headers],[Obresti]])=1,-IPMT(InterestRate/12,1,DurationOfLoan-ROWS($C$4:C170)+1,Amortization[[#This Row],[Začetno stanje]]),IFERROR(-IPMT(InterestRate/12,1,Amortization[[#This Row],[Preostali obroki]],D171),0)),0)</f>
        <v>592.42683493201548</v>
      </c>
      <c r="F170" s="25">
        <f ca="1">IFERROR(IF(AND(ValuesEntered,Amortization[[#This Row],[Datum plačila]]&lt;&gt;""),-PPMT(InterestRate/12,1,DurationOfLoan-ROWS($C$4:C170)+1,Amortization[[#This Row],[Začetno stanje]]),""),0)</f>
        <v>479.21966249851948</v>
      </c>
      <c r="G170" s="25">
        <f ca="1">IF(Amortization[[#This Row],[Datum plačila]]="",0,PropertyTaxAmount)</f>
        <v>375</v>
      </c>
      <c r="H170" s="25">
        <f ca="1">IF(Amortization[[#This Row],[Datum plačila]]="",0,Amortization[[#This Row],[Obresti]]+Amortization[[#This Row],[Glavnica]]+Amortization[[#This Row],[Davek na nepremičnine]])</f>
        <v>1446.646497430535</v>
      </c>
      <c r="I170" s="25">
        <f ca="1">IF(Amortization[[#This Row],[Datum plačila]]="",0,Amortization[[#This Row],[Začetno stanje]]-Amortization[[#This Row],[Glavnica]])</f>
        <v>142182.44038368372</v>
      </c>
      <c r="J170" s="26">
        <f ca="1">IF(Amortization[[#This Row],[Končno stanje]]&gt;0,LastRow-ROW(),0)</f>
        <v>193</v>
      </c>
    </row>
    <row r="171" spans="2:10" ht="15" customHeight="1" x14ac:dyDescent="0.3">
      <c r="B171" s="23">
        <f>ROWS($B$4:B171)</f>
        <v>168</v>
      </c>
      <c r="C171" s="24">
        <f ca="1">IF(ValuesEntered,IF(Amortization[[#This Row],[Številka obroka]]&lt;=DurationOfLoan,IF(ROW()-ROW(Amortization[[#Headers],[Datum plačila]])=1,LoanStart,IF(I170&gt;0,EDATE(C170,1),"")),""),"")</f>
        <v>49406</v>
      </c>
      <c r="D171" s="25">
        <f ca="1">IF(ROW()-ROW(Amortization[[#Headers],[Začetno stanje]])=1,LoanAmount,IF(Amortization[[#This Row],[Datum plačila]]="",0,INDEX(Amortization[], ROW()-4,8)))</f>
        <v>142182.44038368372</v>
      </c>
      <c r="E171" s="25">
        <f ca="1">IF(ValuesEntered,IF(ROW()-ROW(Amortization[[#Headers],[Obresti]])=1,-IPMT(InterestRate/12,1,DurationOfLoan-ROWS($C$4:C171)+1,Amortization[[#This Row],[Začetno stanje]]),IFERROR(-IPMT(InterestRate/12,1,Amortization[[#This Row],[Preostali obroki]],D172),0)),0)</f>
        <v>590.42176655246442</v>
      </c>
      <c r="F171" s="25">
        <f ca="1">IFERROR(IF(AND(ValuesEntered,Amortization[[#This Row],[Datum plačila]]&lt;&gt;""),-PPMT(InterestRate/12,1,DurationOfLoan-ROWS($C$4:C171)+1,Amortization[[#This Row],[Začetno stanje]]),""),0)</f>
        <v>481.21641109226334</v>
      </c>
      <c r="G171" s="25">
        <f ca="1">IF(Amortization[[#This Row],[Datum plačila]]="",0,PropertyTaxAmount)</f>
        <v>375</v>
      </c>
      <c r="H171" s="25">
        <f ca="1">IF(Amortization[[#This Row],[Datum plačila]]="",0,Amortization[[#This Row],[Obresti]]+Amortization[[#This Row],[Glavnica]]+Amortization[[#This Row],[Davek na nepremičnine]])</f>
        <v>1446.6381776447279</v>
      </c>
      <c r="I171" s="25">
        <f ca="1">IF(Amortization[[#This Row],[Datum plačila]]="",0,Amortization[[#This Row],[Začetno stanje]]-Amortization[[#This Row],[Glavnica]])</f>
        <v>141701.22397259146</v>
      </c>
      <c r="J171" s="26">
        <f ca="1">IF(Amortization[[#This Row],[Končno stanje]]&gt;0,LastRow-ROW(),0)</f>
        <v>192</v>
      </c>
    </row>
    <row r="172" spans="2:10" ht="15" customHeight="1" x14ac:dyDescent="0.3">
      <c r="B172" s="23">
        <f>ROWS($B$4:B172)</f>
        <v>169</v>
      </c>
      <c r="C172" s="24">
        <f ca="1">IF(ValuesEntered,IF(Amortization[[#This Row],[Številka obroka]]&lt;=DurationOfLoan,IF(ROW()-ROW(Amortization[[#Headers],[Datum plačila]])=1,LoanStart,IF(I171&gt;0,EDATE(C171,1),"")),""),"")</f>
        <v>49436</v>
      </c>
      <c r="D172" s="25">
        <f ca="1">IF(ROW()-ROW(Amortization[[#Headers],[Začetno stanje]])=1,LoanAmount,IF(Amortization[[#This Row],[Datum plačila]]="",0,INDEX(Amortization[], ROW()-4,8)))</f>
        <v>141701.22397259146</v>
      </c>
      <c r="E172" s="25">
        <f ca="1">IF(ValuesEntered,IF(ROW()-ROW(Amortization[[#Headers],[Obresti]])=1,-IPMT(InterestRate/12,1,DurationOfLoan-ROWS($C$4:C172)+1,Amortization[[#This Row],[Začetno stanje]]),IFERROR(-IPMT(InterestRate/12,1,Amortization[[#This Row],[Preostali obroki]],D173),0)),0)</f>
        <v>588.4083437213319</v>
      </c>
      <c r="F172" s="25">
        <f ca="1">IFERROR(IF(AND(ValuesEntered,Amortization[[#This Row],[Datum plačila]]&lt;&gt;""),-PPMT(InterestRate/12,1,DurationOfLoan-ROWS($C$4:C172)+1,Amortization[[#This Row],[Začetno stanje]]),""),0)</f>
        <v>483.22147947181452</v>
      </c>
      <c r="G172" s="25">
        <f ca="1">IF(Amortization[[#This Row],[Datum plačila]]="",0,PropertyTaxAmount)</f>
        <v>375</v>
      </c>
      <c r="H172" s="25">
        <f ca="1">IF(Amortization[[#This Row],[Datum plačila]]="",0,Amortization[[#This Row],[Obresti]]+Amortization[[#This Row],[Glavnica]]+Amortization[[#This Row],[Davek na nepremičnine]])</f>
        <v>1446.6298231931464</v>
      </c>
      <c r="I172" s="25">
        <f ca="1">IF(Amortization[[#This Row],[Datum plačila]]="",0,Amortization[[#This Row],[Začetno stanje]]-Amortization[[#This Row],[Glavnica]])</f>
        <v>141218.00249311965</v>
      </c>
      <c r="J172" s="26">
        <f ca="1">IF(Amortization[[#This Row],[Končno stanje]]&gt;0,LastRow-ROW(),0)</f>
        <v>191</v>
      </c>
    </row>
    <row r="173" spans="2:10" ht="15" customHeight="1" x14ac:dyDescent="0.3">
      <c r="B173" s="23">
        <f>ROWS($B$4:B173)</f>
        <v>170</v>
      </c>
      <c r="C173" s="24">
        <f ca="1">IF(ValuesEntered,IF(Amortization[[#This Row],[Številka obroka]]&lt;=DurationOfLoan,IF(ROW()-ROW(Amortization[[#Headers],[Datum plačila]])=1,LoanStart,IF(I172&gt;0,EDATE(C172,1),"")),""),"")</f>
        <v>49467</v>
      </c>
      <c r="D173" s="25">
        <f ca="1">IF(ROW()-ROW(Amortization[[#Headers],[Začetno stanje]])=1,LoanAmount,IF(Amortization[[#This Row],[Datum plačila]]="",0,INDEX(Amortization[], ROW()-4,8)))</f>
        <v>141218.00249311965</v>
      </c>
      <c r="E173" s="25">
        <f ca="1">IF(ValuesEntered,IF(ROW()-ROW(Amortization[[#Headers],[Obresti]])=1,-IPMT(InterestRate/12,1,DurationOfLoan-ROWS($C$4:C173)+1,Amortization[[#This Row],[Začetno stanje]]),IFERROR(-IPMT(InterestRate/12,1,Amortization[[#This Row],[Preostali obroki]],D174),0)),0)</f>
        <v>586.38653162840296</v>
      </c>
      <c r="F173" s="25">
        <f ca="1">IFERROR(IF(AND(ValuesEntered,Amortization[[#This Row],[Datum plačila]]&lt;&gt;""),-PPMT(InterestRate/12,1,DurationOfLoan-ROWS($C$4:C173)+1,Amortization[[#This Row],[Začetno stanje]]),""),0)</f>
        <v>485.23490230294715</v>
      </c>
      <c r="G173" s="25">
        <f ca="1">IF(Amortization[[#This Row],[Datum plačila]]="",0,PropertyTaxAmount)</f>
        <v>375</v>
      </c>
      <c r="H173" s="25">
        <f ca="1">IF(Amortization[[#This Row],[Datum plačila]]="",0,Amortization[[#This Row],[Obresti]]+Amortization[[#This Row],[Glavnica]]+Amortization[[#This Row],[Davek na nepremičnine]])</f>
        <v>1446.6214339313501</v>
      </c>
      <c r="I173" s="25">
        <f ca="1">IF(Amortization[[#This Row],[Datum plačila]]="",0,Amortization[[#This Row],[Začetno stanje]]-Amortization[[#This Row],[Glavnica]])</f>
        <v>140732.76759081671</v>
      </c>
      <c r="J173" s="26">
        <f ca="1">IF(Amortization[[#This Row],[Končno stanje]]&gt;0,LastRow-ROW(),0)</f>
        <v>190</v>
      </c>
    </row>
    <row r="174" spans="2:10" ht="15" customHeight="1" x14ac:dyDescent="0.3">
      <c r="B174" s="23">
        <f>ROWS($B$4:B174)</f>
        <v>171</v>
      </c>
      <c r="C174" s="24">
        <f ca="1">IF(ValuesEntered,IF(Amortization[[#This Row],[Številka obroka]]&lt;=DurationOfLoan,IF(ROW()-ROW(Amortization[[#Headers],[Datum plačila]])=1,LoanStart,IF(I173&gt;0,EDATE(C173,1),"")),""),"")</f>
        <v>49497</v>
      </c>
      <c r="D174" s="25">
        <f ca="1">IF(ROW()-ROW(Amortization[[#Headers],[Začetno stanje]])=1,LoanAmount,IF(Amortization[[#This Row],[Datum plačila]]="",0,INDEX(Amortization[], ROW()-4,8)))</f>
        <v>140732.76759081671</v>
      </c>
      <c r="E174" s="25">
        <f ca="1">IF(ValuesEntered,IF(ROW()-ROW(Amortization[[#Headers],[Obresti]])=1,-IPMT(InterestRate/12,1,DurationOfLoan-ROWS($C$4:C174)+1,Amortization[[#This Row],[Začetno stanje]]),IFERROR(-IPMT(InterestRate/12,1,Amortization[[#This Row],[Preostali obroki]],D175),0)),0)</f>
        <v>584.35629531842005</v>
      </c>
      <c r="F174" s="25">
        <f ca="1">IFERROR(IF(AND(ValuesEntered,Amortization[[#This Row],[Datum plačila]]&lt;&gt;""),-PPMT(InterestRate/12,1,DurationOfLoan-ROWS($C$4:C174)+1,Amortization[[#This Row],[Začetno stanje]]),""),0)</f>
        <v>487.25671439587603</v>
      </c>
      <c r="G174" s="25">
        <f ca="1">IF(Amortization[[#This Row],[Datum plačila]]="",0,PropertyTaxAmount)</f>
        <v>375</v>
      </c>
      <c r="H174" s="25">
        <f ca="1">IF(Amortization[[#This Row],[Datum plačila]]="",0,Amortization[[#This Row],[Obresti]]+Amortization[[#This Row],[Glavnica]]+Amortization[[#This Row],[Davek na nepremičnine]])</f>
        <v>1446.6130097142961</v>
      </c>
      <c r="I174" s="25">
        <f ca="1">IF(Amortization[[#This Row],[Datum plačila]]="",0,Amortization[[#This Row],[Začetno stanje]]-Amortization[[#This Row],[Glavnica]])</f>
        <v>140245.51087642083</v>
      </c>
      <c r="J174" s="26">
        <f ca="1">IF(Amortization[[#This Row],[Končno stanje]]&gt;0,LastRow-ROW(),0)</f>
        <v>189</v>
      </c>
    </row>
    <row r="175" spans="2:10" ht="15" customHeight="1" x14ac:dyDescent="0.3">
      <c r="B175" s="23">
        <f>ROWS($B$4:B175)</f>
        <v>172</v>
      </c>
      <c r="C175" s="24">
        <f ca="1">IF(ValuesEntered,IF(Amortization[[#This Row],[Številka obroka]]&lt;=DurationOfLoan,IF(ROW()-ROW(Amortization[[#Headers],[Datum plačila]])=1,LoanStart,IF(I174&gt;0,EDATE(C174,1),"")),""),"")</f>
        <v>49528</v>
      </c>
      <c r="D175" s="25">
        <f ca="1">IF(ROW()-ROW(Amortization[[#Headers],[Začetno stanje]])=1,LoanAmount,IF(Amortization[[#This Row],[Datum plačila]]="",0,INDEX(Amortization[], ROW()-4,8)))</f>
        <v>140245.51087642083</v>
      </c>
      <c r="E175" s="25">
        <f ca="1">IF(ValuesEntered,IF(ROW()-ROW(Amortization[[#Headers],[Obresti]])=1,-IPMT(InterestRate/12,1,DurationOfLoan-ROWS($C$4:C175)+1,Amortization[[#This Row],[Začetno stanje]]),IFERROR(-IPMT(InterestRate/12,1,Amortization[[#This Row],[Preostali obroki]],D176),0)),0)</f>
        <v>582.31759969047903</v>
      </c>
      <c r="F175" s="25">
        <f ca="1">IFERROR(IF(AND(ValuesEntered,Amortization[[#This Row],[Datum plačila]]&lt;&gt;""),-PPMT(InterestRate/12,1,DurationOfLoan-ROWS($C$4:C175)+1,Amortization[[#This Row],[Začetno stanje]]),""),0)</f>
        <v>489.28695070585889</v>
      </c>
      <c r="G175" s="25">
        <f ca="1">IF(Amortization[[#This Row],[Datum plačila]]="",0,PropertyTaxAmount)</f>
        <v>375</v>
      </c>
      <c r="H175" s="25">
        <f ca="1">IF(Amortization[[#This Row],[Datum plačila]]="",0,Amortization[[#This Row],[Obresti]]+Amortization[[#This Row],[Glavnica]]+Amortization[[#This Row],[Davek na nepremičnine]])</f>
        <v>1446.6045503963378</v>
      </c>
      <c r="I175" s="25">
        <f ca="1">IF(Amortization[[#This Row],[Datum plačila]]="",0,Amortization[[#This Row],[Začetno stanje]]-Amortization[[#This Row],[Glavnica]])</f>
        <v>139756.22392571496</v>
      </c>
      <c r="J175" s="26">
        <f ca="1">IF(Amortization[[#This Row],[Končno stanje]]&gt;0,LastRow-ROW(),0)</f>
        <v>188</v>
      </c>
    </row>
    <row r="176" spans="2:10" ht="15" customHeight="1" x14ac:dyDescent="0.3">
      <c r="B176" s="23">
        <f>ROWS($B$4:B176)</f>
        <v>173</v>
      </c>
      <c r="C176" s="24">
        <f ca="1">IF(ValuesEntered,IF(Amortization[[#This Row],[Številka obroka]]&lt;=DurationOfLoan,IF(ROW()-ROW(Amortization[[#Headers],[Datum plačila]])=1,LoanStart,IF(I175&gt;0,EDATE(C175,1),"")),""),"")</f>
        <v>49559</v>
      </c>
      <c r="D176" s="25">
        <f ca="1">IF(ROW()-ROW(Amortization[[#Headers],[Začetno stanje]])=1,LoanAmount,IF(Amortization[[#This Row],[Datum plačila]]="",0,INDEX(Amortization[], ROW()-4,8)))</f>
        <v>139756.22392571496</v>
      </c>
      <c r="E176" s="25">
        <f ca="1">IF(ValuesEntered,IF(ROW()-ROW(Amortization[[#Headers],[Obresti]])=1,-IPMT(InterestRate/12,1,DurationOfLoan-ROWS($C$4:C176)+1,Amortization[[#This Row],[Začetno stanje]]),IFERROR(-IPMT(InterestRate/12,1,Amortization[[#This Row],[Preostali obroki]],D177),0)),0)</f>
        <v>580.2704094974215</v>
      </c>
      <c r="F176" s="25">
        <f ca="1">IFERROR(IF(AND(ValuesEntered,Amortization[[#This Row],[Datum plačila]]&lt;&gt;""),-PPMT(InterestRate/12,1,DurationOfLoan-ROWS($C$4:C176)+1,Amortization[[#This Row],[Začetno stanje]]),""),0)</f>
        <v>491.32564633379985</v>
      </c>
      <c r="G176" s="25">
        <f ca="1">IF(Amortization[[#This Row],[Datum plačila]]="",0,PropertyTaxAmount)</f>
        <v>375</v>
      </c>
      <c r="H176" s="25">
        <f ca="1">IF(Amortization[[#This Row],[Datum plačila]]="",0,Amortization[[#This Row],[Obresti]]+Amortization[[#This Row],[Glavnica]]+Amortization[[#This Row],[Davek na nepremičnine]])</f>
        <v>1446.5960558312213</v>
      </c>
      <c r="I176" s="25">
        <f ca="1">IF(Amortization[[#This Row],[Datum plačila]]="",0,Amortization[[#This Row],[Začetno stanje]]-Amortization[[#This Row],[Glavnica]])</f>
        <v>139264.89827938116</v>
      </c>
      <c r="J176" s="26">
        <f ca="1">IF(Amortization[[#This Row],[Končno stanje]]&gt;0,LastRow-ROW(),0)</f>
        <v>187</v>
      </c>
    </row>
    <row r="177" spans="2:10" ht="15" customHeight="1" x14ac:dyDescent="0.3">
      <c r="B177" s="23">
        <f>ROWS($B$4:B177)</f>
        <v>174</v>
      </c>
      <c r="C177" s="24">
        <f ca="1">IF(ValuesEntered,IF(Amortization[[#This Row],[Številka obroka]]&lt;=DurationOfLoan,IF(ROW()-ROW(Amortization[[#Headers],[Datum plačila]])=1,LoanStart,IF(I176&gt;0,EDATE(C176,1),"")),""),"")</f>
        <v>49589</v>
      </c>
      <c r="D177" s="25">
        <f ca="1">IF(ROW()-ROW(Amortization[[#Headers],[Začetno stanje]])=1,LoanAmount,IF(Amortization[[#This Row],[Datum plačila]]="",0,INDEX(Amortization[], ROW()-4,8)))</f>
        <v>139264.89827938116</v>
      </c>
      <c r="E177" s="25">
        <f ca="1">IF(ValuesEntered,IF(ROW()-ROW(Amortization[[#Headers],[Obresti]])=1,-IPMT(InterestRate/12,1,DurationOfLoan-ROWS($C$4:C177)+1,Amortization[[#This Row],[Začetno stanje]]),IFERROR(-IPMT(InterestRate/12,1,Amortization[[#This Row],[Preostali obroki]],D178),0)),0)</f>
        <v>578.21468934522625</v>
      </c>
      <c r="F177" s="25">
        <f ca="1">IFERROR(IF(AND(ValuesEntered,Amortization[[#This Row],[Datum plačila]]&lt;&gt;""),-PPMT(InterestRate/12,1,DurationOfLoan-ROWS($C$4:C177)+1,Amortization[[#This Row],[Začetno stanje]]),""),0)</f>
        <v>493.37283652685738</v>
      </c>
      <c r="G177" s="25">
        <f ca="1">IF(Amortization[[#This Row],[Datum plačila]]="",0,PropertyTaxAmount)</f>
        <v>375</v>
      </c>
      <c r="H177" s="25">
        <f ca="1">IF(Amortization[[#This Row],[Datum plačila]]="",0,Amortization[[#This Row],[Obresti]]+Amortization[[#This Row],[Glavnica]]+Amortization[[#This Row],[Davek na nepremičnine]])</f>
        <v>1446.5875258720837</v>
      </c>
      <c r="I177" s="25">
        <f ca="1">IF(Amortization[[#This Row],[Datum plačila]]="",0,Amortization[[#This Row],[Začetno stanje]]-Amortization[[#This Row],[Glavnica]])</f>
        <v>138771.5254428543</v>
      </c>
      <c r="J177" s="26">
        <f ca="1">IF(Amortization[[#This Row],[Končno stanje]]&gt;0,LastRow-ROW(),0)</f>
        <v>186</v>
      </c>
    </row>
    <row r="178" spans="2:10" ht="15" customHeight="1" x14ac:dyDescent="0.3">
      <c r="B178" s="23">
        <f>ROWS($B$4:B178)</f>
        <v>175</v>
      </c>
      <c r="C178" s="24">
        <f ca="1">IF(ValuesEntered,IF(Amortization[[#This Row],[Številka obroka]]&lt;=DurationOfLoan,IF(ROW()-ROW(Amortization[[#Headers],[Datum plačila]])=1,LoanStart,IF(I177&gt;0,EDATE(C177,1),"")),""),"")</f>
        <v>49620</v>
      </c>
      <c r="D178" s="25">
        <f ca="1">IF(ROW()-ROW(Amortization[[#Headers],[Začetno stanje]])=1,LoanAmount,IF(Amortization[[#This Row],[Datum plačila]]="",0,INDEX(Amortization[], ROW()-4,8)))</f>
        <v>138771.5254428543</v>
      </c>
      <c r="E178" s="25">
        <f ca="1">IF(ValuesEntered,IF(ROW()-ROW(Amortization[[#Headers],[Obresti]])=1,-IPMT(InterestRate/12,1,DurationOfLoan-ROWS($C$4:C178)+1,Amortization[[#This Row],[Začetno stanje]]),IFERROR(-IPMT(InterestRate/12,1,Amortization[[#This Row],[Preostali obroki]],D179),0)),0)</f>
        <v>576.15040369239682</v>
      </c>
      <c r="F178" s="25">
        <f ca="1">IFERROR(IF(AND(ValuesEntered,Amortization[[#This Row],[Datum plačila]]&lt;&gt;""),-PPMT(InterestRate/12,1,DurationOfLoan-ROWS($C$4:C178)+1,Amortization[[#This Row],[Začetno stanje]]),""),0)</f>
        <v>495.42855667905263</v>
      </c>
      <c r="G178" s="25">
        <f ca="1">IF(Amortization[[#This Row],[Datum plačila]]="",0,PropertyTaxAmount)</f>
        <v>375</v>
      </c>
      <c r="H178" s="25">
        <f ca="1">IF(Amortization[[#This Row],[Datum plačila]]="",0,Amortization[[#This Row],[Obresti]]+Amortization[[#This Row],[Glavnica]]+Amortization[[#This Row],[Davek na nepremičnine]])</f>
        <v>1446.5789603714495</v>
      </c>
      <c r="I178" s="25">
        <f ca="1">IF(Amortization[[#This Row],[Datum plačila]]="",0,Amortization[[#This Row],[Začetno stanje]]-Amortization[[#This Row],[Glavnica]])</f>
        <v>138276.09688617525</v>
      </c>
      <c r="J178" s="26">
        <f ca="1">IF(Amortization[[#This Row],[Končno stanje]]&gt;0,LastRow-ROW(),0)</f>
        <v>185</v>
      </c>
    </row>
    <row r="179" spans="2:10" ht="15" customHeight="1" x14ac:dyDescent="0.3">
      <c r="B179" s="23">
        <f>ROWS($B$4:B179)</f>
        <v>176</v>
      </c>
      <c r="C179" s="24">
        <f ca="1">IF(ValuesEntered,IF(Amortization[[#This Row],[Številka obroka]]&lt;=DurationOfLoan,IF(ROW()-ROW(Amortization[[#Headers],[Datum plačila]])=1,LoanStart,IF(I178&gt;0,EDATE(C178,1),"")),""),"")</f>
        <v>49650</v>
      </c>
      <c r="D179" s="25">
        <f ca="1">IF(ROW()-ROW(Amortization[[#Headers],[Začetno stanje]])=1,LoanAmount,IF(Amortization[[#This Row],[Datum plačila]]="",0,INDEX(Amortization[], ROW()-4,8)))</f>
        <v>138276.09688617525</v>
      </c>
      <c r="E179" s="25">
        <f ca="1">IF(ValuesEntered,IF(ROW()-ROW(Amortization[[#Headers],[Obresti]])=1,-IPMT(InterestRate/12,1,DurationOfLoan-ROWS($C$4:C179)+1,Amortization[[#This Row],[Začetno stanje]]),IFERROR(-IPMT(InterestRate/12,1,Amortization[[#This Row],[Preostali obroki]],D180),0)),0)</f>
        <v>574.07751684934738</v>
      </c>
      <c r="F179" s="25">
        <f ca="1">IFERROR(IF(AND(ValuesEntered,Amortization[[#This Row],[Datum plačila]]&lt;&gt;""),-PPMT(InterestRate/12,1,DurationOfLoan-ROWS($C$4:C179)+1,Amortization[[#This Row],[Začetno stanje]]),""),0)</f>
        <v>497.492842331882</v>
      </c>
      <c r="G179" s="25">
        <f ca="1">IF(Amortization[[#This Row],[Datum plačila]]="",0,PropertyTaxAmount)</f>
        <v>375</v>
      </c>
      <c r="H179" s="25">
        <f ca="1">IF(Amortization[[#This Row],[Datum plačila]]="",0,Amortization[[#This Row],[Obresti]]+Amortization[[#This Row],[Glavnica]]+Amortization[[#This Row],[Davek na nepremičnine]])</f>
        <v>1446.5703591812294</v>
      </c>
      <c r="I179" s="25">
        <f ca="1">IF(Amortization[[#This Row],[Datum plačila]]="",0,Amortization[[#This Row],[Začetno stanje]]-Amortization[[#This Row],[Glavnica]])</f>
        <v>137778.60404384337</v>
      </c>
      <c r="J179" s="26">
        <f ca="1">IF(Amortization[[#This Row],[Končno stanje]]&gt;0,LastRow-ROW(),0)</f>
        <v>184</v>
      </c>
    </row>
    <row r="180" spans="2:10" ht="15" customHeight="1" x14ac:dyDescent="0.3">
      <c r="B180" s="23">
        <f>ROWS($B$4:B180)</f>
        <v>177</v>
      </c>
      <c r="C180" s="24">
        <f ca="1">IF(ValuesEntered,IF(Amortization[[#This Row],[Številka obroka]]&lt;=DurationOfLoan,IF(ROW()-ROW(Amortization[[#Headers],[Datum plačila]])=1,LoanStart,IF(I179&gt;0,EDATE(C179,1),"")),""),"")</f>
        <v>49681</v>
      </c>
      <c r="D180" s="25">
        <f ca="1">IF(ROW()-ROW(Amortization[[#Headers],[Začetno stanje]])=1,LoanAmount,IF(Amortization[[#This Row],[Datum plačila]]="",0,INDEX(Amortization[], ROW()-4,8)))</f>
        <v>137778.60404384337</v>
      </c>
      <c r="E180" s="25">
        <f ca="1">IF(ValuesEntered,IF(ROW()-ROW(Amortization[[#Headers],[Obresti]])=1,-IPMT(InterestRate/12,1,DurationOfLoan-ROWS($C$4:C180)+1,Amortization[[#This Row],[Začetno stanje]]),IFERROR(-IPMT(InterestRate/12,1,Amortization[[#This Row],[Preostali obroki]],D181),0)),0)</f>
        <v>571.99599297778514</v>
      </c>
      <c r="F180" s="25">
        <f ca="1">IFERROR(IF(AND(ValuesEntered,Amortization[[#This Row],[Datum plačila]]&lt;&gt;""),-PPMT(InterestRate/12,1,DurationOfLoan-ROWS($C$4:C180)+1,Amortization[[#This Row],[Začetno stanje]]),""),0)</f>
        <v>499.56572917493156</v>
      </c>
      <c r="G180" s="25">
        <f ca="1">IF(Amortization[[#This Row],[Datum plačila]]="",0,PropertyTaxAmount)</f>
        <v>375</v>
      </c>
      <c r="H180" s="25">
        <f ca="1">IF(Amortization[[#This Row],[Datum plačila]]="",0,Amortization[[#This Row],[Obresti]]+Amortization[[#This Row],[Glavnica]]+Amortization[[#This Row],[Davek na nepremičnine]])</f>
        <v>1446.5617221527168</v>
      </c>
      <c r="I180" s="25">
        <f ca="1">IF(Amortization[[#This Row],[Datum plačila]]="",0,Amortization[[#This Row],[Začetno stanje]]-Amortization[[#This Row],[Glavnica]])</f>
        <v>137279.03831466843</v>
      </c>
      <c r="J180" s="26">
        <f ca="1">IF(Amortization[[#This Row],[Končno stanje]]&gt;0,LastRow-ROW(),0)</f>
        <v>183</v>
      </c>
    </row>
    <row r="181" spans="2:10" ht="15" customHeight="1" x14ac:dyDescent="0.3">
      <c r="B181" s="23">
        <f>ROWS($B$4:B181)</f>
        <v>178</v>
      </c>
      <c r="C181" s="24">
        <f ca="1">IF(ValuesEntered,IF(Amortization[[#This Row],[Številka obroka]]&lt;=DurationOfLoan,IF(ROW()-ROW(Amortization[[#Headers],[Datum plačila]])=1,LoanStart,IF(I180&gt;0,EDATE(C180,1),"")),""),"")</f>
        <v>49712</v>
      </c>
      <c r="D181" s="25">
        <f ca="1">IF(ROW()-ROW(Amortization[[#Headers],[Začetno stanje]])=1,LoanAmount,IF(Amortization[[#This Row],[Datum plačila]]="",0,INDEX(Amortization[], ROW()-4,8)))</f>
        <v>137279.03831466843</v>
      </c>
      <c r="E181" s="25">
        <f ca="1">IF(ValuesEntered,IF(ROW()-ROW(Amortization[[#Headers],[Obresti]])=1,-IPMT(InterestRate/12,1,DurationOfLoan-ROWS($C$4:C181)+1,Amortization[[#This Row],[Začetno stanje]]),IFERROR(-IPMT(InterestRate/12,1,Amortization[[#This Row],[Preostali obroki]],D182),0)),0)</f>
        <v>569.90579609009148</v>
      </c>
      <c r="F181" s="25">
        <f ca="1">IFERROR(IF(AND(ValuesEntered,Amortization[[#This Row],[Datum plačila]]&lt;&gt;""),-PPMT(InterestRate/12,1,DurationOfLoan-ROWS($C$4:C181)+1,Amortization[[#This Row],[Začetno stanje]]),""),0)</f>
        <v>501.6472530464938</v>
      </c>
      <c r="G181" s="25">
        <f ca="1">IF(Amortization[[#This Row],[Datum plačila]]="",0,PropertyTaxAmount)</f>
        <v>375</v>
      </c>
      <c r="H181" s="25">
        <f ca="1">IF(Amortization[[#This Row],[Datum plačila]]="",0,Amortization[[#This Row],[Obresti]]+Amortization[[#This Row],[Glavnica]]+Amortization[[#This Row],[Davek na nepremičnine]])</f>
        <v>1446.5530491365853</v>
      </c>
      <c r="I181" s="25">
        <f ca="1">IF(Amortization[[#This Row],[Datum plačila]]="",0,Amortization[[#This Row],[Začetno stanje]]-Amortization[[#This Row],[Glavnica]])</f>
        <v>136777.39106162195</v>
      </c>
      <c r="J181" s="26">
        <f ca="1">IF(Amortization[[#This Row],[Končno stanje]]&gt;0,LastRow-ROW(),0)</f>
        <v>182</v>
      </c>
    </row>
    <row r="182" spans="2:10" ht="15" customHeight="1" x14ac:dyDescent="0.3">
      <c r="B182" s="23">
        <f>ROWS($B$4:B182)</f>
        <v>179</v>
      </c>
      <c r="C182" s="24">
        <f ca="1">IF(ValuesEntered,IF(Amortization[[#This Row],[Številka obroka]]&lt;=DurationOfLoan,IF(ROW()-ROW(Amortization[[#Headers],[Datum plačila]])=1,LoanStart,IF(I181&gt;0,EDATE(C181,1),"")),""),"")</f>
        <v>49741</v>
      </c>
      <c r="D182" s="25">
        <f ca="1">IF(ROW()-ROW(Amortization[[#Headers],[Začetno stanje]])=1,LoanAmount,IF(Amortization[[#This Row],[Datum plačila]]="",0,INDEX(Amortization[], ROW()-4,8)))</f>
        <v>136777.39106162195</v>
      </c>
      <c r="E182" s="25">
        <f ca="1">IF(ValuesEntered,IF(ROW()-ROW(Amortization[[#Headers],[Obresti]])=1,-IPMT(InterestRate/12,1,DurationOfLoan-ROWS($C$4:C182)+1,Amortization[[#This Row],[Začetno stanje]]),IFERROR(-IPMT(InterestRate/12,1,Amortization[[#This Row],[Preostali obroki]],D183),0)),0)</f>
        <v>567.80689004869907</v>
      </c>
      <c r="F182" s="25">
        <f ca="1">IFERROR(IF(AND(ValuesEntered,Amortization[[#This Row],[Datum plačila]]&lt;&gt;""),-PPMT(InterestRate/12,1,DurationOfLoan-ROWS($C$4:C182)+1,Amortization[[#This Row],[Začetno stanje]]),""),0)</f>
        <v>503.73744993418757</v>
      </c>
      <c r="G182" s="25">
        <f ca="1">IF(Amortization[[#This Row],[Datum plačila]]="",0,PropertyTaxAmount)</f>
        <v>375</v>
      </c>
      <c r="H182" s="25">
        <f ca="1">IF(Amortization[[#This Row],[Datum plačila]]="",0,Amortization[[#This Row],[Obresti]]+Amortization[[#This Row],[Glavnica]]+Amortization[[#This Row],[Davek na nepremičnine]])</f>
        <v>1446.5443399828866</v>
      </c>
      <c r="I182" s="25">
        <f ca="1">IF(Amortization[[#This Row],[Datum plačila]]="",0,Amortization[[#This Row],[Začetno stanje]]-Amortization[[#This Row],[Glavnica]])</f>
        <v>136273.65361168777</v>
      </c>
      <c r="J182" s="26">
        <f ca="1">IF(Amortization[[#This Row],[Končno stanje]]&gt;0,LastRow-ROW(),0)</f>
        <v>181</v>
      </c>
    </row>
    <row r="183" spans="2:10" ht="15" customHeight="1" x14ac:dyDescent="0.3">
      <c r="B183" s="23">
        <f>ROWS($B$4:B183)</f>
        <v>180</v>
      </c>
      <c r="C183" s="24">
        <f ca="1">IF(ValuesEntered,IF(Amortization[[#This Row],[Številka obroka]]&lt;=DurationOfLoan,IF(ROW()-ROW(Amortization[[#Headers],[Datum plačila]])=1,LoanStart,IF(I182&gt;0,EDATE(C182,1),"")),""),"")</f>
        <v>49772</v>
      </c>
      <c r="D183" s="25">
        <f ca="1">IF(ROW()-ROW(Amortization[[#Headers],[Začetno stanje]])=1,LoanAmount,IF(Amortization[[#This Row],[Datum plačila]]="",0,INDEX(Amortization[], ROW()-4,8)))</f>
        <v>136273.65361168777</v>
      </c>
      <c r="E183" s="25">
        <f ca="1">IF(ValuesEntered,IF(ROW()-ROW(Amortization[[#Headers],[Obresti]])=1,-IPMT(InterestRate/12,1,DurationOfLoan-ROWS($C$4:C183)+1,Amortization[[#This Row],[Začetno stanje]]),IFERROR(-IPMT(InterestRate/12,1,Amortization[[#This Row],[Preostali obroki]],D184),0)),0)</f>
        <v>565.69923856546745</v>
      </c>
      <c r="F183" s="25">
        <f ca="1">IFERROR(IF(AND(ValuesEntered,Amortization[[#This Row],[Datum plačila]]&lt;&gt;""),-PPMT(InterestRate/12,1,DurationOfLoan-ROWS($C$4:C183)+1,Amortization[[#This Row],[Začetno stanje]]),""),0)</f>
        <v>505.83635597557998</v>
      </c>
      <c r="G183" s="25">
        <f ca="1">IF(Amortization[[#This Row],[Datum plačila]]="",0,PropertyTaxAmount)</f>
        <v>375</v>
      </c>
      <c r="H183" s="25">
        <f ca="1">IF(Amortization[[#This Row],[Datum plačila]]="",0,Amortization[[#This Row],[Obresti]]+Amortization[[#This Row],[Glavnica]]+Amortization[[#This Row],[Davek na nepremičnine]])</f>
        <v>1446.5355945410474</v>
      </c>
      <c r="I183" s="25">
        <f ca="1">IF(Amortization[[#This Row],[Datum plačila]]="",0,Amortization[[#This Row],[Začetno stanje]]-Amortization[[#This Row],[Glavnica]])</f>
        <v>135767.8172557122</v>
      </c>
      <c r="J183" s="26">
        <f ca="1">IF(Amortization[[#This Row],[Končno stanje]]&gt;0,LastRow-ROW(),0)</f>
        <v>180</v>
      </c>
    </row>
    <row r="184" spans="2:10" ht="15" customHeight="1" x14ac:dyDescent="0.3">
      <c r="B184" s="23">
        <f>ROWS($B$4:B184)</f>
        <v>181</v>
      </c>
      <c r="C184" s="24">
        <f ca="1">IF(ValuesEntered,IF(Amortization[[#This Row],[Številka obroka]]&lt;=DurationOfLoan,IF(ROW()-ROW(Amortization[[#Headers],[Datum plačila]])=1,LoanStart,IF(I183&gt;0,EDATE(C183,1),"")),""),"")</f>
        <v>49802</v>
      </c>
      <c r="D184" s="25">
        <f ca="1">IF(ROW()-ROW(Amortization[[#Headers],[Začetno stanje]])=1,LoanAmount,IF(Amortization[[#This Row],[Datum plačila]]="",0,INDEX(Amortization[], ROW()-4,8)))</f>
        <v>135767.8172557122</v>
      </c>
      <c r="E184" s="25">
        <f ca="1">IF(ValuesEntered,IF(ROW()-ROW(Amortization[[#Headers],[Obresti]])=1,-IPMT(InterestRate/12,1,DurationOfLoan-ROWS($C$4:C184)+1,Amortization[[#This Row],[Začetno stanje]]),IFERROR(-IPMT(InterestRate/12,1,Amortization[[#This Row],[Preostali obroki]],D185),0)),0)</f>
        <v>563.58280520105586</v>
      </c>
      <c r="F184" s="25">
        <f ca="1">IFERROR(IF(AND(ValuesEntered,Amortization[[#This Row],[Datum plačila]]&lt;&gt;""),-PPMT(InterestRate/12,1,DurationOfLoan-ROWS($C$4:C184)+1,Amortization[[#This Row],[Začetno stanje]]),""),0)</f>
        <v>507.94400745881165</v>
      </c>
      <c r="G184" s="25">
        <f ca="1">IF(Amortization[[#This Row],[Datum plačila]]="",0,PropertyTaxAmount)</f>
        <v>375</v>
      </c>
      <c r="H184" s="25">
        <f ca="1">IF(Amortization[[#This Row],[Datum plačila]]="",0,Amortization[[#This Row],[Obresti]]+Amortization[[#This Row],[Glavnica]]+Amortization[[#This Row],[Davek na nepremičnine]])</f>
        <v>1446.5268126598676</v>
      </c>
      <c r="I184" s="25">
        <f ca="1">IF(Amortization[[#This Row],[Datum plačila]]="",0,Amortization[[#This Row],[Začetno stanje]]-Amortization[[#This Row],[Glavnica]])</f>
        <v>135259.8732482534</v>
      </c>
      <c r="J184" s="26">
        <f ca="1">IF(Amortization[[#This Row],[Končno stanje]]&gt;0,LastRow-ROW(),0)</f>
        <v>179</v>
      </c>
    </row>
    <row r="185" spans="2:10" ht="15" customHeight="1" x14ac:dyDescent="0.3">
      <c r="B185" s="23">
        <f>ROWS($B$4:B185)</f>
        <v>182</v>
      </c>
      <c r="C185" s="24">
        <f ca="1">IF(ValuesEntered,IF(Amortization[[#This Row],[Številka obroka]]&lt;=DurationOfLoan,IF(ROW()-ROW(Amortization[[#Headers],[Datum plačila]])=1,LoanStart,IF(I184&gt;0,EDATE(C184,1),"")),""),"")</f>
        <v>49833</v>
      </c>
      <c r="D185" s="25">
        <f ca="1">IF(ROW()-ROW(Amortization[[#Headers],[Začetno stanje]])=1,LoanAmount,IF(Amortization[[#This Row],[Datum plačila]]="",0,INDEX(Amortization[], ROW()-4,8)))</f>
        <v>135259.8732482534</v>
      </c>
      <c r="E185" s="25">
        <f ca="1">IF(ValuesEntered,IF(ROW()-ROW(Amortization[[#Headers],[Obresti]])=1,-IPMT(InterestRate/12,1,DurationOfLoan-ROWS($C$4:C185)+1,Amortization[[#This Row],[Začetno stanje]]),IFERROR(-IPMT(InterestRate/12,1,Amortization[[#This Row],[Preostali obroki]],D186),0)),0)</f>
        <v>561.45755336429238</v>
      </c>
      <c r="F185" s="25">
        <f ca="1">IFERROR(IF(AND(ValuesEntered,Amortization[[#This Row],[Datum plačila]]&lt;&gt;""),-PPMT(InterestRate/12,1,DurationOfLoan-ROWS($C$4:C185)+1,Amortization[[#This Row],[Začetno stanje]]),""),0)</f>
        <v>510.06044082322342</v>
      </c>
      <c r="G185" s="25">
        <f ca="1">IF(Amortization[[#This Row],[Datum plačila]]="",0,PropertyTaxAmount)</f>
        <v>375</v>
      </c>
      <c r="H185" s="25">
        <f ca="1">IF(Amortization[[#This Row],[Datum plačila]]="",0,Amortization[[#This Row],[Obresti]]+Amortization[[#This Row],[Glavnica]]+Amortization[[#This Row],[Davek na nepremičnine]])</f>
        <v>1446.5179941875158</v>
      </c>
      <c r="I185" s="25">
        <f ca="1">IF(Amortization[[#This Row],[Datum plačila]]="",0,Amortization[[#This Row],[Začetno stanje]]-Amortization[[#This Row],[Glavnica]])</f>
        <v>134749.81280743016</v>
      </c>
      <c r="J185" s="26">
        <f ca="1">IF(Amortization[[#This Row],[Končno stanje]]&gt;0,LastRow-ROW(),0)</f>
        <v>178</v>
      </c>
    </row>
    <row r="186" spans="2:10" ht="15" customHeight="1" x14ac:dyDescent="0.3">
      <c r="B186" s="23">
        <f>ROWS($B$4:B186)</f>
        <v>183</v>
      </c>
      <c r="C186" s="24">
        <f ca="1">IF(ValuesEntered,IF(Amortization[[#This Row],[Številka obroka]]&lt;=DurationOfLoan,IF(ROW()-ROW(Amortization[[#Headers],[Datum plačila]])=1,LoanStart,IF(I185&gt;0,EDATE(C185,1),"")),""),"")</f>
        <v>49863</v>
      </c>
      <c r="D186" s="25">
        <f ca="1">IF(ROW()-ROW(Amortization[[#Headers],[Začetno stanje]])=1,LoanAmount,IF(Amortization[[#This Row],[Datum plačila]]="",0,INDEX(Amortization[], ROW()-4,8)))</f>
        <v>134749.81280743016</v>
      </c>
      <c r="E186" s="25">
        <f ca="1">IF(ValuesEntered,IF(ROW()-ROW(Amortization[[#Headers],[Obresti]])=1,-IPMT(InterestRate/12,1,DurationOfLoan-ROWS($C$4:C186)+1,Amortization[[#This Row],[Začetno stanje]]),IFERROR(-IPMT(InterestRate/12,1,Amortization[[#This Row],[Preostali obroki]],D187),0)),0)</f>
        <v>559.3234463115424</v>
      </c>
      <c r="F186" s="25">
        <f ca="1">IFERROR(IF(AND(ValuesEntered,Amortization[[#This Row],[Datum plačila]]&lt;&gt;""),-PPMT(InterestRate/12,1,DurationOfLoan-ROWS($C$4:C186)+1,Amortization[[#This Row],[Začetno stanje]]),""),0)</f>
        <v>512.18569265998667</v>
      </c>
      <c r="G186" s="25">
        <f ca="1">IF(Amortization[[#This Row],[Datum plačila]]="",0,PropertyTaxAmount)</f>
        <v>375</v>
      </c>
      <c r="H186" s="25">
        <f ca="1">IF(Amortization[[#This Row],[Datum plačila]]="",0,Amortization[[#This Row],[Obresti]]+Amortization[[#This Row],[Glavnica]]+Amortization[[#This Row],[Davek na nepremičnine]])</f>
        <v>1446.509138971529</v>
      </c>
      <c r="I186" s="25">
        <f ca="1">IF(Amortization[[#This Row],[Datum plačila]]="",0,Amortization[[#This Row],[Začetno stanje]]-Amortization[[#This Row],[Glavnica]])</f>
        <v>134237.62711477018</v>
      </c>
      <c r="J186" s="26">
        <f ca="1">IF(Amortization[[#This Row],[Končno stanje]]&gt;0,LastRow-ROW(),0)</f>
        <v>177</v>
      </c>
    </row>
    <row r="187" spans="2:10" ht="15" customHeight="1" x14ac:dyDescent="0.3">
      <c r="B187" s="23">
        <f>ROWS($B$4:B187)</f>
        <v>184</v>
      </c>
      <c r="C187" s="24">
        <f ca="1">IF(ValuesEntered,IF(Amortization[[#This Row],[Številka obroka]]&lt;=DurationOfLoan,IF(ROW()-ROW(Amortization[[#Headers],[Datum plačila]])=1,LoanStart,IF(I186&gt;0,EDATE(C186,1),"")),""),"")</f>
        <v>49894</v>
      </c>
      <c r="D187" s="25">
        <f ca="1">IF(ROW()-ROW(Amortization[[#Headers],[Začetno stanje]])=1,LoanAmount,IF(Amortization[[#This Row],[Datum plačila]]="",0,INDEX(Amortization[], ROW()-4,8)))</f>
        <v>134237.62711477018</v>
      </c>
      <c r="E187" s="25">
        <f ca="1">IF(ValuesEntered,IF(ROW()-ROW(Amortization[[#Headers],[Obresti]])=1,-IPMT(InterestRate/12,1,DurationOfLoan-ROWS($C$4:C187)+1,Amortization[[#This Row],[Začetno stanje]]),IFERROR(-IPMT(InterestRate/12,1,Amortization[[#This Row],[Preostali obroki]],D188),0)),0)</f>
        <v>557.18044714607265</v>
      </c>
      <c r="F187" s="25">
        <f ca="1">IFERROR(IF(AND(ValuesEntered,Amortization[[#This Row],[Datum plačila]]&lt;&gt;""),-PPMT(InterestRate/12,1,DurationOfLoan-ROWS($C$4:C187)+1,Amortization[[#This Row],[Začetno stanje]]),""),0)</f>
        <v>514.31979971273654</v>
      </c>
      <c r="G187" s="25">
        <f ca="1">IF(Amortization[[#This Row],[Datum plačila]]="",0,PropertyTaxAmount)</f>
        <v>375</v>
      </c>
      <c r="H187" s="25">
        <f ca="1">IF(Amortization[[#This Row],[Datum plačila]]="",0,Amortization[[#This Row],[Obresti]]+Amortization[[#This Row],[Glavnica]]+Amortization[[#This Row],[Davek na nepremičnine]])</f>
        <v>1446.5002468588091</v>
      </c>
      <c r="I187" s="25">
        <f ca="1">IF(Amortization[[#This Row],[Datum plačila]]="",0,Amortization[[#This Row],[Začetno stanje]]-Amortization[[#This Row],[Glavnica]])</f>
        <v>133723.30731505743</v>
      </c>
      <c r="J187" s="26">
        <f ca="1">IF(Amortization[[#This Row],[Končno stanje]]&gt;0,LastRow-ROW(),0)</f>
        <v>176</v>
      </c>
    </row>
    <row r="188" spans="2:10" ht="15" customHeight="1" x14ac:dyDescent="0.3">
      <c r="B188" s="23">
        <f>ROWS($B$4:B188)</f>
        <v>185</v>
      </c>
      <c r="C188" s="24">
        <f ca="1">IF(ValuesEntered,IF(Amortization[[#This Row],[Številka obroka]]&lt;=DurationOfLoan,IF(ROW()-ROW(Amortization[[#Headers],[Datum plačila]])=1,LoanStart,IF(I187&gt;0,EDATE(C187,1),"")),""),"")</f>
        <v>49925</v>
      </c>
      <c r="D188" s="25">
        <f ca="1">IF(ROW()-ROW(Amortization[[#Headers],[Začetno stanje]])=1,LoanAmount,IF(Amortization[[#This Row],[Datum plačila]]="",0,INDEX(Amortization[], ROW()-4,8)))</f>
        <v>133723.30731505743</v>
      </c>
      <c r="E188" s="25">
        <f ca="1">IF(ValuesEntered,IF(ROW()-ROW(Amortization[[#Headers],[Obresti]])=1,-IPMT(InterestRate/12,1,DurationOfLoan-ROWS($C$4:C188)+1,Amortization[[#This Row],[Začetno stanje]]),IFERROR(-IPMT(InterestRate/12,1,Amortization[[#This Row],[Preostali obroki]],D189),0)),0)</f>
        <v>555.02851881741344</v>
      </c>
      <c r="F188" s="25">
        <f ca="1">IFERROR(IF(AND(ValuesEntered,Amortization[[#This Row],[Datum plačila]]&lt;&gt;""),-PPMT(InterestRate/12,1,DurationOfLoan-ROWS($C$4:C188)+1,Amortization[[#This Row],[Začetno stanje]]),""),0)</f>
        <v>516.4627988782064</v>
      </c>
      <c r="G188" s="25">
        <f ca="1">IF(Amortization[[#This Row],[Datum plačila]]="",0,PropertyTaxAmount)</f>
        <v>375</v>
      </c>
      <c r="H188" s="25">
        <f ca="1">IF(Amortization[[#This Row],[Datum plačila]]="",0,Amortization[[#This Row],[Obresti]]+Amortization[[#This Row],[Glavnica]]+Amortization[[#This Row],[Davek na nepremičnine]])</f>
        <v>1446.4913176956197</v>
      </c>
      <c r="I188" s="25">
        <f ca="1">IF(Amortization[[#This Row],[Datum plačila]]="",0,Amortization[[#This Row],[Začetno stanje]]-Amortization[[#This Row],[Glavnica]])</f>
        <v>133206.84451617923</v>
      </c>
      <c r="J188" s="26">
        <f ca="1">IF(Amortization[[#This Row],[Končno stanje]]&gt;0,LastRow-ROW(),0)</f>
        <v>175</v>
      </c>
    </row>
    <row r="189" spans="2:10" ht="15" customHeight="1" x14ac:dyDescent="0.3">
      <c r="B189" s="23">
        <f>ROWS($B$4:B189)</f>
        <v>186</v>
      </c>
      <c r="C189" s="24">
        <f ca="1">IF(ValuesEntered,IF(Amortization[[#This Row],[Številka obroka]]&lt;=DurationOfLoan,IF(ROW()-ROW(Amortization[[#Headers],[Datum plačila]])=1,LoanStart,IF(I188&gt;0,EDATE(C188,1),"")),""),"")</f>
        <v>49955</v>
      </c>
      <c r="D189" s="25">
        <f ca="1">IF(ROW()-ROW(Amortization[[#Headers],[Začetno stanje]])=1,LoanAmount,IF(Amortization[[#This Row],[Datum plačila]]="",0,INDEX(Amortization[], ROW()-4,8)))</f>
        <v>133206.84451617923</v>
      </c>
      <c r="E189" s="25">
        <f ca="1">IF(ValuesEntered,IF(ROW()-ROW(Amortization[[#Headers],[Obresti]])=1,-IPMT(InterestRate/12,1,DurationOfLoan-ROWS($C$4:C189)+1,Amortization[[#This Row],[Začetno stanje]]),IFERROR(-IPMT(InterestRate/12,1,Amortization[[#This Row],[Preostali obroki]],D190),0)),0)</f>
        <v>552.86762412071812</v>
      </c>
      <c r="F189" s="25">
        <f ca="1">IFERROR(IF(AND(ValuesEntered,Amortization[[#This Row],[Datum plačila]]&lt;&gt;""),-PPMT(InterestRate/12,1,DurationOfLoan-ROWS($C$4:C189)+1,Amortization[[#This Row],[Začetno stanje]]),""),0)</f>
        <v>518.6147272068655</v>
      </c>
      <c r="G189" s="25">
        <f ca="1">IF(Amortization[[#This Row],[Datum plačila]]="",0,PropertyTaxAmount)</f>
        <v>375</v>
      </c>
      <c r="H189" s="25">
        <f ca="1">IF(Amortization[[#This Row],[Datum plačila]]="",0,Amortization[[#This Row],[Obresti]]+Amortization[[#This Row],[Glavnica]]+Amortization[[#This Row],[Davek na nepremičnine]])</f>
        <v>1446.4823513275837</v>
      </c>
      <c r="I189" s="25">
        <f ca="1">IF(Amortization[[#This Row],[Datum plačila]]="",0,Amortization[[#This Row],[Začetno stanje]]-Amortization[[#This Row],[Glavnica]])</f>
        <v>132688.22978897236</v>
      </c>
      <c r="J189" s="26">
        <f ca="1">IF(Amortization[[#This Row],[Končno stanje]]&gt;0,LastRow-ROW(),0)</f>
        <v>174</v>
      </c>
    </row>
    <row r="190" spans="2:10" ht="15" customHeight="1" x14ac:dyDescent="0.3">
      <c r="B190" s="23">
        <f>ROWS($B$4:B190)</f>
        <v>187</v>
      </c>
      <c r="C190" s="24">
        <f ca="1">IF(ValuesEntered,IF(Amortization[[#This Row],[Številka obroka]]&lt;=DurationOfLoan,IF(ROW()-ROW(Amortization[[#Headers],[Datum plačila]])=1,LoanStart,IF(I189&gt;0,EDATE(C189,1),"")),""),"")</f>
        <v>49986</v>
      </c>
      <c r="D190" s="25">
        <f ca="1">IF(ROW()-ROW(Amortization[[#Headers],[Začetno stanje]])=1,LoanAmount,IF(Amortization[[#This Row],[Datum plačila]]="",0,INDEX(Amortization[], ROW()-4,8)))</f>
        <v>132688.22978897236</v>
      </c>
      <c r="E190" s="25">
        <f ca="1">IF(ValuesEntered,IF(ROW()-ROW(Amortization[[#Headers],[Obresti]])=1,-IPMT(InterestRate/12,1,DurationOfLoan-ROWS($C$4:C190)+1,Amortization[[#This Row],[Začetno stanje]]),IFERROR(-IPMT(InterestRate/12,1,Amortization[[#This Row],[Preostali obroki]],D191),0)),0)</f>
        <v>550.69772569611996</v>
      </c>
      <c r="F190" s="25">
        <f ca="1">IFERROR(IF(AND(ValuesEntered,Amortization[[#This Row],[Datum plačila]]&lt;&gt;""),-PPMT(InterestRate/12,1,DurationOfLoan-ROWS($C$4:C190)+1,Amortization[[#This Row],[Začetno stanje]]),""),0)</f>
        <v>520.77562190356082</v>
      </c>
      <c r="G190" s="25">
        <f ca="1">IF(Amortization[[#This Row],[Datum plačila]]="",0,PropertyTaxAmount)</f>
        <v>375</v>
      </c>
      <c r="H190" s="25">
        <f ca="1">IF(Amortization[[#This Row],[Datum plačila]]="",0,Amortization[[#This Row],[Obresti]]+Amortization[[#This Row],[Glavnica]]+Amortization[[#This Row],[Davek na nepremičnine]])</f>
        <v>1446.4733475996809</v>
      </c>
      <c r="I190" s="25">
        <f ca="1">IF(Amortization[[#This Row],[Datum plačila]]="",0,Amortization[[#This Row],[Začetno stanje]]-Amortization[[#This Row],[Glavnica]])</f>
        <v>132167.45416706879</v>
      </c>
      <c r="J190" s="26">
        <f ca="1">IF(Amortization[[#This Row],[Končno stanje]]&gt;0,LastRow-ROW(),0)</f>
        <v>173</v>
      </c>
    </row>
    <row r="191" spans="2:10" ht="15" customHeight="1" x14ac:dyDescent="0.3">
      <c r="B191" s="23">
        <f>ROWS($B$4:B191)</f>
        <v>188</v>
      </c>
      <c r="C191" s="24">
        <f ca="1">IF(ValuesEntered,IF(Amortization[[#This Row],[Številka obroka]]&lt;=DurationOfLoan,IF(ROW()-ROW(Amortization[[#Headers],[Datum plačila]])=1,LoanStart,IF(I190&gt;0,EDATE(C190,1),"")),""),"")</f>
        <v>50016</v>
      </c>
      <c r="D191" s="25">
        <f ca="1">IF(ROW()-ROW(Amortization[[#Headers],[Začetno stanje]])=1,LoanAmount,IF(Amortization[[#This Row],[Datum plačila]]="",0,INDEX(Amortization[], ROW()-4,8)))</f>
        <v>132167.45416706879</v>
      </c>
      <c r="E191" s="25">
        <f ca="1">IF(ValuesEntered,IF(ROW()-ROW(Amortization[[#Headers],[Obresti]])=1,-IPMT(InterestRate/12,1,DurationOfLoan-ROWS($C$4:C191)+1,Amortization[[#This Row],[Začetno stanje]]),IFERROR(-IPMT(InterestRate/12,1,Amortization[[#This Row],[Preostali obroki]],D192),0)),0)</f>
        <v>548.51878602808597</v>
      </c>
      <c r="F191" s="25">
        <f ca="1">IFERROR(IF(AND(ValuesEntered,Amortization[[#This Row],[Datum plačila]]&lt;&gt;""),-PPMT(InterestRate/12,1,DurationOfLoan-ROWS($C$4:C191)+1,Amortization[[#This Row],[Začetno stanje]]),""),0)</f>
        <v>522.94552032815886</v>
      </c>
      <c r="G191" s="25">
        <f ca="1">IF(Amortization[[#This Row],[Datum plačila]]="",0,PropertyTaxAmount)</f>
        <v>375</v>
      </c>
      <c r="H191" s="25">
        <f ca="1">IF(Amortization[[#This Row],[Datum plačila]]="",0,Amortization[[#This Row],[Obresti]]+Amortization[[#This Row],[Glavnica]]+Amortization[[#This Row],[Davek na nepremičnine]])</f>
        <v>1446.4643063562448</v>
      </c>
      <c r="I191" s="25">
        <f ca="1">IF(Amortization[[#This Row],[Datum plačila]]="",0,Amortization[[#This Row],[Začetno stanje]]-Amortization[[#This Row],[Glavnica]])</f>
        <v>131644.50864674064</v>
      </c>
      <c r="J191" s="26">
        <f ca="1">IF(Amortization[[#This Row],[Končno stanje]]&gt;0,LastRow-ROW(),0)</f>
        <v>172</v>
      </c>
    </row>
    <row r="192" spans="2:10" ht="15" customHeight="1" x14ac:dyDescent="0.3">
      <c r="B192" s="23">
        <f>ROWS($B$4:B192)</f>
        <v>189</v>
      </c>
      <c r="C192" s="24">
        <f ca="1">IF(ValuesEntered,IF(Amortization[[#This Row],[Številka obroka]]&lt;=DurationOfLoan,IF(ROW()-ROW(Amortization[[#Headers],[Datum plačila]])=1,LoanStart,IF(I191&gt;0,EDATE(C191,1),"")),""),"")</f>
        <v>50047</v>
      </c>
      <c r="D192" s="25">
        <f ca="1">IF(ROW()-ROW(Amortization[[#Headers],[Začetno stanje]])=1,LoanAmount,IF(Amortization[[#This Row],[Datum plačila]]="",0,INDEX(Amortization[], ROW()-4,8)))</f>
        <v>131644.50864674064</v>
      </c>
      <c r="E192" s="25">
        <f ca="1">IF(ValuesEntered,IF(ROW()-ROW(Amortization[[#Headers],[Obresti]])=1,-IPMT(InterestRate/12,1,DurationOfLoan-ROWS($C$4:C192)+1,Amortization[[#This Row],[Začetno stanje]]),IFERROR(-IPMT(InterestRate/12,1,Amortization[[#This Row],[Preostali obroki]],D193),0)),0)</f>
        <v>546.33076744476853</v>
      </c>
      <c r="F192" s="25">
        <f ca="1">IFERROR(IF(AND(ValuesEntered,Amortization[[#This Row],[Datum plačila]]&lt;&gt;""),-PPMT(InterestRate/12,1,DurationOfLoan-ROWS($C$4:C192)+1,Amortization[[#This Row],[Začetno stanje]]),""),0)</f>
        <v>525.12445999619297</v>
      </c>
      <c r="G192" s="25">
        <f ca="1">IF(Amortization[[#This Row],[Datum plačila]]="",0,PropertyTaxAmount)</f>
        <v>375</v>
      </c>
      <c r="H192" s="25">
        <f ca="1">IF(Amortization[[#This Row],[Datum plačila]]="",0,Amortization[[#This Row],[Obresti]]+Amortization[[#This Row],[Glavnica]]+Amortization[[#This Row],[Davek na nepremičnine]])</f>
        <v>1446.4552274409616</v>
      </c>
      <c r="I192" s="25">
        <f ca="1">IF(Amortization[[#This Row],[Datum plačila]]="",0,Amortization[[#This Row],[Začetno stanje]]-Amortization[[#This Row],[Glavnica]])</f>
        <v>131119.38418674446</v>
      </c>
      <c r="J192" s="26">
        <f ca="1">IF(Amortization[[#This Row],[Končno stanje]]&gt;0,LastRow-ROW(),0)</f>
        <v>171</v>
      </c>
    </row>
    <row r="193" spans="2:10" ht="15" customHeight="1" x14ac:dyDescent="0.3">
      <c r="B193" s="23">
        <f>ROWS($B$4:B193)</f>
        <v>190</v>
      </c>
      <c r="C193" s="24">
        <f ca="1">IF(ValuesEntered,IF(Amortization[[#This Row],[Številka obroka]]&lt;=DurationOfLoan,IF(ROW()-ROW(Amortization[[#Headers],[Datum plačila]])=1,LoanStart,IF(I192&gt;0,EDATE(C192,1),"")),""),"")</f>
        <v>50078</v>
      </c>
      <c r="D193" s="25">
        <f ca="1">IF(ROW()-ROW(Amortization[[#Headers],[Začetno stanje]])=1,LoanAmount,IF(Amortization[[#This Row],[Datum plačila]]="",0,INDEX(Amortization[], ROW()-4,8)))</f>
        <v>131119.38418674446</v>
      </c>
      <c r="E193" s="25">
        <f ca="1">IF(ValuesEntered,IF(ROW()-ROW(Amortization[[#Headers],[Obresti]])=1,-IPMT(InterestRate/12,1,DurationOfLoan-ROWS($C$4:C193)+1,Amortization[[#This Row],[Začetno stanje]]),IFERROR(-IPMT(InterestRate/12,1,Amortization[[#This Row],[Preostali obroki]],D194),0)),0)</f>
        <v>544.13363211735395</v>
      </c>
      <c r="F193" s="25">
        <f ca="1">IFERROR(IF(AND(ValuesEntered,Amortization[[#This Row],[Datum plačila]]&lt;&gt;""),-PPMT(InterestRate/12,1,DurationOfLoan-ROWS($C$4:C193)+1,Amortization[[#This Row],[Začetno stanje]]),""),0)</f>
        <v>527.31247857951053</v>
      </c>
      <c r="G193" s="25">
        <f ca="1">IF(Amortization[[#This Row],[Datum plačila]]="",0,PropertyTaxAmount)</f>
        <v>375</v>
      </c>
      <c r="H193" s="25">
        <f ca="1">IF(Amortization[[#This Row],[Datum plačila]]="",0,Amortization[[#This Row],[Obresti]]+Amortization[[#This Row],[Glavnica]]+Amortization[[#This Row],[Davek na nepremičnine]])</f>
        <v>1446.4461106968645</v>
      </c>
      <c r="I193" s="25">
        <f ca="1">IF(Amortization[[#This Row],[Datum plačila]]="",0,Amortization[[#This Row],[Začetno stanje]]-Amortization[[#This Row],[Glavnica]])</f>
        <v>130592.07170816495</v>
      </c>
      <c r="J193" s="26">
        <f ca="1">IF(Amortization[[#This Row],[Končno stanje]]&gt;0,LastRow-ROW(),0)</f>
        <v>170</v>
      </c>
    </row>
    <row r="194" spans="2:10" ht="15" customHeight="1" x14ac:dyDescent="0.3">
      <c r="B194" s="23">
        <f>ROWS($B$4:B194)</f>
        <v>191</v>
      </c>
      <c r="C194" s="24">
        <f ca="1">IF(ValuesEntered,IF(Amortization[[#This Row],[Številka obroka]]&lt;=DurationOfLoan,IF(ROW()-ROW(Amortization[[#Headers],[Datum plačila]])=1,LoanStart,IF(I193&gt;0,EDATE(C193,1),"")),""),"")</f>
        <v>50106</v>
      </c>
      <c r="D194" s="25">
        <f ca="1">IF(ROW()-ROW(Amortization[[#Headers],[Začetno stanje]])=1,LoanAmount,IF(Amortization[[#This Row],[Datum plačila]]="",0,INDEX(Amortization[], ROW()-4,8)))</f>
        <v>130592.07170816495</v>
      </c>
      <c r="E194" s="25">
        <f ca="1">IF(ValuesEntered,IF(ROW()-ROW(Amortization[[#Headers],[Obresti]])=1,-IPMT(InterestRate/12,1,DurationOfLoan-ROWS($C$4:C194)+1,Amortization[[#This Row],[Začetno stanje]]),IFERROR(-IPMT(InterestRate/12,1,Amortization[[#This Row],[Preostali obroki]],D195),0)),0)</f>
        <v>541.92734205940849</v>
      </c>
      <c r="F194" s="25">
        <f ca="1">IFERROR(IF(AND(ValuesEntered,Amortization[[#This Row],[Datum plačila]]&lt;&gt;""),-PPMT(InterestRate/12,1,DurationOfLoan-ROWS($C$4:C194)+1,Amortization[[#This Row],[Začetno stanje]]),""),0)</f>
        <v>529.50961390692521</v>
      </c>
      <c r="G194" s="25">
        <f ca="1">IF(Amortization[[#This Row],[Datum plačila]]="",0,PropertyTaxAmount)</f>
        <v>375</v>
      </c>
      <c r="H194" s="25">
        <f ca="1">IF(Amortization[[#This Row],[Datum plačila]]="",0,Amortization[[#This Row],[Obresti]]+Amortization[[#This Row],[Glavnica]]+Amortization[[#This Row],[Davek na nepremičnine]])</f>
        <v>1446.4369559663337</v>
      </c>
      <c r="I194" s="25">
        <f ca="1">IF(Amortization[[#This Row],[Datum plačila]]="",0,Amortization[[#This Row],[Začetno stanje]]-Amortization[[#This Row],[Glavnica]])</f>
        <v>130062.56209425803</v>
      </c>
      <c r="J194" s="26">
        <f ca="1">IF(Amortization[[#This Row],[Končno stanje]]&gt;0,LastRow-ROW(),0)</f>
        <v>169</v>
      </c>
    </row>
    <row r="195" spans="2:10" ht="15" customHeight="1" x14ac:dyDescent="0.3">
      <c r="B195" s="23">
        <f>ROWS($B$4:B195)</f>
        <v>192</v>
      </c>
      <c r="C195" s="24">
        <f ca="1">IF(ValuesEntered,IF(Amortization[[#This Row],[Številka obroka]]&lt;=DurationOfLoan,IF(ROW()-ROW(Amortization[[#Headers],[Datum plačila]])=1,LoanStart,IF(I194&gt;0,EDATE(C194,1),"")),""),"")</f>
        <v>50137</v>
      </c>
      <c r="D195" s="25">
        <f ca="1">IF(ROW()-ROW(Amortization[[#Headers],[Začetno stanje]])=1,LoanAmount,IF(Amortization[[#This Row],[Datum plačila]]="",0,INDEX(Amortization[], ROW()-4,8)))</f>
        <v>130062.56209425803</v>
      </c>
      <c r="E195" s="25">
        <f ca="1">IF(ValuesEntered,IF(ROW()-ROW(Amortization[[#Headers],[Obresti]])=1,-IPMT(InterestRate/12,1,DurationOfLoan-ROWS($C$4:C195)+1,Amortization[[#This Row],[Začetno stanje]]),IFERROR(-IPMT(InterestRate/12,1,Amortization[[#This Row],[Preostali obroki]],D196),0)),0)</f>
        <v>539.7118591262215</v>
      </c>
      <c r="F195" s="25">
        <f ca="1">IFERROR(IF(AND(ValuesEntered,Amortization[[#This Row],[Datum plačila]]&lt;&gt;""),-PPMT(InterestRate/12,1,DurationOfLoan-ROWS($C$4:C195)+1,Amortization[[#This Row],[Začetno stanje]]),""),0)</f>
        <v>531.71590396487079</v>
      </c>
      <c r="G195" s="25">
        <f ca="1">IF(Amortization[[#This Row],[Datum plačila]]="",0,PropertyTaxAmount)</f>
        <v>375</v>
      </c>
      <c r="H195" s="25">
        <f ca="1">IF(Amortization[[#This Row],[Datum plačila]]="",0,Amortization[[#This Row],[Obresti]]+Amortization[[#This Row],[Glavnica]]+Amortization[[#This Row],[Davek na nepremičnine]])</f>
        <v>1446.4277630910924</v>
      </c>
      <c r="I195" s="25">
        <f ca="1">IF(Amortization[[#This Row],[Datum plačila]]="",0,Amortization[[#This Row],[Začetno stanje]]-Amortization[[#This Row],[Glavnica]])</f>
        <v>129530.84619029316</v>
      </c>
      <c r="J195" s="26">
        <f ca="1">IF(Amortization[[#This Row],[Končno stanje]]&gt;0,LastRow-ROW(),0)</f>
        <v>168</v>
      </c>
    </row>
    <row r="196" spans="2:10" ht="15" customHeight="1" x14ac:dyDescent="0.3">
      <c r="B196" s="23">
        <f>ROWS($B$4:B196)</f>
        <v>193</v>
      </c>
      <c r="C196" s="24">
        <f ca="1">IF(ValuesEntered,IF(Amortization[[#This Row],[Številka obroka]]&lt;=DurationOfLoan,IF(ROW()-ROW(Amortization[[#Headers],[Datum plačila]])=1,LoanStart,IF(I195&gt;0,EDATE(C195,1),"")),""),"")</f>
        <v>50167</v>
      </c>
      <c r="D196" s="25">
        <f ca="1">IF(ROW()-ROW(Amortization[[#Headers],[Začetno stanje]])=1,LoanAmount,IF(Amortization[[#This Row],[Datum plačila]]="",0,INDEX(Amortization[], ROW()-4,8)))</f>
        <v>129530.84619029316</v>
      </c>
      <c r="E196" s="25">
        <f ca="1">IF(ValuesEntered,IF(ROW()-ROW(Amortization[[#Headers],[Obresti]])=1,-IPMT(InterestRate/12,1,DurationOfLoan-ROWS($C$4:C196)+1,Amortization[[#This Row],[Začetno stanje]]),IFERROR(-IPMT(InterestRate/12,1,Amortization[[#This Row],[Preostali obroki]],D197),0)),0)</f>
        <v>537.48714501414622</v>
      </c>
      <c r="F196" s="25">
        <f ca="1">IFERROR(IF(AND(ValuesEntered,Amortization[[#This Row],[Datum plačila]]&lt;&gt;""),-PPMT(InterestRate/12,1,DurationOfLoan-ROWS($C$4:C196)+1,Amortization[[#This Row],[Začetno stanje]]),""),0)</f>
        <v>533.93138689805767</v>
      </c>
      <c r="G196" s="25">
        <f ca="1">IF(Amortization[[#This Row],[Datum plačila]]="",0,PropertyTaxAmount)</f>
        <v>375</v>
      </c>
      <c r="H196" s="25">
        <f ca="1">IF(Amortization[[#This Row],[Datum plačila]]="",0,Amortization[[#This Row],[Obresti]]+Amortization[[#This Row],[Glavnica]]+Amortization[[#This Row],[Davek na nepremičnine]])</f>
        <v>1446.4185319122039</v>
      </c>
      <c r="I196" s="25">
        <f ca="1">IF(Amortization[[#This Row],[Datum plačila]]="",0,Amortization[[#This Row],[Začetno stanje]]-Amortization[[#This Row],[Glavnica]])</f>
        <v>128996.91480339511</v>
      </c>
      <c r="J196" s="26">
        <f ca="1">IF(Amortization[[#This Row],[Končno stanje]]&gt;0,LastRow-ROW(),0)</f>
        <v>167</v>
      </c>
    </row>
    <row r="197" spans="2:10" ht="15" customHeight="1" x14ac:dyDescent="0.3">
      <c r="B197" s="23">
        <f>ROWS($B$4:B197)</f>
        <v>194</v>
      </c>
      <c r="C197" s="24">
        <f ca="1">IF(ValuesEntered,IF(Amortization[[#This Row],[Številka obroka]]&lt;=DurationOfLoan,IF(ROW()-ROW(Amortization[[#Headers],[Datum plačila]])=1,LoanStart,IF(I196&gt;0,EDATE(C196,1),"")),""),"")</f>
        <v>50198</v>
      </c>
      <c r="D197" s="25">
        <f ca="1">IF(ROW()-ROW(Amortization[[#Headers],[Začetno stanje]])=1,LoanAmount,IF(Amortization[[#This Row],[Datum plačila]]="",0,INDEX(Amortization[], ROW()-4,8)))</f>
        <v>128996.91480339511</v>
      </c>
      <c r="E197" s="25">
        <f ca="1">IF(ValuesEntered,IF(ROW()-ROW(Amortization[[#Headers],[Obresti]])=1,-IPMT(InterestRate/12,1,DurationOfLoan-ROWS($C$4:C197)+1,Amortization[[#This Row],[Začetno stanje]]),IFERROR(-IPMT(InterestRate/12,1,Amortization[[#This Row],[Preostali obroki]],D198),0)),0)</f>
        <v>535.25316125993743</v>
      </c>
      <c r="F197" s="25">
        <f ca="1">IFERROR(IF(AND(ValuesEntered,Amortization[[#This Row],[Datum plačila]]&lt;&gt;""),-PPMT(InterestRate/12,1,DurationOfLoan-ROWS($C$4:C197)+1,Amortization[[#This Row],[Začetno stanje]]),""),0)</f>
        <v>536.15610101013294</v>
      </c>
      <c r="G197" s="25">
        <f ca="1">IF(Amortization[[#This Row],[Datum plačila]]="",0,PropertyTaxAmount)</f>
        <v>375</v>
      </c>
      <c r="H197" s="25">
        <f ca="1">IF(Amortization[[#This Row],[Datum plačila]]="",0,Amortization[[#This Row],[Obresti]]+Amortization[[#This Row],[Glavnica]]+Amortization[[#This Row],[Davek na nepremičnine]])</f>
        <v>1446.4092622700705</v>
      </c>
      <c r="I197" s="25">
        <f ca="1">IF(Amortization[[#This Row],[Datum plačila]]="",0,Amortization[[#This Row],[Začetno stanje]]-Amortization[[#This Row],[Glavnica]])</f>
        <v>128460.75870238498</v>
      </c>
      <c r="J197" s="26">
        <f ca="1">IF(Amortization[[#This Row],[Končno stanje]]&gt;0,LastRow-ROW(),0)</f>
        <v>166</v>
      </c>
    </row>
    <row r="198" spans="2:10" ht="15" customHeight="1" x14ac:dyDescent="0.3">
      <c r="B198" s="23">
        <f>ROWS($B$4:B198)</f>
        <v>195</v>
      </c>
      <c r="C198" s="24">
        <f ca="1">IF(ValuesEntered,IF(Amortization[[#This Row],[Številka obroka]]&lt;=DurationOfLoan,IF(ROW()-ROW(Amortization[[#Headers],[Datum plačila]])=1,LoanStart,IF(I197&gt;0,EDATE(C197,1),"")),""),"")</f>
        <v>50228</v>
      </c>
      <c r="D198" s="25">
        <f ca="1">IF(ROW()-ROW(Amortization[[#Headers],[Začetno stanje]])=1,LoanAmount,IF(Amortization[[#This Row],[Datum plačila]]="",0,INDEX(Amortization[], ROW()-4,8)))</f>
        <v>128460.75870238498</v>
      </c>
      <c r="E198" s="25">
        <f ca="1">IF(ValuesEntered,IF(ROW()-ROW(Amortization[[#Headers],[Obresti]])=1,-IPMT(InterestRate/12,1,DurationOfLoan-ROWS($C$4:C198)+1,Amortization[[#This Row],[Začetno stanje]]),IFERROR(-IPMT(InterestRate/12,1,Amortization[[#This Row],[Preostali obroki]],D199),0)),0)</f>
        <v>533.009869240086</v>
      </c>
      <c r="F198" s="25">
        <f ca="1">IFERROR(IF(AND(ValuesEntered,Amortization[[#This Row],[Datum plačila]]&lt;&gt;""),-PPMT(InterestRate/12,1,DurationOfLoan-ROWS($C$4:C198)+1,Amortization[[#This Row],[Začetno stanje]]),""),0)</f>
        <v>538.39008476434174</v>
      </c>
      <c r="G198" s="25">
        <f ca="1">IF(Amortization[[#This Row],[Datum plačila]]="",0,PropertyTaxAmount)</f>
        <v>375</v>
      </c>
      <c r="H198" s="25">
        <f ca="1">IF(Amortization[[#This Row],[Datum plačila]]="",0,Amortization[[#This Row],[Obresti]]+Amortization[[#This Row],[Glavnica]]+Amortization[[#This Row],[Davek na nepremičnine]])</f>
        <v>1446.3999540044279</v>
      </c>
      <c r="I198" s="25">
        <f ca="1">IF(Amortization[[#This Row],[Datum plačila]]="",0,Amortization[[#This Row],[Začetno stanje]]-Amortization[[#This Row],[Glavnica]])</f>
        <v>127922.36861762064</v>
      </c>
      <c r="J198" s="26">
        <f ca="1">IF(Amortization[[#This Row],[Končno stanje]]&gt;0,LastRow-ROW(),0)</f>
        <v>165</v>
      </c>
    </row>
    <row r="199" spans="2:10" ht="15" customHeight="1" x14ac:dyDescent="0.3">
      <c r="B199" s="23">
        <f>ROWS($B$4:B199)</f>
        <v>196</v>
      </c>
      <c r="C199" s="24">
        <f ca="1">IF(ValuesEntered,IF(Amortization[[#This Row],[Številka obroka]]&lt;=DurationOfLoan,IF(ROW()-ROW(Amortization[[#Headers],[Datum plačila]])=1,LoanStart,IF(I198&gt;0,EDATE(C198,1),"")),""),"")</f>
        <v>50259</v>
      </c>
      <c r="D199" s="25">
        <f ca="1">IF(ROW()-ROW(Amortization[[#Headers],[Začetno stanje]])=1,LoanAmount,IF(Amortization[[#This Row],[Datum plačila]]="",0,INDEX(Amortization[], ROW()-4,8)))</f>
        <v>127922.36861762064</v>
      </c>
      <c r="E199" s="25">
        <f ca="1">IF(ValuesEntered,IF(ROW()-ROW(Amortization[[#Headers],[Obresti]])=1,-IPMT(InterestRate/12,1,DurationOfLoan-ROWS($C$4:C199)+1,Amortization[[#This Row],[Začetno stanje]]),IFERROR(-IPMT(InterestRate/12,1,Amortization[[#This Row],[Preostali obroki]],D200),0)),0)</f>
        <v>530.75723017015184</v>
      </c>
      <c r="F199" s="25">
        <f ca="1">IFERROR(IF(AND(ValuesEntered,Amortization[[#This Row],[Datum plačila]]&lt;&gt;""),-PPMT(InterestRate/12,1,DurationOfLoan-ROWS($C$4:C199)+1,Amortization[[#This Row],[Začetno stanje]]),""),0)</f>
        <v>540.63337678419327</v>
      </c>
      <c r="G199" s="25">
        <f ca="1">IF(Amortization[[#This Row],[Datum plačila]]="",0,PropertyTaxAmount)</f>
        <v>375</v>
      </c>
      <c r="H199" s="25">
        <f ca="1">IF(Amortization[[#This Row],[Datum plačila]]="",0,Amortization[[#This Row],[Obresti]]+Amortization[[#This Row],[Glavnica]]+Amortization[[#This Row],[Davek na nepremičnine]])</f>
        <v>1446.390606954345</v>
      </c>
      <c r="I199" s="25">
        <f ca="1">IF(Amortization[[#This Row],[Datum plačila]]="",0,Amortization[[#This Row],[Začetno stanje]]-Amortization[[#This Row],[Glavnica]])</f>
        <v>127381.73524083645</v>
      </c>
      <c r="J199" s="26">
        <f ca="1">IF(Amortization[[#This Row],[Končno stanje]]&gt;0,LastRow-ROW(),0)</f>
        <v>164</v>
      </c>
    </row>
    <row r="200" spans="2:10" ht="15" customHeight="1" x14ac:dyDescent="0.3">
      <c r="B200" s="23">
        <f>ROWS($B$4:B200)</f>
        <v>197</v>
      </c>
      <c r="C200" s="24">
        <f ca="1">IF(ValuesEntered,IF(Amortization[[#This Row],[Številka obroka]]&lt;=DurationOfLoan,IF(ROW()-ROW(Amortization[[#Headers],[Datum plačila]])=1,LoanStart,IF(I199&gt;0,EDATE(C199,1),"")),""),"")</f>
        <v>50290</v>
      </c>
      <c r="D200" s="25">
        <f ca="1">IF(ROW()-ROW(Amortization[[#Headers],[Začetno stanje]])=1,LoanAmount,IF(Amortization[[#This Row],[Datum plačila]]="",0,INDEX(Amortization[], ROW()-4,8)))</f>
        <v>127381.73524083645</v>
      </c>
      <c r="E200" s="25">
        <f ca="1">IF(ValuesEntered,IF(ROW()-ROW(Amortization[[#Headers],[Obresti]])=1,-IPMT(InterestRate/12,1,DurationOfLoan-ROWS($C$4:C200)+1,Amortization[[#This Row],[Začetno stanje]]),IFERROR(-IPMT(InterestRate/12,1,Amortization[[#This Row],[Preostali obroki]],D201),0)),0)</f>
        <v>528.49520510409309</v>
      </c>
      <c r="F200" s="25">
        <f ca="1">IFERROR(IF(AND(ValuesEntered,Amortization[[#This Row],[Datum plačila]]&lt;&gt;""),-PPMT(InterestRate/12,1,DurationOfLoan-ROWS($C$4:C200)+1,Amortization[[#This Row],[Začetno stanje]]),""),0)</f>
        <v>542.88601585412744</v>
      </c>
      <c r="G200" s="25">
        <f ca="1">IF(Amortization[[#This Row],[Datum plačila]]="",0,PropertyTaxAmount)</f>
        <v>375</v>
      </c>
      <c r="H200" s="25">
        <f ca="1">IF(Amortization[[#This Row],[Datum plačila]]="",0,Amortization[[#This Row],[Obresti]]+Amortization[[#This Row],[Glavnica]]+Amortization[[#This Row],[Davek na nepremičnine]])</f>
        <v>1446.3812209582206</v>
      </c>
      <c r="I200" s="25">
        <f ca="1">IF(Amortization[[#This Row],[Datum plačila]]="",0,Amortization[[#This Row],[Začetno stanje]]-Amortization[[#This Row],[Glavnica]])</f>
        <v>126838.84922498233</v>
      </c>
      <c r="J200" s="26">
        <f ca="1">IF(Amortization[[#This Row],[Končno stanje]]&gt;0,LastRow-ROW(),0)</f>
        <v>163</v>
      </c>
    </row>
    <row r="201" spans="2:10" ht="15" customHeight="1" x14ac:dyDescent="0.3">
      <c r="B201" s="23">
        <f>ROWS($B$4:B201)</f>
        <v>198</v>
      </c>
      <c r="C201" s="24">
        <f ca="1">IF(ValuesEntered,IF(Amortization[[#This Row],[Številka obroka]]&lt;=DurationOfLoan,IF(ROW()-ROW(Amortization[[#Headers],[Datum plačila]])=1,LoanStart,IF(I200&gt;0,EDATE(C200,1),"")),""),"")</f>
        <v>50320</v>
      </c>
      <c r="D201" s="25">
        <f ca="1">IF(ROW()-ROW(Amortization[[#Headers],[Začetno stanje]])=1,LoanAmount,IF(Amortization[[#This Row],[Datum plačila]]="",0,INDEX(Amortization[], ROW()-4,8)))</f>
        <v>126838.84922498233</v>
      </c>
      <c r="E201" s="25">
        <f ca="1">IF(ValuesEntered,IF(ROW()-ROW(Amortization[[#Headers],[Obresti]])=1,-IPMT(InterestRate/12,1,DurationOfLoan-ROWS($C$4:C201)+1,Amortization[[#This Row],[Začetno stanje]]),IFERROR(-IPMT(InterestRate/12,1,Amortization[[#This Row],[Preostali obroki]],D202),0)),0)</f>
        <v>526.2237549335922</v>
      </c>
      <c r="F201" s="25">
        <f ca="1">IFERROR(IF(AND(ValuesEntered,Amortization[[#This Row],[Datum plačila]]&lt;&gt;""),-PPMT(InterestRate/12,1,DurationOfLoan-ROWS($C$4:C201)+1,Amortization[[#This Row],[Začetno stanje]]),""),0)</f>
        <v>545.14804092018619</v>
      </c>
      <c r="G201" s="25">
        <f ca="1">IF(Amortization[[#This Row],[Datum plačila]]="",0,PropertyTaxAmount)</f>
        <v>375</v>
      </c>
      <c r="H201" s="25">
        <f ca="1">IF(Amortization[[#This Row],[Datum plačila]]="",0,Amortization[[#This Row],[Obresti]]+Amortization[[#This Row],[Glavnica]]+Amortization[[#This Row],[Davek na nepremičnine]])</f>
        <v>1446.3717958537784</v>
      </c>
      <c r="I201" s="25">
        <f ca="1">IF(Amortization[[#This Row],[Datum plačila]]="",0,Amortization[[#This Row],[Začetno stanje]]-Amortization[[#This Row],[Glavnica]])</f>
        <v>126293.70118406214</v>
      </c>
      <c r="J201" s="26">
        <f ca="1">IF(Amortization[[#This Row],[Končno stanje]]&gt;0,LastRow-ROW(),0)</f>
        <v>162</v>
      </c>
    </row>
    <row r="202" spans="2:10" ht="15" customHeight="1" x14ac:dyDescent="0.3">
      <c r="B202" s="23">
        <f>ROWS($B$4:B202)</f>
        <v>199</v>
      </c>
      <c r="C202" s="24">
        <f ca="1">IF(ValuesEntered,IF(Amortization[[#This Row],[Številka obroka]]&lt;=DurationOfLoan,IF(ROW()-ROW(Amortization[[#Headers],[Datum plačila]])=1,LoanStart,IF(I201&gt;0,EDATE(C201,1),"")),""),"")</f>
        <v>50351</v>
      </c>
      <c r="D202" s="25">
        <f ca="1">IF(ROW()-ROW(Amortization[[#Headers],[Začetno stanje]])=1,LoanAmount,IF(Amortization[[#This Row],[Datum plačila]]="",0,INDEX(Amortization[], ROW()-4,8)))</f>
        <v>126293.70118406214</v>
      </c>
      <c r="E202" s="25">
        <f ca="1">IF(ValuesEntered,IF(ROW()-ROW(Amortization[[#Headers],[Obresti]])=1,-IPMT(InterestRate/12,1,DurationOfLoan-ROWS($C$4:C202)+1,Amortization[[#This Row],[Začetno stanje]]),IFERROR(-IPMT(InterestRate/12,1,Amortization[[#This Row],[Preostali obroki]],D203),0)),0)</f>
        <v>523.94284038738112</v>
      </c>
      <c r="F202" s="25">
        <f ca="1">IFERROR(IF(AND(ValuesEntered,Amortization[[#This Row],[Datum plačila]]&lt;&gt;""),-PPMT(InterestRate/12,1,DurationOfLoan-ROWS($C$4:C202)+1,Amortization[[#This Row],[Začetno stanje]]),""),0)</f>
        <v>547.41949109068696</v>
      </c>
      <c r="G202" s="25">
        <f ca="1">IF(Amortization[[#This Row],[Datum plačila]]="",0,PropertyTaxAmount)</f>
        <v>375</v>
      </c>
      <c r="H202" s="25">
        <f ca="1">IF(Amortization[[#This Row],[Datum plačila]]="",0,Amortization[[#This Row],[Obresti]]+Amortization[[#This Row],[Glavnica]]+Amortization[[#This Row],[Davek na nepremičnine]])</f>
        <v>1446.362331478068</v>
      </c>
      <c r="I202" s="25">
        <f ca="1">IF(Amortization[[#This Row],[Datum plačila]]="",0,Amortization[[#This Row],[Začetno stanje]]-Amortization[[#This Row],[Glavnica]])</f>
        <v>125746.28169297146</v>
      </c>
      <c r="J202" s="26">
        <f ca="1">IF(Amortization[[#This Row],[Končno stanje]]&gt;0,LastRow-ROW(),0)</f>
        <v>161</v>
      </c>
    </row>
    <row r="203" spans="2:10" ht="15" customHeight="1" x14ac:dyDescent="0.3">
      <c r="B203" s="23">
        <f>ROWS($B$4:B203)</f>
        <v>200</v>
      </c>
      <c r="C203" s="24">
        <f ca="1">IF(ValuesEntered,IF(Amortization[[#This Row],[Številka obroka]]&lt;=DurationOfLoan,IF(ROW()-ROW(Amortization[[#Headers],[Datum plačila]])=1,LoanStart,IF(I202&gt;0,EDATE(C202,1),"")),""),"")</f>
        <v>50381</v>
      </c>
      <c r="D203" s="25">
        <f ca="1">IF(ROW()-ROW(Amortization[[#Headers],[Začetno stanje]])=1,LoanAmount,IF(Amortization[[#This Row],[Datum plačila]]="",0,INDEX(Amortization[], ROW()-4,8)))</f>
        <v>125746.28169297146</v>
      </c>
      <c r="E203" s="25">
        <f ca="1">IF(ValuesEntered,IF(ROW()-ROW(Amortization[[#Headers],[Obresti]])=1,-IPMT(InterestRate/12,1,DurationOfLoan-ROWS($C$4:C203)+1,Amortization[[#This Row],[Začetno stanje]]),IFERROR(-IPMT(InterestRate/12,1,Amortization[[#This Row],[Preostali obroki]],D204),0)),0)</f>
        <v>521.65242203056061</v>
      </c>
      <c r="F203" s="25">
        <f ca="1">IFERROR(IF(AND(ValuesEntered,Amortization[[#This Row],[Datum plačila]]&lt;&gt;""),-PPMT(InterestRate/12,1,DurationOfLoan-ROWS($C$4:C203)+1,Amortization[[#This Row],[Začetno stanje]]),""),0)</f>
        <v>549.70040563689827</v>
      </c>
      <c r="G203" s="25">
        <f ca="1">IF(Amortization[[#This Row],[Datum plačila]]="",0,PropertyTaxAmount)</f>
        <v>375</v>
      </c>
      <c r="H203" s="25">
        <f ca="1">IF(Amortization[[#This Row],[Datum plačila]]="",0,Amortization[[#This Row],[Obresti]]+Amortization[[#This Row],[Glavnica]]+Amortization[[#This Row],[Davek na nepremičnine]])</f>
        <v>1446.3528276674588</v>
      </c>
      <c r="I203" s="25">
        <f ca="1">IF(Amortization[[#This Row],[Datum plačila]]="",0,Amortization[[#This Row],[Začetno stanje]]-Amortization[[#This Row],[Glavnica]])</f>
        <v>125196.58128733456</v>
      </c>
      <c r="J203" s="26">
        <f ca="1">IF(Amortization[[#This Row],[Končno stanje]]&gt;0,LastRow-ROW(),0)</f>
        <v>160</v>
      </c>
    </row>
    <row r="204" spans="2:10" ht="15" customHeight="1" x14ac:dyDescent="0.3">
      <c r="B204" s="23">
        <f>ROWS($B$4:B204)</f>
        <v>201</v>
      </c>
      <c r="C204" s="24">
        <f ca="1">IF(ValuesEntered,IF(Amortization[[#This Row],[Številka obroka]]&lt;=DurationOfLoan,IF(ROW()-ROW(Amortization[[#Headers],[Datum plačila]])=1,LoanStart,IF(I203&gt;0,EDATE(C203,1),"")),""),"")</f>
        <v>50412</v>
      </c>
      <c r="D204" s="25">
        <f ca="1">IF(ROW()-ROW(Amortization[[#Headers],[Začetno stanje]])=1,LoanAmount,IF(Amortization[[#This Row],[Datum plačila]]="",0,INDEX(Amortization[], ROW()-4,8)))</f>
        <v>125196.58128733456</v>
      </c>
      <c r="E204" s="25">
        <f ca="1">IF(ValuesEntered,IF(ROW()-ROW(Amortization[[#Headers],[Obresti]])=1,-IPMT(InterestRate/12,1,DurationOfLoan-ROWS($C$4:C204)+1,Amortization[[#This Row],[Začetno stanje]]),IFERROR(-IPMT(InterestRate/12,1,Amortization[[#This Row],[Preostali obroki]],D205),0)),0)</f>
        <v>519.35246026392019</v>
      </c>
      <c r="F204" s="25">
        <f ca="1">IFERROR(IF(AND(ValuesEntered,Amortization[[#This Row],[Datum plačila]]&lt;&gt;""),-PPMT(InterestRate/12,1,DurationOfLoan-ROWS($C$4:C204)+1,Amortization[[#This Row],[Začetno stanje]]),""),0)</f>
        <v>551.99082399371878</v>
      </c>
      <c r="G204" s="25">
        <f ca="1">IF(Amortization[[#This Row],[Datum plačila]]="",0,PropertyTaxAmount)</f>
        <v>375</v>
      </c>
      <c r="H204" s="25">
        <f ca="1">IF(Amortization[[#This Row],[Datum plačila]]="",0,Amortization[[#This Row],[Obresti]]+Amortization[[#This Row],[Glavnica]]+Amortization[[#This Row],[Davek na nepremičnine]])</f>
        <v>1446.343284257639</v>
      </c>
      <c r="I204" s="25">
        <f ca="1">IF(Amortization[[#This Row],[Datum plačila]]="",0,Amortization[[#This Row],[Začetno stanje]]-Amortization[[#This Row],[Glavnica]])</f>
        <v>124644.59046334084</v>
      </c>
      <c r="J204" s="26">
        <f ca="1">IF(Amortization[[#This Row],[Končno stanje]]&gt;0,LastRow-ROW(),0)</f>
        <v>159</v>
      </c>
    </row>
    <row r="205" spans="2:10" ht="15" customHeight="1" x14ac:dyDescent="0.3">
      <c r="B205" s="23">
        <f>ROWS($B$4:B205)</f>
        <v>202</v>
      </c>
      <c r="C205" s="24">
        <f ca="1">IF(ValuesEntered,IF(Amortization[[#This Row],[Številka obroka]]&lt;=DurationOfLoan,IF(ROW()-ROW(Amortization[[#Headers],[Datum plačila]])=1,LoanStart,IF(I204&gt;0,EDATE(C204,1),"")),""),"")</f>
        <v>50443</v>
      </c>
      <c r="D205" s="25">
        <f ca="1">IF(ROW()-ROW(Amortization[[#Headers],[Začetno stanje]])=1,LoanAmount,IF(Amortization[[#This Row],[Datum plačila]]="",0,INDEX(Amortization[], ROW()-4,8)))</f>
        <v>124644.59046334084</v>
      </c>
      <c r="E205" s="25">
        <f ca="1">IF(ValuesEntered,IF(ROW()-ROW(Amortization[[#Headers],[Obresti]])=1,-IPMT(InterestRate/12,1,DurationOfLoan-ROWS($C$4:C205)+1,Amortization[[#This Row],[Začetno stanje]]),IFERROR(-IPMT(InterestRate/12,1,Amortization[[#This Row],[Preostali obroki]],D206),0)),0)</f>
        <v>517.04291532325203</v>
      </c>
      <c r="F205" s="25">
        <f ca="1">IFERROR(IF(AND(ValuesEntered,Amortization[[#This Row],[Datum plačila]]&lt;&gt;""),-PPMT(InterestRate/12,1,DurationOfLoan-ROWS($C$4:C205)+1,Amortization[[#This Row],[Začetno stanje]]),""),0)</f>
        <v>554.2907857603592</v>
      </c>
      <c r="G205" s="25">
        <f ca="1">IF(Amortization[[#This Row],[Datum plačila]]="",0,PropertyTaxAmount)</f>
        <v>375</v>
      </c>
      <c r="H205" s="25">
        <f ca="1">IF(Amortization[[#This Row],[Datum plačila]]="",0,Amortization[[#This Row],[Obresti]]+Amortization[[#This Row],[Glavnica]]+Amortization[[#This Row],[Davek na nepremičnine]])</f>
        <v>1446.3337010836112</v>
      </c>
      <c r="I205" s="25">
        <f ca="1">IF(Amortization[[#This Row],[Datum plačila]]="",0,Amortization[[#This Row],[Začetno stanje]]-Amortization[[#This Row],[Glavnica]])</f>
        <v>124090.29967758048</v>
      </c>
      <c r="J205" s="26">
        <f ca="1">IF(Amortization[[#This Row],[Končno stanje]]&gt;0,LastRow-ROW(),0)</f>
        <v>158</v>
      </c>
    </row>
    <row r="206" spans="2:10" ht="15" customHeight="1" x14ac:dyDescent="0.3">
      <c r="B206" s="23">
        <f>ROWS($B$4:B206)</f>
        <v>203</v>
      </c>
      <c r="C206" s="24">
        <f ca="1">IF(ValuesEntered,IF(Amortization[[#This Row],[Številka obroka]]&lt;=DurationOfLoan,IF(ROW()-ROW(Amortization[[#Headers],[Datum plačila]])=1,LoanStart,IF(I205&gt;0,EDATE(C205,1),"")),""),"")</f>
        <v>50471</v>
      </c>
      <c r="D206" s="25">
        <f ca="1">IF(ROW()-ROW(Amortization[[#Headers],[Začetno stanje]])=1,LoanAmount,IF(Amortization[[#This Row],[Datum plačila]]="",0,INDEX(Amortization[], ROW()-4,8)))</f>
        <v>124090.29967758048</v>
      </c>
      <c r="E206" s="25">
        <f ca="1">IF(ValuesEntered,IF(ROW()-ROW(Amortization[[#Headers],[Obresti]])=1,-IPMT(InterestRate/12,1,DurationOfLoan-ROWS($C$4:C206)+1,Amortization[[#This Row],[Začetno stanje]]),IFERROR(-IPMT(InterestRate/12,1,Amortization[[#This Row],[Preostali obroki]],D207),0)),0)</f>
        <v>514.7237472786644</v>
      </c>
      <c r="F206" s="25">
        <f ca="1">IFERROR(IF(AND(ValuesEntered,Amortization[[#This Row],[Datum plačila]]&lt;&gt;""),-PPMT(InterestRate/12,1,DurationOfLoan-ROWS($C$4:C206)+1,Amortization[[#This Row],[Začetno stanje]]),""),0)</f>
        <v>556.60033070102747</v>
      </c>
      <c r="G206" s="25">
        <f ca="1">IF(Amortization[[#This Row],[Datum plačila]]="",0,PropertyTaxAmount)</f>
        <v>375</v>
      </c>
      <c r="H206" s="25">
        <f ca="1">IF(Amortization[[#This Row],[Datum plačila]]="",0,Amortization[[#This Row],[Obresti]]+Amortization[[#This Row],[Glavnica]]+Amortization[[#This Row],[Davek na nepremičnine]])</f>
        <v>1446.324077979692</v>
      </c>
      <c r="I206" s="25">
        <f ca="1">IF(Amortization[[#This Row],[Datum plačila]]="",0,Amortization[[#This Row],[Začetno stanje]]-Amortization[[#This Row],[Glavnica]])</f>
        <v>123533.69934687945</v>
      </c>
      <c r="J206" s="26">
        <f ca="1">IF(Amortization[[#This Row],[Končno stanje]]&gt;0,LastRow-ROW(),0)</f>
        <v>157</v>
      </c>
    </row>
    <row r="207" spans="2:10" ht="15" customHeight="1" x14ac:dyDescent="0.3">
      <c r="B207" s="23">
        <f>ROWS($B$4:B207)</f>
        <v>204</v>
      </c>
      <c r="C207" s="24">
        <f ca="1">IF(ValuesEntered,IF(Amortization[[#This Row],[Številka obroka]]&lt;=DurationOfLoan,IF(ROW()-ROW(Amortization[[#Headers],[Datum plačila]])=1,LoanStart,IF(I206&gt;0,EDATE(C206,1),"")),""),"")</f>
        <v>50502</v>
      </c>
      <c r="D207" s="25">
        <f ca="1">IF(ROW()-ROW(Amortization[[#Headers],[Začetno stanje]])=1,LoanAmount,IF(Amortization[[#This Row],[Datum plačila]]="",0,INDEX(Amortization[], ROW()-4,8)))</f>
        <v>123533.69934687945</v>
      </c>
      <c r="E207" s="25">
        <f ca="1">IF(ValuesEntered,IF(ROW()-ROW(Amortization[[#Headers],[Obresti]])=1,-IPMT(InterestRate/12,1,DurationOfLoan-ROWS($C$4:C207)+1,Amortization[[#This Row],[Začetno stanje]]),IFERROR(-IPMT(InterestRate/12,1,Amortization[[#This Row],[Preostali obroki]],D208),0)),0)</f>
        <v>512.39491603389104</v>
      </c>
      <c r="F207" s="25">
        <f ca="1">IFERROR(IF(AND(ValuesEntered,Amortization[[#This Row],[Datum plačila]]&lt;&gt;""),-PPMT(InterestRate/12,1,DurationOfLoan-ROWS($C$4:C207)+1,Amortization[[#This Row],[Začetno stanje]]),""),0)</f>
        <v>558.9194987456151</v>
      </c>
      <c r="G207" s="25">
        <f ca="1">IF(Amortization[[#This Row],[Datum plačila]]="",0,PropertyTaxAmount)</f>
        <v>375</v>
      </c>
      <c r="H207" s="25">
        <f ca="1">IF(Amortization[[#This Row],[Datum plačila]]="",0,Amortization[[#This Row],[Obresti]]+Amortization[[#This Row],[Glavnica]]+Amortization[[#This Row],[Davek na nepremičnine]])</f>
        <v>1446.314414779506</v>
      </c>
      <c r="I207" s="25">
        <f ca="1">IF(Amortization[[#This Row],[Datum plačila]]="",0,Amortization[[#This Row],[Začetno stanje]]-Amortization[[#This Row],[Glavnica]])</f>
        <v>122974.77984813384</v>
      </c>
      <c r="J207" s="26">
        <f ca="1">IF(Amortization[[#This Row],[Končno stanje]]&gt;0,LastRow-ROW(),0)</f>
        <v>156</v>
      </c>
    </row>
    <row r="208" spans="2:10" ht="15" customHeight="1" x14ac:dyDescent="0.3">
      <c r="B208" s="23">
        <f>ROWS($B$4:B208)</f>
        <v>205</v>
      </c>
      <c r="C208" s="24">
        <f ca="1">IF(ValuesEntered,IF(Amortization[[#This Row],[Številka obroka]]&lt;=DurationOfLoan,IF(ROW()-ROW(Amortization[[#Headers],[Datum plačila]])=1,LoanStart,IF(I207&gt;0,EDATE(C207,1),"")),""),"")</f>
        <v>50532</v>
      </c>
      <c r="D208" s="25">
        <f ca="1">IF(ROW()-ROW(Amortization[[#Headers],[Začetno stanje]])=1,LoanAmount,IF(Amortization[[#This Row],[Datum plačila]]="",0,INDEX(Amortization[], ROW()-4,8)))</f>
        <v>122974.77984813384</v>
      </c>
      <c r="E208" s="25">
        <f ca="1">IF(ValuesEntered,IF(ROW()-ROW(Amortization[[#Headers],[Obresti]])=1,-IPMT(InterestRate/12,1,DurationOfLoan-ROWS($C$4:C208)+1,Amortization[[#This Row],[Začetno stanje]]),IFERROR(-IPMT(InterestRate/12,1,Amortization[[#This Row],[Preostali obroki]],D209),0)),0)</f>
        <v>510.05638132559773</v>
      </c>
      <c r="F208" s="25">
        <f ca="1">IFERROR(IF(AND(ValuesEntered,Amortization[[#This Row],[Datum plačila]]&lt;&gt;""),-PPMT(InterestRate/12,1,DurationOfLoan-ROWS($C$4:C208)+1,Amortization[[#This Row],[Začetno stanje]]),""),0)</f>
        <v>561.24832999038836</v>
      </c>
      <c r="G208" s="25">
        <f ca="1">IF(Amortization[[#This Row],[Datum plačila]]="",0,PropertyTaxAmount)</f>
        <v>375</v>
      </c>
      <c r="H208" s="25">
        <f ca="1">IF(Amortization[[#This Row],[Datum plačila]]="",0,Amortization[[#This Row],[Obresti]]+Amortization[[#This Row],[Glavnica]]+Amortization[[#This Row],[Davek na nepremičnine]])</f>
        <v>1446.304711315986</v>
      </c>
      <c r="I208" s="25">
        <f ca="1">IF(Amortization[[#This Row],[Datum plačila]]="",0,Amortization[[#This Row],[Začetno stanje]]-Amortization[[#This Row],[Glavnica]])</f>
        <v>122413.53151814346</v>
      </c>
      <c r="J208" s="26">
        <f ca="1">IF(Amortization[[#This Row],[Končno stanje]]&gt;0,LastRow-ROW(),0)</f>
        <v>155</v>
      </c>
    </row>
    <row r="209" spans="2:10" ht="15" customHeight="1" x14ac:dyDescent="0.3">
      <c r="B209" s="23">
        <f>ROWS($B$4:B209)</f>
        <v>206</v>
      </c>
      <c r="C209" s="24">
        <f ca="1">IF(ValuesEntered,IF(Amortization[[#This Row],[Številka obroka]]&lt;=DurationOfLoan,IF(ROW()-ROW(Amortization[[#Headers],[Datum plačila]])=1,LoanStart,IF(I208&gt;0,EDATE(C208,1),"")),""),"")</f>
        <v>50563</v>
      </c>
      <c r="D209" s="25">
        <f ca="1">IF(ROW()-ROW(Amortization[[#Headers],[Začetno stanje]])=1,LoanAmount,IF(Amortization[[#This Row],[Datum plačila]]="",0,INDEX(Amortization[], ROW()-4,8)))</f>
        <v>122413.53151814346</v>
      </c>
      <c r="E209" s="25">
        <f ca="1">IF(ValuesEntered,IF(ROW()-ROW(Amortization[[#Headers],[Obresti]])=1,-IPMT(InterestRate/12,1,DurationOfLoan-ROWS($C$4:C209)+1,Amortization[[#This Row],[Začetno stanje]]),IFERROR(-IPMT(InterestRate/12,1,Amortization[[#This Row],[Preostali obroki]],D210),0)),0)</f>
        <v>507.70810272268659</v>
      </c>
      <c r="F209" s="25">
        <f ca="1">IFERROR(IF(AND(ValuesEntered,Amortization[[#This Row],[Datum plačila]]&lt;&gt;""),-PPMT(InterestRate/12,1,DurationOfLoan-ROWS($C$4:C209)+1,Amortization[[#This Row],[Začetno stanje]]),""),0)</f>
        <v>563.58686469868178</v>
      </c>
      <c r="G209" s="25">
        <f ca="1">IF(Amortization[[#This Row],[Datum plačila]]="",0,PropertyTaxAmount)</f>
        <v>375</v>
      </c>
      <c r="H209" s="25">
        <f ca="1">IF(Amortization[[#This Row],[Datum plačila]]="",0,Amortization[[#This Row],[Obresti]]+Amortization[[#This Row],[Glavnica]]+Amortization[[#This Row],[Davek na nepremičnine]])</f>
        <v>1446.2949674213683</v>
      </c>
      <c r="I209" s="25">
        <f ca="1">IF(Amortization[[#This Row],[Datum plačila]]="",0,Amortization[[#This Row],[Začetno stanje]]-Amortization[[#This Row],[Glavnica]])</f>
        <v>121849.94465344478</v>
      </c>
      <c r="J209" s="26">
        <f ca="1">IF(Amortization[[#This Row],[Končno stanje]]&gt;0,LastRow-ROW(),0)</f>
        <v>154</v>
      </c>
    </row>
    <row r="210" spans="2:10" ht="15" customHeight="1" x14ac:dyDescent="0.3">
      <c r="B210" s="23">
        <f>ROWS($B$4:B210)</f>
        <v>207</v>
      </c>
      <c r="C210" s="24">
        <f ca="1">IF(ValuesEntered,IF(Amortization[[#This Row],[Številka obroka]]&lt;=DurationOfLoan,IF(ROW()-ROW(Amortization[[#Headers],[Datum plačila]])=1,LoanStart,IF(I209&gt;0,EDATE(C209,1),"")),""),"")</f>
        <v>50593</v>
      </c>
      <c r="D210" s="25">
        <f ca="1">IF(ROW()-ROW(Amortization[[#Headers],[Začetno stanje]])=1,LoanAmount,IF(Amortization[[#This Row],[Datum plačila]]="",0,INDEX(Amortization[], ROW()-4,8)))</f>
        <v>121849.94465344478</v>
      </c>
      <c r="E210" s="25">
        <f ca="1">IF(ValuesEntered,IF(ROW()-ROW(Amortization[[#Headers],[Obresti]])=1,-IPMT(InterestRate/12,1,DurationOfLoan-ROWS($C$4:C210)+1,Amortization[[#This Row],[Začetno stanje]]),IFERROR(-IPMT(InterestRate/12,1,Amortization[[#This Row],[Preostali obroki]],D211),0)),0)</f>
        <v>505.35003962559659</v>
      </c>
      <c r="F210" s="25">
        <f ca="1">IFERROR(IF(AND(ValuesEntered,Amortization[[#This Row],[Datum plačila]]&lt;&gt;""),-PPMT(InterestRate/12,1,DurationOfLoan-ROWS($C$4:C210)+1,Amortization[[#This Row],[Začetno stanje]]),""),0)</f>
        <v>565.93514330159292</v>
      </c>
      <c r="G210" s="25">
        <f ca="1">IF(Amortization[[#This Row],[Datum plačila]]="",0,PropertyTaxAmount)</f>
        <v>375</v>
      </c>
      <c r="H210" s="25">
        <f ca="1">IF(Amortization[[#This Row],[Datum plačila]]="",0,Amortization[[#This Row],[Obresti]]+Amortization[[#This Row],[Glavnica]]+Amortization[[#This Row],[Davek na nepremičnine]])</f>
        <v>1446.2851829271895</v>
      </c>
      <c r="I210" s="25">
        <f ca="1">IF(Amortization[[#This Row],[Datum plačila]]="",0,Amortization[[#This Row],[Začetno stanje]]-Amortization[[#This Row],[Glavnica]])</f>
        <v>121284.00951014318</v>
      </c>
      <c r="J210" s="26">
        <f ca="1">IF(Amortization[[#This Row],[Končno stanje]]&gt;0,LastRow-ROW(),0)</f>
        <v>153</v>
      </c>
    </row>
    <row r="211" spans="2:10" ht="15" customHeight="1" x14ac:dyDescent="0.3">
      <c r="B211" s="23">
        <f>ROWS($B$4:B211)</f>
        <v>208</v>
      </c>
      <c r="C211" s="24">
        <f ca="1">IF(ValuesEntered,IF(Amortization[[#This Row],[Številka obroka]]&lt;=DurationOfLoan,IF(ROW()-ROW(Amortization[[#Headers],[Datum plačila]])=1,LoanStart,IF(I210&gt;0,EDATE(C210,1),"")),""),"")</f>
        <v>50624</v>
      </c>
      <c r="D211" s="25">
        <f ca="1">IF(ROW()-ROW(Amortization[[#Headers],[Začetno stanje]])=1,LoanAmount,IF(Amortization[[#This Row],[Datum plačila]]="",0,INDEX(Amortization[], ROW()-4,8)))</f>
        <v>121284.00951014318</v>
      </c>
      <c r="E211" s="25">
        <f ca="1">IF(ValuesEntered,IF(ROW()-ROW(Amortization[[#Headers],[Obresti]])=1,-IPMT(InterestRate/12,1,DurationOfLoan-ROWS($C$4:C211)+1,Amortization[[#This Row],[Začetno stanje]]),IFERROR(-IPMT(InterestRate/12,1,Amortization[[#This Row],[Preostali obroki]],D212),0)),0)</f>
        <v>502.98215126560206</v>
      </c>
      <c r="F211" s="25">
        <f ca="1">IFERROR(IF(AND(ValuesEntered,Amortization[[#This Row],[Datum plačila]]&lt;&gt;""),-PPMT(InterestRate/12,1,DurationOfLoan-ROWS($C$4:C211)+1,Amortization[[#This Row],[Začetno stanje]]),""),0)</f>
        <v>568.29320639868274</v>
      </c>
      <c r="G211" s="25">
        <f ca="1">IF(Amortization[[#This Row],[Datum plačila]]="",0,PropertyTaxAmount)</f>
        <v>375</v>
      </c>
      <c r="H211" s="25">
        <f ca="1">IF(Amortization[[#This Row],[Datum plačila]]="",0,Amortization[[#This Row],[Obresti]]+Amortization[[#This Row],[Glavnica]]+Amortization[[#This Row],[Davek na nepremičnine]])</f>
        <v>1446.2753576642849</v>
      </c>
      <c r="I211" s="25">
        <f ca="1">IF(Amortization[[#This Row],[Datum plačila]]="",0,Amortization[[#This Row],[Začetno stanje]]-Amortization[[#This Row],[Glavnica]])</f>
        <v>120715.7163037445</v>
      </c>
      <c r="J211" s="26">
        <f ca="1">IF(Amortization[[#This Row],[Končno stanje]]&gt;0,LastRow-ROW(),0)</f>
        <v>152</v>
      </c>
    </row>
    <row r="212" spans="2:10" ht="15" customHeight="1" x14ac:dyDescent="0.3">
      <c r="B212" s="23">
        <f>ROWS($B$4:B212)</f>
        <v>209</v>
      </c>
      <c r="C212" s="24">
        <f ca="1">IF(ValuesEntered,IF(Amortization[[#This Row],[Številka obroka]]&lt;=DurationOfLoan,IF(ROW()-ROW(Amortization[[#Headers],[Datum plačila]])=1,LoanStart,IF(I211&gt;0,EDATE(C211,1),"")),""),"")</f>
        <v>50655</v>
      </c>
      <c r="D212" s="25">
        <f ca="1">IF(ROW()-ROW(Amortization[[#Headers],[Začetno stanje]])=1,LoanAmount,IF(Amortization[[#This Row],[Datum plačila]]="",0,INDEX(Amortization[], ROW()-4,8)))</f>
        <v>120715.7163037445</v>
      </c>
      <c r="E212" s="25">
        <f ca="1">IF(ValuesEntered,IF(ROW()-ROW(Amortization[[#Headers],[Obresti]])=1,-IPMT(InterestRate/12,1,DurationOfLoan-ROWS($C$4:C212)+1,Amortization[[#This Row],[Začetno stanje]]),IFERROR(-IPMT(InterestRate/12,1,Amortization[[#This Row],[Preostali obroki]],D213),0)),0)</f>
        <v>500.60439670410761</v>
      </c>
      <c r="F212" s="25">
        <f ca="1">IFERROR(IF(AND(ValuesEntered,Amortization[[#This Row],[Datum plačila]]&lt;&gt;""),-PPMT(InterestRate/12,1,DurationOfLoan-ROWS($C$4:C212)+1,Amortization[[#This Row],[Začetno stanje]]),""),0)</f>
        <v>570.66109475867745</v>
      </c>
      <c r="G212" s="25">
        <f ca="1">IF(Amortization[[#This Row],[Datum plačila]]="",0,PropertyTaxAmount)</f>
        <v>375</v>
      </c>
      <c r="H212" s="25">
        <f ca="1">IF(Amortization[[#This Row],[Datum plačila]]="",0,Amortization[[#This Row],[Obresti]]+Amortization[[#This Row],[Glavnica]]+Amortization[[#This Row],[Davek na nepremičnine]])</f>
        <v>1446.2654914627851</v>
      </c>
      <c r="I212" s="25">
        <f ca="1">IF(Amortization[[#This Row],[Datum plačila]]="",0,Amortization[[#This Row],[Začetno stanje]]-Amortization[[#This Row],[Glavnica]])</f>
        <v>120145.05520898582</v>
      </c>
      <c r="J212" s="26">
        <f ca="1">IF(Amortization[[#This Row],[Končno stanje]]&gt;0,LastRow-ROW(),0)</f>
        <v>151</v>
      </c>
    </row>
    <row r="213" spans="2:10" ht="15" customHeight="1" x14ac:dyDescent="0.3">
      <c r="B213" s="23">
        <f>ROWS($B$4:B213)</f>
        <v>210</v>
      </c>
      <c r="C213" s="24">
        <f ca="1">IF(ValuesEntered,IF(Amortization[[#This Row],[Številka obroka]]&lt;=DurationOfLoan,IF(ROW()-ROW(Amortization[[#Headers],[Datum plačila]])=1,LoanStart,IF(I212&gt;0,EDATE(C212,1),"")),""),"")</f>
        <v>50685</v>
      </c>
      <c r="D213" s="25">
        <f ca="1">IF(ROW()-ROW(Amortization[[#Headers],[Začetno stanje]])=1,LoanAmount,IF(Amortization[[#This Row],[Datum plačila]]="",0,INDEX(Amortization[], ROW()-4,8)))</f>
        <v>120145.05520898582</v>
      </c>
      <c r="E213" s="25">
        <f ca="1">IF(ValuesEntered,IF(ROW()-ROW(Amortization[[#Headers],[Obresti]])=1,-IPMT(InterestRate/12,1,DurationOfLoan-ROWS($C$4:C213)+1,Amortization[[#This Row],[Začetno stanje]]),IFERROR(-IPMT(InterestRate/12,1,Amortization[[#This Row],[Preostali obroki]],D214),0)),0)</f>
        <v>498.21673483194019</v>
      </c>
      <c r="F213" s="25">
        <f ca="1">IFERROR(IF(AND(ValuesEntered,Amortization[[#This Row],[Datum plačila]]&lt;&gt;""),-PPMT(InterestRate/12,1,DurationOfLoan-ROWS($C$4:C213)+1,Amortization[[#This Row],[Začetno stanje]]),""),0)</f>
        <v>573.03884932017183</v>
      </c>
      <c r="G213" s="25">
        <f ca="1">IF(Amortization[[#This Row],[Datum plačila]]="",0,PropertyTaxAmount)</f>
        <v>375</v>
      </c>
      <c r="H213" s="25">
        <f ca="1">IF(Amortization[[#This Row],[Datum plačila]]="",0,Amortization[[#This Row],[Obresti]]+Amortization[[#This Row],[Glavnica]]+Amortization[[#This Row],[Davek na nepremičnine]])</f>
        <v>1446.2555841521121</v>
      </c>
      <c r="I213" s="25">
        <f ca="1">IF(Amortization[[#This Row],[Datum plačila]]="",0,Amortization[[#This Row],[Začetno stanje]]-Amortization[[#This Row],[Glavnica]])</f>
        <v>119572.01635966565</v>
      </c>
      <c r="J213" s="26">
        <f ca="1">IF(Amortization[[#This Row],[Končno stanje]]&gt;0,LastRow-ROW(),0)</f>
        <v>150</v>
      </c>
    </row>
    <row r="214" spans="2:10" ht="15" customHeight="1" x14ac:dyDescent="0.3">
      <c r="B214" s="23">
        <f>ROWS($B$4:B214)</f>
        <v>211</v>
      </c>
      <c r="C214" s="24">
        <f ca="1">IF(ValuesEntered,IF(Amortization[[#This Row],[Številka obroka]]&lt;=DurationOfLoan,IF(ROW()-ROW(Amortization[[#Headers],[Datum plačila]])=1,LoanStart,IF(I213&gt;0,EDATE(C213,1),"")),""),"")</f>
        <v>50716</v>
      </c>
      <c r="D214" s="25">
        <f ca="1">IF(ROW()-ROW(Amortization[[#Headers],[Začetno stanje]])=1,LoanAmount,IF(Amortization[[#This Row],[Datum plačila]]="",0,INDEX(Amortization[], ROW()-4,8)))</f>
        <v>119572.01635966565</v>
      </c>
      <c r="E214" s="25">
        <f ca="1">IF(ValuesEntered,IF(ROW()-ROW(Amortization[[#Headers],[Obresti]])=1,-IPMT(InterestRate/12,1,DurationOfLoan-ROWS($C$4:C214)+1,Amortization[[#This Row],[Začetno stanje]]),IFERROR(-IPMT(InterestRate/12,1,Amortization[[#This Row],[Preostali obroki]],D215),0)),0)</f>
        <v>495.81912436863877</v>
      </c>
      <c r="F214" s="25">
        <f ca="1">IFERROR(IF(AND(ValuesEntered,Amortization[[#This Row],[Datum plačila]]&lt;&gt;""),-PPMT(InterestRate/12,1,DurationOfLoan-ROWS($C$4:C214)+1,Amortization[[#This Row],[Začetno stanje]]),""),0)</f>
        <v>575.42651119233926</v>
      </c>
      <c r="G214" s="25">
        <f ca="1">IF(Amortization[[#This Row],[Datum plačila]]="",0,PropertyTaxAmount)</f>
        <v>375</v>
      </c>
      <c r="H214" s="25">
        <f ca="1">IF(Amortization[[#This Row],[Datum plačila]]="",0,Amortization[[#This Row],[Obresti]]+Amortization[[#This Row],[Glavnica]]+Amortization[[#This Row],[Davek na nepremičnine]])</f>
        <v>1446.2456355609779</v>
      </c>
      <c r="I214" s="25">
        <f ca="1">IF(Amortization[[#This Row],[Datum plačila]]="",0,Amortization[[#This Row],[Začetno stanje]]-Amortization[[#This Row],[Glavnica]])</f>
        <v>118996.5898484733</v>
      </c>
      <c r="J214" s="26">
        <f ca="1">IF(Amortization[[#This Row],[Končno stanje]]&gt;0,LastRow-ROW(),0)</f>
        <v>149</v>
      </c>
    </row>
    <row r="215" spans="2:10" ht="15" customHeight="1" x14ac:dyDescent="0.3">
      <c r="B215" s="23">
        <f>ROWS($B$4:B215)</f>
        <v>212</v>
      </c>
      <c r="C215" s="24">
        <f ca="1">IF(ValuesEntered,IF(Amortization[[#This Row],[Številka obroka]]&lt;=DurationOfLoan,IF(ROW()-ROW(Amortization[[#Headers],[Datum plačila]])=1,LoanStart,IF(I214&gt;0,EDATE(C214,1),"")),""),"")</f>
        <v>50746</v>
      </c>
      <c r="D215" s="25">
        <f ca="1">IF(ROW()-ROW(Amortization[[#Headers],[Začetno stanje]])=1,LoanAmount,IF(Amortization[[#This Row],[Datum plačila]]="",0,INDEX(Amortization[], ROW()-4,8)))</f>
        <v>118996.5898484733</v>
      </c>
      <c r="E215" s="25">
        <f ca="1">IF(ValuesEntered,IF(ROW()-ROW(Amortization[[#Headers],[Obresti]])=1,-IPMT(InterestRate/12,1,DurationOfLoan-ROWS($C$4:C215)+1,Amortization[[#This Row],[Začetno stanje]]),IFERROR(-IPMT(InterestRate/12,1,Amortization[[#This Row],[Preostali obroki]],D216),0)),0)</f>
        <v>493.41152386174031</v>
      </c>
      <c r="F215" s="25">
        <f ca="1">IFERROR(IF(AND(ValuesEntered,Amortization[[#This Row],[Datum plačila]]&lt;&gt;""),-PPMT(InterestRate/12,1,DurationOfLoan-ROWS($C$4:C215)+1,Amortization[[#This Row],[Začetno stanje]]),""),0)</f>
        <v>577.82412165564062</v>
      </c>
      <c r="G215" s="25">
        <f ca="1">IF(Amortization[[#This Row],[Datum plačila]]="",0,PropertyTaxAmount)</f>
        <v>375</v>
      </c>
      <c r="H215" s="25">
        <f ca="1">IF(Amortization[[#This Row],[Datum plačila]]="",0,Amortization[[#This Row],[Obresti]]+Amortization[[#This Row],[Glavnica]]+Amortization[[#This Row],[Davek na nepremičnine]])</f>
        <v>1446.2356455173808</v>
      </c>
      <c r="I215" s="25">
        <f ca="1">IF(Amortization[[#This Row],[Datum plačila]]="",0,Amortization[[#This Row],[Začetno stanje]]-Amortization[[#This Row],[Glavnica]])</f>
        <v>118418.76572681767</v>
      </c>
      <c r="J215" s="26">
        <f ca="1">IF(Amortization[[#This Row],[Končno stanje]]&gt;0,LastRow-ROW(),0)</f>
        <v>148</v>
      </c>
    </row>
    <row r="216" spans="2:10" ht="15" customHeight="1" x14ac:dyDescent="0.3">
      <c r="B216" s="23">
        <f>ROWS($B$4:B216)</f>
        <v>213</v>
      </c>
      <c r="C216" s="24">
        <f ca="1">IF(ValuesEntered,IF(Amortization[[#This Row],[Številka obroka]]&lt;=DurationOfLoan,IF(ROW()-ROW(Amortization[[#Headers],[Datum plačila]])=1,LoanStart,IF(I215&gt;0,EDATE(C215,1),"")),""),"")</f>
        <v>50777</v>
      </c>
      <c r="D216" s="25">
        <f ca="1">IF(ROW()-ROW(Amortization[[#Headers],[Začetno stanje]])=1,LoanAmount,IF(Amortization[[#This Row],[Datum plačila]]="",0,INDEX(Amortization[], ROW()-4,8)))</f>
        <v>118418.76572681767</v>
      </c>
      <c r="E216" s="25">
        <f ca="1">IF(ValuesEntered,IF(ROW()-ROW(Amortization[[#Headers],[Obresti]])=1,-IPMT(InterestRate/12,1,DurationOfLoan-ROWS($C$4:C216)+1,Amortization[[#This Row],[Začetno stanje]]),IFERROR(-IPMT(InterestRate/12,1,Amortization[[#This Row],[Preostali obroki]],D217),0)),0)</f>
        <v>490.99389168606302</v>
      </c>
      <c r="F216" s="25">
        <f ca="1">IFERROR(IF(AND(ValuesEntered,Amortization[[#This Row],[Datum plačila]]&lt;&gt;""),-PPMT(InterestRate/12,1,DurationOfLoan-ROWS($C$4:C216)+1,Amortization[[#This Row],[Začetno stanje]]),""),0)</f>
        <v>580.2317221625392</v>
      </c>
      <c r="G216" s="25">
        <f ca="1">IF(Amortization[[#This Row],[Datum plačila]]="",0,PropertyTaxAmount)</f>
        <v>375</v>
      </c>
      <c r="H216" s="25">
        <f ca="1">IF(Amortization[[#This Row],[Datum plačila]]="",0,Amortization[[#This Row],[Obresti]]+Amortization[[#This Row],[Glavnica]]+Amortization[[#This Row],[Davek na nepremičnine]])</f>
        <v>1446.2256138486023</v>
      </c>
      <c r="I216" s="25">
        <f ca="1">IF(Amortization[[#This Row],[Datum plačila]]="",0,Amortization[[#This Row],[Začetno stanje]]-Amortization[[#This Row],[Glavnica]])</f>
        <v>117838.53400465513</v>
      </c>
      <c r="J216" s="26">
        <f ca="1">IF(Amortization[[#This Row],[Končno stanje]]&gt;0,LastRow-ROW(),0)</f>
        <v>147</v>
      </c>
    </row>
    <row r="217" spans="2:10" ht="15" customHeight="1" x14ac:dyDescent="0.3">
      <c r="B217" s="23">
        <f>ROWS($B$4:B217)</f>
        <v>214</v>
      </c>
      <c r="C217" s="24">
        <f ca="1">IF(ValuesEntered,IF(Amortization[[#This Row],[Številka obroka]]&lt;=DurationOfLoan,IF(ROW()-ROW(Amortization[[#Headers],[Datum plačila]])=1,LoanStart,IF(I216&gt;0,EDATE(C216,1),"")),""),"")</f>
        <v>50808</v>
      </c>
      <c r="D217" s="25">
        <f ca="1">IF(ROW()-ROW(Amortization[[#Headers],[Začetno stanje]])=1,LoanAmount,IF(Amortization[[#This Row],[Datum plačila]]="",0,INDEX(Amortization[], ROW()-4,8)))</f>
        <v>117838.53400465513</v>
      </c>
      <c r="E217" s="25">
        <f ca="1">IF(ValuesEntered,IF(ROW()-ROW(Amortization[[#Headers],[Obresti]])=1,-IPMT(InterestRate/12,1,DurationOfLoan-ROWS($C$4:C217)+1,Amortization[[#This Row],[Začetno stanje]]),IFERROR(-IPMT(InterestRate/12,1,Amortization[[#This Row],[Preostali obroki]],D218),0)),0)</f>
        <v>488.56618604298717</v>
      </c>
      <c r="F217" s="25">
        <f ca="1">IFERROR(IF(AND(ValuesEntered,Amortization[[#This Row],[Datum plačila]]&lt;&gt;""),-PPMT(InterestRate/12,1,DurationOfLoan-ROWS($C$4:C217)+1,Amortization[[#This Row],[Začetno stanje]]),""),0)</f>
        <v>582.64935433821643</v>
      </c>
      <c r="G217" s="25">
        <f ca="1">IF(Amortization[[#This Row],[Datum plačila]]="",0,PropertyTaxAmount)</f>
        <v>375</v>
      </c>
      <c r="H217" s="25">
        <f ca="1">IF(Amortization[[#This Row],[Datum plačila]]="",0,Amortization[[#This Row],[Obresti]]+Amortization[[#This Row],[Glavnica]]+Amortization[[#This Row],[Davek na nepremičnine]])</f>
        <v>1446.2155403812035</v>
      </c>
      <c r="I217" s="25">
        <f ca="1">IF(Amortization[[#This Row],[Datum plačila]]="",0,Amortization[[#This Row],[Začetno stanje]]-Amortization[[#This Row],[Glavnica]])</f>
        <v>117255.88465031692</v>
      </c>
      <c r="J217" s="26">
        <f ca="1">IF(Amortization[[#This Row],[Končno stanje]]&gt;0,LastRow-ROW(),0)</f>
        <v>146</v>
      </c>
    </row>
    <row r="218" spans="2:10" ht="15" customHeight="1" x14ac:dyDescent="0.3">
      <c r="B218" s="23">
        <f>ROWS($B$4:B218)</f>
        <v>215</v>
      </c>
      <c r="C218" s="24">
        <f ca="1">IF(ValuesEntered,IF(Amortization[[#This Row],[Številka obroka]]&lt;=DurationOfLoan,IF(ROW()-ROW(Amortization[[#Headers],[Datum plačila]])=1,LoanStart,IF(I217&gt;0,EDATE(C217,1),"")),""),"")</f>
        <v>50836</v>
      </c>
      <c r="D218" s="25">
        <f ca="1">IF(ROW()-ROW(Amortization[[#Headers],[Začetno stanje]])=1,LoanAmount,IF(Amortization[[#This Row],[Datum plačila]]="",0,INDEX(Amortization[], ROW()-4,8)))</f>
        <v>117255.88465031692</v>
      </c>
      <c r="E218" s="25">
        <f ca="1">IF(ValuesEntered,IF(ROW()-ROW(Amortization[[#Headers],[Obresti]])=1,-IPMT(InterestRate/12,1,DurationOfLoan-ROWS($C$4:C218)+1,Amortization[[#This Row],[Začetno stanje]]),IFERROR(-IPMT(InterestRate/12,1,Amortization[[#This Row],[Preostali obroki]],D219),0)),0)</f>
        <v>486.12836495973175</v>
      </c>
      <c r="F218" s="25">
        <f ca="1">IFERROR(IF(AND(ValuesEntered,Amortization[[#This Row],[Datum plačila]]&lt;&gt;""),-PPMT(InterestRate/12,1,DurationOfLoan-ROWS($C$4:C218)+1,Amortization[[#This Row],[Začetno stanje]]),""),0)</f>
        <v>585.07705998129222</v>
      </c>
      <c r="G218" s="25">
        <f ca="1">IF(Amortization[[#This Row],[Datum plačila]]="",0,PropertyTaxAmount)</f>
        <v>375</v>
      </c>
      <c r="H218" s="25">
        <f ca="1">IF(Amortization[[#This Row],[Datum plačila]]="",0,Amortization[[#This Row],[Obresti]]+Amortization[[#This Row],[Glavnica]]+Amortization[[#This Row],[Davek na nepremičnine]])</f>
        <v>1446.2054249410239</v>
      </c>
      <c r="I218" s="25">
        <f ca="1">IF(Amortization[[#This Row],[Datum plačila]]="",0,Amortization[[#This Row],[Začetno stanje]]-Amortization[[#This Row],[Glavnica]])</f>
        <v>116670.80759033562</v>
      </c>
      <c r="J218" s="26">
        <f ca="1">IF(Amortization[[#This Row],[Končno stanje]]&gt;0,LastRow-ROW(),0)</f>
        <v>145</v>
      </c>
    </row>
    <row r="219" spans="2:10" ht="15" customHeight="1" x14ac:dyDescent="0.3">
      <c r="B219" s="23">
        <f>ROWS($B$4:B219)</f>
        <v>216</v>
      </c>
      <c r="C219" s="24">
        <f ca="1">IF(ValuesEntered,IF(Amortization[[#This Row],[Številka obroka]]&lt;=DurationOfLoan,IF(ROW()-ROW(Amortization[[#Headers],[Datum plačila]])=1,LoanStart,IF(I218&gt;0,EDATE(C218,1),"")),""),"")</f>
        <v>50867</v>
      </c>
      <c r="D219" s="25">
        <f ca="1">IF(ROW()-ROW(Amortization[[#Headers],[Začetno stanje]])=1,LoanAmount,IF(Amortization[[#This Row],[Datum plačila]]="",0,INDEX(Amortization[], ROW()-4,8)))</f>
        <v>116670.80759033562</v>
      </c>
      <c r="E219" s="25">
        <f ca="1">IF(ValuesEntered,IF(ROW()-ROW(Amortization[[#Headers],[Obresti]])=1,-IPMT(InterestRate/12,1,DurationOfLoan-ROWS($C$4:C219)+1,Amortization[[#This Row],[Začetno stanje]]),IFERROR(-IPMT(InterestRate/12,1,Amortization[[#This Row],[Preostali obroki]],D220),0)),0)</f>
        <v>483.68038628862945</v>
      </c>
      <c r="F219" s="25">
        <f ca="1">IFERROR(IF(AND(ValuesEntered,Amortization[[#This Row],[Datum plačila]]&lt;&gt;""),-PPMT(InterestRate/12,1,DurationOfLoan-ROWS($C$4:C219)+1,Amortization[[#This Row],[Začetno stanje]]),""),0)</f>
        <v>587.51488106454769</v>
      </c>
      <c r="G219" s="25">
        <f ca="1">IF(Amortization[[#This Row],[Datum plačila]]="",0,PropertyTaxAmount)</f>
        <v>375</v>
      </c>
      <c r="H219" s="25">
        <f ca="1">IF(Amortization[[#This Row],[Datum plačila]]="",0,Amortization[[#This Row],[Obresti]]+Amortization[[#This Row],[Glavnica]]+Amortization[[#This Row],[Davek na nepremičnine]])</f>
        <v>1446.1952673531771</v>
      </c>
      <c r="I219" s="25">
        <f ca="1">IF(Amortization[[#This Row],[Datum plačila]]="",0,Amortization[[#This Row],[Začetno stanje]]-Amortization[[#This Row],[Glavnica]])</f>
        <v>116083.29270927107</v>
      </c>
      <c r="J219" s="26">
        <f ca="1">IF(Amortization[[#This Row],[Končno stanje]]&gt;0,LastRow-ROW(),0)</f>
        <v>144</v>
      </c>
    </row>
    <row r="220" spans="2:10" ht="15" customHeight="1" x14ac:dyDescent="0.3">
      <c r="B220" s="23">
        <f>ROWS($B$4:B220)</f>
        <v>217</v>
      </c>
      <c r="C220" s="24">
        <f ca="1">IF(ValuesEntered,IF(Amortization[[#This Row],[Številka obroka]]&lt;=DurationOfLoan,IF(ROW()-ROW(Amortization[[#Headers],[Datum plačila]])=1,LoanStart,IF(I219&gt;0,EDATE(C219,1),"")),""),"")</f>
        <v>50897</v>
      </c>
      <c r="D220" s="25">
        <f ca="1">IF(ROW()-ROW(Amortization[[#Headers],[Začetno stanje]])=1,LoanAmount,IF(Amortization[[#This Row],[Datum plačila]]="",0,INDEX(Amortization[], ROW()-4,8)))</f>
        <v>116083.29270927107</v>
      </c>
      <c r="E220" s="25">
        <f ca="1">IF(ValuesEntered,IF(ROW()-ROW(Amortization[[#Headers],[Obresti]])=1,-IPMT(InterestRate/12,1,DurationOfLoan-ROWS($C$4:C220)+1,Amortization[[#This Row],[Začetno stanje]]),IFERROR(-IPMT(InterestRate/12,1,Amortization[[#This Row],[Preostali obroki]],D221),0)),0)</f>
        <v>481.22220770639757</v>
      </c>
      <c r="F220" s="25">
        <f ca="1">IFERROR(IF(AND(ValuesEntered,Amortization[[#This Row],[Datum plačila]]&lt;&gt;""),-PPMT(InterestRate/12,1,DurationOfLoan-ROWS($C$4:C220)+1,Amortization[[#This Row],[Začetno stanje]]),""),0)</f>
        <v>589.96285973565</v>
      </c>
      <c r="G220" s="25">
        <f ca="1">IF(Amortization[[#This Row],[Datum plačila]]="",0,PropertyTaxAmount)</f>
        <v>375</v>
      </c>
      <c r="H220" s="25">
        <f ca="1">IF(Amortization[[#This Row],[Datum plačila]]="",0,Amortization[[#This Row],[Obresti]]+Amortization[[#This Row],[Glavnica]]+Amortization[[#This Row],[Davek na nepremičnine]])</f>
        <v>1446.1850674420475</v>
      </c>
      <c r="I220" s="25">
        <f ca="1">IF(Amortization[[#This Row],[Datum plačila]]="",0,Amortization[[#This Row],[Začetno stanje]]-Amortization[[#This Row],[Glavnica]])</f>
        <v>115493.32984953542</v>
      </c>
      <c r="J220" s="26">
        <f ca="1">IF(Amortization[[#This Row],[Končno stanje]]&gt;0,LastRow-ROW(),0)</f>
        <v>143</v>
      </c>
    </row>
    <row r="221" spans="2:10" ht="15" customHeight="1" x14ac:dyDescent="0.3">
      <c r="B221" s="23">
        <f>ROWS($B$4:B221)</f>
        <v>218</v>
      </c>
      <c r="C221" s="24">
        <f ca="1">IF(ValuesEntered,IF(Amortization[[#This Row],[Številka obroka]]&lt;=DurationOfLoan,IF(ROW()-ROW(Amortization[[#Headers],[Datum plačila]])=1,LoanStart,IF(I220&gt;0,EDATE(C220,1),"")),""),"")</f>
        <v>50928</v>
      </c>
      <c r="D221" s="25">
        <f ca="1">IF(ROW()-ROW(Amortization[[#Headers],[Začetno stanje]])=1,LoanAmount,IF(Amortization[[#This Row],[Datum plačila]]="",0,INDEX(Amortization[], ROW()-4,8)))</f>
        <v>115493.32984953542</v>
      </c>
      <c r="E221" s="25">
        <f ca="1">IF(ValuesEntered,IF(ROW()-ROW(Amortization[[#Headers],[Obresti]])=1,-IPMT(InterestRate/12,1,DurationOfLoan-ROWS($C$4:C221)+1,Amortization[[#This Row],[Začetno stanje]]),IFERROR(-IPMT(InterestRate/12,1,Amortization[[#This Row],[Preostali obroki]],D222),0)),0)</f>
        <v>478.75378671340638</v>
      </c>
      <c r="F221" s="25">
        <f ca="1">IFERROR(IF(AND(ValuesEntered,Amortization[[#This Row],[Datum plačila]]&lt;&gt;""),-PPMT(InterestRate/12,1,DurationOfLoan-ROWS($C$4:C221)+1,Amortization[[#This Row],[Začetno stanje]]),""),0)</f>
        <v>592.42103831788177</v>
      </c>
      <c r="G221" s="25">
        <f ca="1">IF(Amortization[[#This Row],[Datum plačila]]="",0,PropertyTaxAmount)</f>
        <v>375</v>
      </c>
      <c r="H221" s="25">
        <f ca="1">IF(Amortization[[#This Row],[Datum plačila]]="",0,Amortization[[#This Row],[Obresti]]+Amortization[[#This Row],[Glavnica]]+Amortization[[#This Row],[Davek na nepremičnine]])</f>
        <v>1446.174825031288</v>
      </c>
      <c r="I221" s="25">
        <f ca="1">IF(Amortization[[#This Row],[Datum plačila]]="",0,Amortization[[#This Row],[Začetno stanje]]-Amortization[[#This Row],[Glavnica]])</f>
        <v>114900.90881121754</v>
      </c>
      <c r="J221" s="26">
        <f ca="1">IF(Amortization[[#This Row],[Končno stanje]]&gt;0,LastRow-ROW(),0)</f>
        <v>142</v>
      </c>
    </row>
    <row r="222" spans="2:10" ht="15" customHeight="1" x14ac:dyDescent="0.3">
      <c r="B222" s="23">
        <f>ROWS($B$4:B222)</f>
        <v>219</v>
      </c>
      <c r="C222" s="24">
        <f ca="1">IF(ValuesEntered,IF(Amortization[[#This Row],[Številka obroka]]&lt;=DurationOfLoan,IF(ROW()-ROW(Amortization[[#Headers],[Datum plačila]])=1,LoanStart,IF(I221&gt;0,EDATE(C221,1),"")),""),"")</f>
        <v>50958</v>
      </c>
      <c r="D222" s="25">
        <f ca="1">IF(ROW()-ROW(Amortization[[#Headers],[Začetno stanje]])=1,LoanAmount,IF(Amortization[[#This Row],[Datum plačila]]="",0,INDEX(Amortization[], ROW()-4,8)))</f>
        <v>114900.90881121754</v>
      </c>
      <c r="E222" s="25">
        <f ca="1">IF(ValuesEntered,IF(ROW()-ROW(Amortization[[#Headers],[Obresti]])=1,-IPMT(InterestRate/12,1,DurationOfLoan-ROWS($C$4:C222)+1,Amortization[[#This Row],[Začetno stanje]]),IFERROR(-IPMT(InterestRate/12,1,Amortization[[#This Row],[Preostali obroki]],D223),0)),0)</f>
        <v>476.27508063294442</v>
      </c>
      <c r="F222" s="25">
        <f ca="1">IFERROR(IF(AND(ValuesEntered,Amortization[[#This Row],[Datum plačila]]&lt;&gt;""),-PPMT(InterestRate/12,1,DurationOfLoan-ROWS($C$4:C222)+1,Amortization[[#This Row],[Začetno stanje]]),""),0)</f>
        <v>594.88945931087301</v>
      </c>
      <c r="G222" s="25">
        <f ca="1">IF(Amortization[[#This Row],[Datum plačila]]="",0,PropertyTaxAmount)</f>
        <v>375</v>
      </c>
      <c r="H222" s="25">
        <f ca="1">IF(Amortization[[#This Row],[Datum plačila]]="",0,Amortization[[#This Row],[Obresti]]+Amortization[[#This Row],[Glavnica]]+Amortization[[#This Row],[Davek na nepremičnine]])</f>
        <v>1446.1645399438175</v>
      </c>
      <c r="I222" s="25">
        <f ca="1">IF(Amortization[[#This Row],[Datum plačila]]="",0,Amortization[[#This Row],[Začetno stanje]]-Amortization[[#This Row],[Glavnica]])</f>
        <v>114306.01935190667</v>
      </c>
      <c r="J222" s="26">
        <f ca="1">IF(Amortization[[#This Row],[Končno stanje]]&gt;0,LastRow-ROW(),0)</f>
        <v>141</v>
      </c>
    </row>
    <row r="223" spans="2:10" ht="15" customHeight="1" x14ac:dyDescent="0.3">
      <c r="B223" s="23">
        <f>ROWS($B$4:B223)</f>
        <v>220</v>
      </c>
      <c r="C223" s="24">
        <f ca="1">IF(ValuesEntered,IF(Amortization[[#This Row],[Številka obroka]]&lt;=DurationOfLoan,IF(ROW()-ROW(Amortization[[#Headers],[Datum plačila]])=1,LoanStart,IF(I222&gt;0,EDATE(C222,1),"")),""),"")</f>
        <v>50989</v>
      </c>
      <c r="D223" s="25">
        <f ca="1">IF(ROW()-ROW(Amortization[[#Headers],[Začetno stanje]])=1,LoanAmount,IF(Amortization[[#This Row],[Datum plačila]]="",0,INDEX(Amortization[], ROW()-4,8)))</f>
        <v>114306.01935190667</v>
      </c>
      <c r="E223" s="25">
        <f ca="1">IF(ValuesEntered,IF(ROW()-ROW(Amortization[[#Headers],[Obresti]])=1,-IPMT(InterestRate/12,1,DurationOfLoan-ROWS($C$4:C223)+1,Amortization[[#This Row],[Začetno stanje]]),IFERROR(-IPMT(InterestRate/12,1,Amortization[[#This Row],[Preostali obroki]],D224),0)),0)</f>
        <v>473.78604661048053</v>
      </c>
      <c r="F223" s="25">
        <f ca="1">IFERROR(IF(AND(ValuesEntered,Amortization[[#This Row],[Datum plačila]]&lt;&gt;""),-PPMT(InterestRate/12,1,DurationOfLoan-ROWS($C$4:C223)+1,Amortization[[#This Row],[Začetno stanje]]),""),0)</f>
        <v>597.36816539133508</v>
      </c>
      <c r="G223" s="25">
        <f ca="1">IF(Amortization[[#This Row],[Datum plačila]]="",0,PropertyTaxAmount)</f>
        <v>375</v>
      </c>
      <c r="H223" s="25">
        <f ca="1">IF(Amortization[[#This Row],[Datum plačila]]="",0,Amortization[[#This Row],[Obresti]]+Amortization[[#This Row],[Glavnica]]+Amortization[[#This Row],[Davek na nepremičnine]])</f>
        <v>1446.1542120018157</v>
      </c>
      <c r="I223" s="25">
        <f ca="1">IF(Amortization[[#This Row],[Datum plačila]]="",0,Amortization[[#This Row],[Začetno stanje]]-Amortization[[#This Row],[Glavnica]])</f>
        <v>113708.65118651533</v>
      </c>
      <c r="J223" s="26">
        <f ca="1">IF(Amortization[[#This Row],[Končno stanje]]&gt;0,LastRow-ROW(),0)</f>
        <v>140</v>
      </c>
    </row>
    <row r="224" spans="2:10" ht="15" customHeight="1" x14ac:dyDescent="0.3">
      <c r="B224" s="23">
        <f>ROWS($B$4:B224)</f>
        <v>221</v>
      </c>
      <c r="C224" s="24">
        <f ca="1">IF(ValuesEntered,IF(Amortization[[#This Row],[Številka obroka]]&lt;=DurationOfLoan,IF(ROW()-ROW(Amortization[[#Headers],[Datum plačila]])=1,LoanStart,IF(I223&gt;0,EDATE(C223,1),"")),""),"")</f>
        <v>51020</v>
      </c>
      <c r="D224" s="25">
        <f ca="1">IF(ROW()-ROW(Amortization[[#Headers],[Začetno stanje]])=1,LoanAmount,IF(Amortization[[#This Row],[Datum plačila]]="",0,INDEX(Amortization[], ROW()-4,8)))</f>
        <v>113708.65118651533</v>
      </c>
      <c r="E224" s="25">
        <f ca="1">IF(ValuesEntered,IF(ROW()-ROW(Amortization[[#Headers],[Obresti]])=1,-IPMT(InterestRate/12,1,DurationOfLoan-ROWS($C$4:C224)+1,Amortization[[#This Row],[Začetno stanje]]),IFERROR(-IPMT(InterestRate/12,1,Amortization[[#This Row],[Preostali obroki]],D225),0)),0)</f>
        <v>471.28664161292301</v>
      </c>
      <c r="F224" s="25">
        <f ca="1">IFERROR(IF(AND(ValuesEntered,Amortization[[#This Row],[Datum plačila]]&lt;&gt;""),-PPMT(InterestRate/12,1,DurationOfLoan-ROWS($C$4:C224)+1,Amortization[[#This Row],[Začetno stanje]]),""),0)</f>
        <v>599.85719941379887</v>
      </c>
      <c r="G224" s="25">
        <f ca="1">IF(Amortization[[#This Row],[Datum plačila]]="",0,PropertyTaxAmount)</f>
        <v>375</v>
      </c>
      <c r="H224" s="25">
        <f ca="1">IF(Amortization[[#This Row],[Datum plačila]]="",0,Amortization[[#This Row],[Obresti]]+Amortization[[#This Row],[Glavnica]]+Amortization[[#This Row],[Davek na nepremičnine]])</f>
        <v>1446.1438410267219</v>
      </c>
      <c r="I224" s="25">
        <f ca="1">IF(Amortization[[#This Row],[Datum plačila]]="",0,Amortization[[#This Row],[Začetno stanje]]-Amortization[[#This Row],[Glavnica]])</f>
        <v>113108.79398710153</v>
      </c>
      <c r="J224" s="26">
        <f ca="1">IF(Amortization[[#This Row],[Končno stanje]]&gt;0,LastRow-ROW(),0)</f>
        <v>139</v>
      </c>
    </row>
    <row r="225" spans="2:10" ht="15" customHeight="1" x14ac:dyDescent="0.3">
      <c r="B225" s="23">
        <f>ROWS($B$4:B225)</f>
        <v>222</v>
      </c>
      <c r="C225" s="24">
        <f ca="1">IF(ValuesEntered,IF(Amortization[[#This Row],[Številka obroka]]&lt;=DurationOfLoan,IF(ROW()-ROW(Amortization[[#Headers],[Datum plačila]])=1,LoanStart,IF(I224&gt;0,EDATE(C224,1),"")),""),"")</f>
        <v>51050</v>
      </c>
      <c r="D225" s="25">
        <f ca="1">IF(ROW()-ROW(Amortization[[#Headers],[Začetno stanje]])=1,LoanAmount,IF(Amortization[[#This Row],[Datum plačila]]="",0,INDEX(Amortization[], ROW()-4,8)))</f>
        <v>113108.79398710153</v>
      </c>
      <c r="E225" s="25">
        <f ca="1">IF(ValuesEntered,IF(ROW()-ROW(Amortization[[#Headers],[Obresti]])=1,-IPMT(InterestRate/12,1,DurationOfLoan-ROWS($C$4:C225)+1,Amortization[[#This Row],[Začetno stanje]]),IFERROR(-IPMT(InterestRate/12,1,Amortization[[#This Row],[Preostali obroki]],D226),0)),0)</f>
        <v>468.77682242787569</v>
      </c>
      <c r="F225" s="25">
        <f ca="1">IFERROR(IF(AND(ValuesEntered,Amortization[[#This Row],[Datum plačila]]&lt;&gt;""),-PPMT(InterestRate/12,1,DurationOfLoan-ROWS($C$4:C225)+1,Amortization[[#This Row],[Začetno stanje]]),""),0)</f>
        <v>602.35660441135622</v>
      </c>
      <c r="G225" s="25">
        <f ca="1">IF(Amortization[[#This Row],[Datum plačila]]="",0,PropertyTaxAmount)</f>
        <v>375</v>
      </c>
      <c r="H225" s="25">
        <f ca="1">IF(Amortization[[#This Row],[Datum plačila]]="",0,Amortization[[#This Row],[Obresti]]+Amortization[[#This Row],[Glavnica]]+Amortization[[#This Row],[Davek na nepremičnine]])</f>
        <v>1446.133426839232</v>
      </c>
      <c r="I225" s="25">
        <f ca="1">IF(Amortization[[#This Row],[Datum plačila]]="",0,Amortization[[#This Row],[Začetno stanje]]-Amortization[[#This Row],[Glavnica]])</f>
        <v>112506.43738269017</v>
      </c>
      <c r="J225" s="26">
        <f ca="1">IF(Amortization[[#This Row],[Končno stanje]]&gt;0,LastRow-ROW(),0)</f>
        <v>138</v>
      </c>
    </row>
    <row r="226" spans="2:10" ht="15" customHeight="1" x14ac:dyDescent="0.3">
      <c r="B226" s="23">
        <f>ROWS($B$4:B226)</f>
        <v>223</v>
      </c>
      <c r="C226" s="24">
        <f ca="1">IF(ValuesEntered,IF(Amortization[[#This Row],[Številka obroka]]&lt;=DurationOfLoan,IF(ROW()-ROW(Amortization[[#Headers],[Datum plačila]])=1,LoanStart,IF(I225&gt;0,EDATE(C225,1),"")),""),"")</f>
        <v>51081</v>
      </c>
      <c r="D226" s="25">
        <f ca="1">IF(ROW()-ROW(Amortization[[#Headers],[Začetno stanje]])=1,LoanAmount,IF(Amortization[[#This Row],[Datum plačila]]="",0,INDEX(Amortization[], ROW()-4,8)))</f>
        <v>112506.43738269017</v>
      </c>
      <c r="E226" s="25">
        <f ca="1">IF(ValuesEntered,IF(ROW()-ROW(Amortization[[#Headers],[Obresti]])=1,-IPMT(InterestRate/12,1,DurationOfLoan-ROWS($C$4:C226)+1,Amortization[[#This Row],[Začetno stanje]]),IFERROR(-IPMT(InterestRate/12,1,Amortization[[#This Row],[Preostali obroki]],D227),0)),0)</f>
        <v>466.25654566289069</v>
      </c>
      <c r="F226" s="25">
        <f ca="1">IFERROR(IF(AND(ValuesEntered,Amortization[[#This Row],[Datum plačila]]&lt;&gt;""),-PPMT(InterestRate/12,1,DurationOfLoan-ROWS($C$4:C226)+1,Amortization[[#This Row],[Začetno stanje]]),""),0)</f>
        <v>604.86642359640371</v>
      </c>
      <c r="G226" s="25">
        <f ca="1">IF(Amortization[[#This Row],[Datum plačila]]="",0,PropertyTaxAmount)</f>
        <v>375</v>
      </c>
      <c r="H226" s="25">
        <f ca="1">IF(Amortization[[#This Row],[Datum plačila]]="",0,Amortization[[#This Row],[Obresti]]+Amortization[[#This Row],[Glavnica]]+Amortization[[#This Row],[Davek na nepremičnine]])</f>
        <v>1446.1229692592945</v>
      </c>
      <c r="I226" s="25">
        <f ca="1">IF(Amortization[[#This Row],[Datum plačila]]="",0,Amortization[[#This Row],[Začetno stanje]]-Amortization[[#This Row],[Glavnica]])</f>
        <v>111901.57095909376</v>
      </c>
      <c r="J226" s="26">
        <f ca="1">IF(Amortization[[#This Row],[Končno stanje]]&gt;0,LastRow-ROW(),0)</f>
        <v>137</v>
      </c>
    </row>
    <row r="227" spans="2:10" ht="15" customHeight="1" x14ac:dyDescent="0.3">
      <c r="B227" s="23">
        <f>ROWS($B$4:B227)</f>
        <v>224</v>
      </c>
      <c r="C227" s="24">
        <f ca="1">IF(ValuesEntered,IF(Amortization[[#This Row],[Številka obroka]]&lt;=DurationOfLoan,IF(ROW()-ROW(Amortization[[#Headers],[Datum plačila]])=1,LoanStart,IF(I226&gt;0,EDATE(C226,1),"")),""),"")</f>
        <v>51111</v>
      </c>
      <c r="D227" s="25">
        <f ca="1">IF(ROW()-ROW(Amortization[[#Headers],[Začetno stanje]])=1,LoanAmount,IF(Amortization[[#This Row],[Datum plačila]]="",0,INDEX(Amortization[], ROW()-4,8)))</f>
        <v>111901.57095909376</v>
      </c>
      <c r="E227" s="25">
        <f ca="1">IF(ValuesEntered,IF(ROW()-ROW(Amortization[[#Headers],[Obresti]])=1,-IPMT(InterestRate/12,1,DurationOfLoan-ROWS($C$4:C227)+1,Amortization[[#This Row],[Začetno stanje]]),IFERROR(-IPMT(InterestRate/12,1,Amortization[[#This Row],[Preostali obroki]],D228),0)),0)</f>
        <v>463.72576774471821</v>
      </c>
      <c r="F227" s="25">
        <f ca="1">IFERROR(IF(AND(ValuesEntered,Amortization[[#This Row],[Datum plačila]]&lt;&gt;""),-PPMT(InterestRate/12,1,DurationOfLoan-ROWS($C$4:C227)+1,Amortization[[#This Row],[Začetno stanje]]),""),0)</f>
        <v>607.38670036138853</v>
      </c>
      <c r="G227" s="25">
        <f ca="1">IF(Amortization[[#This Row],[Datum plačila]]="",0,PropertyTaxAmount)</f>
        <v>375</v>
      </c>
      <c r="H227" s="25">
        <f ca="1">IF(Amortization[[#This Row],[Datum plačila]]="",0,Amortization[[#This Row],[Obresti]]+Amortization[[#This Row],[Glavnica]]+Amortization[[#This Row],[Davek na nepremičnine]])</f>
        <v>1446.1124681061067</v>
      </c>
      <c r="I227" s="25">
        <f ca="1">IF(Amortization[[#This Row],[Datum plačila]]="",0,Amortization[[#This Row],[Začetno stanje]]-Amortization[[#This Row],[Glavnica]])</f>
        <v>111294.18425873238</v>
      </c>
      <c r="J227" s="26">
        <f ca="1">IF(Amortization[[#This Row],[Končno stanje]]&gt;0,LastRow-ROW(),0)</f>
        <v>136</v>
      </c>
    </row>
    <row r="228" spans="2:10" ht="15" customHeight="1" x14ac:dyDescent="0.3">
      <c r="B228" s="23">
        <f>ROWS($B$4:B228)</f>
        <v>225</v>
      </c>
      <c r="C228" s="24">
        <f ca="1">IF(ValuesEntered,IF(Amortization[[#This Row],[Številka obroka]]&lt;=DurationOfLoan,IF(ROW()-ROW(Amortization[[#Headers],[Datum plačila]])=1,LoanStart,IF(I227&gt;0,EDATE(C227,1),"")),""),"")</f>
        <v>51142</v>
      </c>
      <c r="D228" s="25">
        <f ca="1">IF(ROW()-ROW(Amortization[[#Headers],[Začetno stanje]])=1,LoanAmount,IF(Amortization[[#This Row],[Datum plačila]]="",0,INDEX(Amortization[], ROW()-4,8)))</f>
        <v>111294.18425873238</v>
      </c>
      <c r="E228" s="25">
        <f ca="1">IF(ValuesEntered,IF(ROW()-ROW(Amortization[[#Headers],[Obresti]])=1,-IPMT(InterestRate/12,1,DurationOfLoan-ROWS($C$4:C228)+1,Amortization[[#This Row],[Začetno stanje]]),IFERROR(-IPMT(InterestRate/12,1,Amortization[[#This Row],[Preostali obroki]],D229),0)),0)</f>
        <v>461.18444491855342</v>
      </c>
      <c r="F228" s="25">
        <f ca="1">IFERROR(IF(AND(ValuesEntered,Amortization[[#This Row],[Datum plačila]]&lt;&gt;""),-PPMT(InterestRate/12,1,DurationOfLoan-ROWS($C$4:C228)+1,Amortization[[#This Row],[Začetno stanje]]),""),0)</f>
        <v>609.91747827956101</v>
      </c>
      <c r="G228" s="25">
        <f ca="1">IF(Amortization[[#This Row],[Datum plačila]]="",0,PropertyTaxAmount)</f>
        <v>375</v>
      </c>
      <c r="H228" s="25">
        <f ca="1">IF(Amortization[[#This Row],[Datum plačila]]="",0,Amortization[[#This Row],[Obresti]]+Amortization[[#This Row],[Glavnica]]+Amortization[[#This Row],[Davek na nepremičnine]])</f>
        <v>1446.1019231981145</v>
      </c>
      <c r="I228" s="25">
        <f ca="1">IF(Amortization[[#This Row],[Datum plačila]]="",0,Amortization[[#This Row],[Začetno stanje]]-Amortization[[#This Row],[Glavnica]])</f>
        <v>110684.26678045282</v>
      </c>
      <c r="J228" s="26">
        <f ca="1">IF(Amortization[[#This Row],[Končno stanje]]&gt;0,LastRow-ROW(),0)</f>
        <v>135</v>
      </c>
    </row>
    <row r="229" spans="2:10" ht="15" customHeight="1" x14ac:dyDescent="0.3">
      <c r="B229" s="23">
        <f>ROWS($B$4:B229)</f>
        <v>226</v>
      </c>
      <c r="C229" s="24">
        <f ca="1">IF(ValuesEntered,IF(Amortization[[#This Row],[Številka obroka]]&lt;=DurationOfLoan,IF(ROW()-ROW(Amortization[[#Headers],[Datum plačila]])=1,LoanStart,IF(I228&gt;0,EDATE(C228,1),"")),""),"")</f>
        <v>51173</v>
      </c>
      <c r="D229" s="25">
        <f ca="1">IF(ROW()-ROW(Amortization[[#Headers],[Začetno stanje]])=1,LoanAmount,IF(Amortization[[#This Row],[Datum plačila]]="",0,INDEX(Amortization[], ROW()-4,8)))</f>
        <v>110684.26678045282</v>
      </c>
      <c r="E229" s="25">
        <f ca="1">IF(ValuesEntered,IF(ROW()-ROW(Amortization[[#Headers],[Obresti]])=1,-IPMT(InterestRate/12,1,DurationOfLoan-ROWS($C$4:C229)+1,Amortization[[#This Row],[Začetno stanje]]),IFERROR(-IPMT(InterestRate/12,1,Amortization[[#This Row],[Preostali obroki]],D230),0)),0)</f>
        <v>458.63253324727958</v>
      </c>
      <c r="F229" s="25">
        <f ca="1">IFERROR(IF(AND(ValuesEntered,Amortization[[#This Row],[Datum plačila]]&lt;&gt;""),-PPMT(InterestRate/12,1,DurationOfLoan-ROWS($C$4:C229)+1,Amortization[[#This Row],[Začetno stanje]]),""),0)</f>
        <v>612.45880110572591</v>
      </c>
      <c r="G229" s="25">
        <f ca="1">IF(Amortization[[#This Row],[Datum plačila]]="",0,PropertyTaxAmount)</f>
        <v>375</v>
      </c>
      <c r="H229" s="25">
        <f ca="1">IF(Amortization[[#This Row],[Datum plačila]]="",0,Amortization[[#This Row],[Obresti]]+Amortization[[#This Row],[Glavnica]]+Amortization[[#This Row],[Davek na nepremičnine]])</f>
        <v>1446.0913343530055</v>
      </c>
      <c r="I229" s="25">
        <f ca="1">IF(Amortization[[#This Row],[Datum plačila]]="",0,Amortization[[#This Row],[Začetno stanje]]-Amortization[[#This Row],[Glavnica]])</f>
        <v>110071.8079793471</v>
      </c>
      <c r="J229" s="26">
        <f ca="1">IF(Amortization[[#This Row],[Končno stanje]]&gt;0,LastRow-ROW(),0)</f>
        <v>134</v>
      </c>
    </row>
    <row r="230" spans="2:10" ht="15" customHeight="1" x14ac:dyDescent="0.3">
      <c r="B230" s="23">
        <f>ROWS($B$4:B230)</f>
        <v>227</v>
      </c>
      <c r="C230" s="24">
        <f ca="1">IF(ValuesEntered,IF(Amortization[[#This Row],[Številka obroka]]&lt;=DurationOfLoan,IF(ROW()-ROW(Amortization[[#Headers],[Datum plačila]])=1,LoanStart,IF(I229&gt;0,EDATE(C229,1),"")),""),"")</f>
        <v>51202</v>
      </c>
      <c r="D230" s="25">
        <f ca="1">IF(ROW()-ROW(Amortization[[#Headers],[Začetno stanje]])=1,LoanAmount,IF(Amortization[[#This Row],[Datum plačila]]="",0,INDEX(Amortization[], ROW()-4,8)))</f>
        <v>110071.8079793471</v>
      </c>
      <c r="E230" s="25">
        <f ca="1">IF(ValuesEntered,IF(ROW()-ROW(Amortization[[#Headers],[Obresti]])=1,-IPMT(InterestRate/12,1,DurationOfLoan-ROWS($C$4:C230)+1,Amortization[[#This Row],[Začetno stanje]]),IFERROR(-IPMT(InterestRate/12,1,Amortization[[#This Row],[Preostali obroki]],D231),0)),0)</f>
        <v>456.06998861070872</v>
      </c>
      <c r="F230" s="25">
        <f ca="1">IFERROR(IF(AND(ValuesEntered,Amortization[[#This Row],[Datum plačila]]&lt;&gt;""),-PPMT(InterestRate/12,1,DurationOfLoan-ROWS($C$4:C230)+1,Amortization[[#This Row],[Začetno stanje]]),""),0)</f>
        <v>615.01071277699998</v>
      </c>
      <c r="G230" s="25">
        <f ca="1">IF(Amortization[[#This Row],[Datum plačila]]="",0,PropertyTaxAmount)</f>
        <v>375</v>
      </c>
      <c r="H230" s="25">
        <f ca="1">IF(Amortization[[#This Row],[Datum plačila]]="",0,Amortization[[#This Row],[Obresti]]+Amortization[[#This Row],[Glavnica]]+Amortization[[#This Row],[Davek na nepremičnine]])</f>
        <v>1446.0807013877088</v>
      </c>
      <c r="I230" s="25">
        <f ca="1">IF(Amortization[[#This Row],[Datum plačila]]="",0,Amortization[[#This Row],[Začetno stanje]]-Amortization[[#This Row],[Glavnica]])</f>
        <v>109456.79726657009</v>
      </c>
      <c r="J230" s="26">
        <f ca="1">IF(Amortization[[#This Row],[Končno stanje]]&gt;0,LastRow-ROW(),0)</f>
        <v>133</v>
      </c>
    </row>
    <row r="231" spans="2:10" ht="15" customHeight="1" x14ac:dyDescent="0.3">
      <c r="B231" s="23">
        <f>ROWS($B$4:B231)</f>
        <v>228</v>
      </c>
      <c r="C231" s="24">
        <f ca="1">IF(ValuesEntered,IF(Amortization[[#This Row],[Številka obroka]]&lt;=DurationOfLoan,IF(ROW()-ROW(Amortization[[#Headers],[Datum plačila]])=1,LoanStart,IF(I230&gt;0,EDATE(C230,1),"")),""),"")</f>
        <v>51233</v>
      </c>
      <c r="D231" s="25">
        <f ca="1">IF(ROW()-ROW(Amortization[[#Headers],[Začetno stanje]])=1,LoanAmount,IF(Amortization[[#This Row],[Datum plačila]]="",0,INDEX(Amortization[], ROW()-4,8)))</f>
        <v>109456.79726657009</v>
      </c>
      <c r="E231" s="25">
        <f ca="1">IF(ValuesEntered,IF(ROW()-ROW(Amortization[[#Headers],[Obresti]])=1,-IPMT(InterestRate/12,1,DurationOfLoan-ROWS($C$4:C231)+1,Amortization[[#This Row],[Začetno stanje]]),IFERROR(-IPMT(InterestRate/12,1,Amortization[[#This Row],[Preostali obroki]],D232),0)),0)</f>
        <v>453.49676670481881</v>
      </c>
      <c r="F231" s="25">
        <f ca="1">IFERROR(IF(AND(ValuesEntered,Amortization[[#This Row],[Datum plačila]]&lt;&gt;""),-PPMT(InterestRate/12,1,DurationOfLoan-ROWS($C$4:C231)+1,Amortization[[#This Row],[Začetno stanje]]),""),0)</f>
        <v>617.57325741357079</v>
      </c>
      <c r="G231" s="25">
        <f ca="1">IF(Amortization[[#This Row],[Datum plačila]]="",0,PropertyTaxAmount)</f>
        <v>375</v>
      </c>
      <c r="H231" s="25">
        <f ca="1">IF(Amortization[[#This Row],[Datum plačila]]="",0,Amortization[[#This Row],[Obresti]]+Amortization[[#This Row],[Glavnica]]+Amortization[[#This Row],[Davek na nepremičnine]])</f>
        <v>1446.0700241183895</v>
      </c>
      <c r="I231" s="25">
        <f ca="1">IF(Amortization[[#This Row],[Datum plačila]]="",0,Amortization[[#This Row],[Začetno stanje]]-Amortization[[#This Row],[Glavnica]])</f>
        <v>108839.22400915652</v>
      </c>
      <c r="J231" s="26">
        <f ca="1">IF(Amortization[[#This Row],[Končno stanje]]&gt;0,LastRow-ROW(),0)</f>
        <v>132</v>
      </c>
    </row>
    <row r="232" spans="2:10" ht="15" customHeight="1" x14ac:dyDescent="0.3">
      <c r="B232" s="23">
        <f>ROWS($B$4:B232)</f>
        <v>229</v>
      </c>
      <c r="C232" s="24">
        <f ca="1">IF(ValuesEntered,IF(Amortization[[#This Row],[Številka obroka]]&lt;=DurationOfLoan,IF(ROW()-ROW(Amortization[[#Headers],[Datum plačila]])=1,LoanStart,IF(I231&gt;0,EDATE(C231,1),"")),""),"")</f>
        <v>51263</v>
      </c>
      <c r="D232" s="25">
        <f ca="1">IF(ROW()-ROW(Amortization[[#Headers],[Začetno stanje]])=1,LoanAmount,IF(Amortization[[#This Row],[Datum plačila]]="",0,INDEX(Amortization[], ROW()-4,8)))</f>
        <v>108839.22400915652</v>
      </c>
      <c r="E232" s="25">
        <f ca="1">IF(ValuesEntered,IF(ROW()-ROW(Amortization[[#Headers],[Obresti]])=1,-IPMT(InterestRate/12,1,DurationOfLoan-ROWS($C$4:C232)+1,Amortization[[#This Row],[Začetno stanje]]),IFERROR(-IPMT(InterestRate/12,1,Amortization[[#This Row],[Preostali obroki]],D233),0)),0)</f>
        <v>450.91282304098775</v>
      </c>
      <c r="F232" s="25">
        <f ca="1">IFERROR(IF(AND(ValuesEntered,Amortization[[#This Row],[Datum plačila]]&lt;&gt;""),-PPMT(InterestRate/12,1,DurationOfLoan-ROWS($C$4:C232)+1,Amortization[[#This Row],[Začetno stanje]]),""),0)</f>
        <v>620.14647931946058</v>
      </c>
      <c r="G232" s="25">
        <f ca="1">IF(Amortization[[#This Row],[Datum plačila]]="",0,PropertyTaxAmount)</f>
        <v>375</v>
      </c>
      <c r="H232" s="25">
        <f ca="1">IF(Amortization[[#This Row],[Datum plačila]]="",0,Amortization[[#This Row],[Obresti]]+Amortization[[#This Row],[Glavnica]]+Amortization[[#This Row],[Davek na nepremičnine]])</f>
        <v>1446.0593023604483</v>
      </c>
      <c r="I232" s="25">
        <f ca="1">IF(Amortization[[#This Row],[Datum plačila]]="",0,Amortization[[#This Row],[Začetno stanje]]-Amortization[[#This Row],[Glavnica]])</f>
        <v>108219.07752983706</v>
      </c>
      <c r="J232" s="26">
        <f ca="1">IF(Amortization[[#This Row],[Končno stanje]]&gt;0,LastRow-ROW(),0)</f>
        <v>131</v>
      </c>
    </row>
    <row r="233" spans="2:10" ht="15" customHeight="1" x14ac:dyDescent="0.3">
      <c r="B233" s="23">
        <f>ROWS($B$4:B233)</f>
        <v>230</v>
      </c>
      <c r="C233" s="24">
        <f ca="1">IF(ValuesEntered,IF(Amortization[[#This Row],[Številka obroka]]&lt;=DurationOfLoan,IF(ROW()-ROW(Amortization[[#Headers],[Datum plačila]])=1,LoanStart,IF(I232&gt;0,EDATE(C232,1),"")),""),"")</f>
        <v>51294</v>
      </c>
      <c r="D233" s="25">
        <f ca="1">IF(ROW()-ROW(Amortization[[#Headers],[Začetno stanje]])=1,LoanAmount,IF(Amortization[[#This Row],[Datum plačila]]="",0,INDEX(Amortization[], ROW()-4,8)))</f>
        <v>108219.07752983706</v>
      </c>
      <c r="E233" s="25">
        <f ca="1">IF(ValuesEntered,IF(ROW()-ROW(Amortization[[#Headers],[Obresti]])=1,-IPMT(InterestRate/12,1,DurationOfLoan-ROWS($C$4:C233)+1,Amortization[[#This Row],[Začetno stanje]]),IFERROR(-IPMT(InterestRate/12,1,Amortization[[#This Row],[Preostali obroki]],D234),0)),0)</f>
        <v>448.31811294522402</v>
      </c>
      <c r="F233" s="25">
        <f ca="1">IFERROR(IF(AND(ValuesEntered,Amortization[[#This Row],[Datum plačila]]&lt;&gt;""),-PPMT(InterestRate/12,1,DurationOfLoan-ROWS($C$4:C233)+1,Amortization[[#This Row],[Začetno stanje]]),""),0)</f>
        <v>622.73042298329153</v>
      </c>
      <c r="G233" s="25">
        <f ca="1">IF(Amortization[[#This Row],[Datum plačila]]="",0,PropertyTaxAmount)</f>
        <v>375</v>
      </c>
      <c r="H233" s="25">
        <f ca="1">IF(Amortization[[#This Row],[Datum plačila]]="",0,Amortization[[#This Row],[Obresti]]+Amortization[[#This Row],[Glavnica]]+Amortization[[#This Row],[Davek na nepremičnine]])</f>
        <v>1446.0485359285155</v>
      </c>
      <c r="I233" s="25">
        <f ca="1">IF(Amortization[[#This Row],[Datum plačila]]="",0,Amortization[[#This Row],[Začetno stanje]]-Amortization[[#This Row],[Glavnica]])</f>
        <v>107596.34710685376</v>
      </c>
      <c r="J233" s="26">
        <f ca="1">IF(Amortization[[#This Row],[Končno stanje]]&gt;0,LastRow-ROW(),0)</f>
        <v>130</v>
      </c>
    </row>
    <row r="234" spans="2:10" ht="15" customHeight="1" x14ac:dyDescent="0.3">
      <c r="B234" s="23">
        <f>ROWS($B$4:B234)</f>
        <v>231</v>
      </c>
      <c r="C234" s="24">
        <f ca="1">IF(ValuesEntered,IF(Amortization[[#This Row],[Številka obroka]]&lt;=DurationOfLoan,IF(ROW()-ROW(Amortization[[#Headers],[Datum plačila]])=1,LoanStart,IF(I233&gt;0,EDATE(C233,1),"")),""),"")</f>
        <v>51324</v>
      </c>
      <c r="D234" s="25">
        <f ca="1">IF(ROW()-ROW(Amortization[[#Headers],[Začetno stanje]])=1,LoanAmount,IF(Amortization[[#This Row],[Datum plačila]]="",0,INDEX(Amortization[], ROW()-4,8)))</f>
        <v>107596.34710685376</v>
      </c>
      <c r="E234" s="25">
        <f ca="1">IF(ValuesEntered,IF(ROW()-ROW(Amortization[[#Headers],[Obresti]])=1,-IPMT(InterestRate/12,1,DurationOfLoan-ROWS($C$4:C234)+1,Amortization[[#This Row],[Začetno stanje]]),IFERROR(-IPMT(InterestRate/12,1,Amortization[[#This Row],[Preostali obroki]],D235),0)),0)</f>
        <v>445.7125915573946</v>
      </c>
      <c r="F234" s="25">
        <f ca="1">IFERROR(IF(AND(ValuesEntered,Amortization[[#This Row],[Datum plačila]]&lt;&gt;""),-PPMT(InterestRate/12,1,DurationOfLoan-ROWS($C$4:C234)+1,Amortization[[#This Row],[Začetno stanje]]),""),0)</f>
        <v>625.32513307905538</v>
      </c>
      <c r="G234" s="25">
        <f ca="1">IF(Amortization[[#This Row],[Datum plačila]]="",0,PropertyTaxAmount)</f>
        <v>375</v>
      </c>
      <c r="H234" s="25">
        <f ca="1">IF(Amortization[[#This Row],[Datum plačila]]="",0,Amortization[[#This Row],[Obresti]]+Amortization[[#This Row],[Glavnica]]+Amortization[[#This Row],[Davek na nepremičnine]])</f>
        <v>1446.0377246364501</v>
      </c>
      <c r="I234" s="25">
        <f ca="1">IF(Amortization[[#This Row],[Datum plačila]]="",0,Amortization[[#This Row],[Začetno stanje]]-Amortization[[#This Row],[Glavnica]])</f>
        <v>106971.02197377471</v>
      </c>
      <c r="J234" s="26">
        <f ca="1">IF(Amortization[[#This Row],[Končno stanje]]&gt;0,LastRow-ROW(),0)</f>
        <v>129</v>
      </c>
    </row>
    <row r="235" spans="2:10" ht="15" customHeight="1" x14ac:dyDescent="0.3">
      <c r="B235" s="23">
        <f>ROWS($B$4:B235)</f>
        <v>232</v>
      </c>
      <c r="C235" s="24">
        <f ca="1">IF(ValuesEntered,IF(Amortization[[#This Row],[Številka obroka]]&lt;=DurationOfLoan,IF(ROW()-ROW(Amortization[[#Headers],[Datum plačila]])=1,LoanStart,IF(I234&gt;0,EDATE(C234,1),"")),""),"")</f>
        <v>51355</v>
      </c>
      <c r="D235" s="25">
        <f ca="1">IF(ROW()-ROW(Amortization[[#Headers],[Začetno stanje]])=1,LoanAmount,IF(Amortization[[#This Row],[Datum plačila]]="",0,INDEX(Amortization[], ROW()-4,8)))</f>
        <v>106971.02197377471</v>
      </c>
      <c r="E235" s="25">
        <f ca="1">IF(ValuesEntered,IF(ROW()-ROW(Amortization[[#Headers],[Obresti]])=1,-IPMT(InterestRate/12,1,DurationOfLoan-ROWS($C$4:C235)+1,Amortization[[#This Row],[Začetno stanje]]),IFERROR(-IPMT(InterestRate/12,1,Amortization[[#This Row],[Preostali obroki]],D236),0)),0)</f>
        <v>443.0962138304493</v>
      </c>
      <c r="F235" s="25">
        <f ca="1">IFERROR(IF(AND(ValuesEntered,Amortization[[#This Row],[Datum plačila]]&lt;&gt;""),-PPMT(InterestRate/12,1,DurationOfLoan-ROWS($C$4:C235)+1,Amortization[[#This Row],[Začetno stanje]]),""),0)</f>
        <v>627.93065446688468</v>
      </c>
      <c r="G235" s="25">
        <f ca="1">IF(Amortization[[#This Row],[Datum plačila]]="",0,PropertyTaxAmount)</f>
        <v>375</v>
      </c>
      <c r="H235" s="25">
        <f ca="1">IF(Amortization[[#This Row],[Datum plačila]]="",0,Amortization[[#This Row],[Obresti]]+Amortization[[#This Row],[Glavnica]]+Amortization[[#This Row],[Davek na nepremičnine]])</f>
        <v>1446.026868297334</v>
      </c>
      <c r="I235" s="25">
        <f ca="1">IF(Amortization[[#This Row],[Datum plačila]]="",0,Amortization[[#This Row],[Začetno stanje]]-Amortization[[#This Row],[Glavnica]])</f>
        <v>106343.09131930783</v>
      </c>
      <c r="J235" s="26">
        <f ca="1">IF(Amortization[[#This Row],[Končno stanje]]&gt;0,LastRow-ROW(),0)</f>
        <v>128</v>
      </c>
    </row>
    <row r="236" spans="2:10" ht="15" customHeight="1" x14ac:dyDescent="0.3">
      <c r="B236" s="23">
        <f>ROWS($B$4:B236)</f>
        <v>233</v>
      </c>
      <c r="C236" s="24">
        <f ca="1">IF(ValuesEntered,IF(Amortization[[#This Row],[Številka obroka]]&lt;=DurationOfLoan,IF(ROW()-ROW(Amortization[[#Headers],[Datum plačila]])=1,LoanStart,IF(I235&gt;0,EDATE(C235,1),"")),""),"")</f>
        <v>51386</v>
      </c>
      <c r="D236" s="25">
        <f ca="1">IF(ROW()-ROW(Amortization[[#Headers],[Začetno stanje]])=1,LoanAmount,IF(Amortization[[#This Row],[Datum plačila]]="",0,INDEX(Amortization[], ROW()-4,8)))</f>
        <v>106343.09131930783</v>
      </c>
      <c r="E236" s="25">
        <f ca="1">IF(ValuesEntered,IF(ROW()-ROW(Amortization[[#Headers],[Obresti]])=1,-IPMT(InterestRate/12,1,DurationOfLoan-ROWS($C$4:C236)+1,Amortization[[#This Row],[Začetno stanje]]),IFERROR(-IPMT(InterestRate/12,1,Amortization[[#This Row],[Preostali obroki]],D237),0)),0)</f>
        <v>440.46893452964167</v>
      </c>
      <c r="F236" s="25">
        <f ca="1">IFERROR(IF(AND(ValuesEntered,Amortization[[#This Row],[Datum plačila]]&lt;&gt;""),-PPMT(InterestRate/12,1,DurationOfLoan-ROWS($C$4:C236)+1,Amortization[[#This Row],[Začetno stanje]]),""),0)</f>
        <v>630.54703219382998</v>
      </c>
      <c r="G236" s="25">
        <f ca="1">IF(Amortization[[#This Row],[Datum plačila]]="",0,PropertyTaxAmount)</f>
        <v>375</v>
      </c>
      <c r="H236" s="25">
        <f ca="1">IF(Amortization[[#This Row],[Datum plačila]]="",0,Amortization[[#This Row],[Obresti]]+Amortization[[#This Row],[Glavnica]]+Amortization[[#This Row],[Davek na nepremičnine]])</f>
        <v>1446.0159667234716</v>
      </c>
      <c r="I236" s="25">
        <f ca="1">IF(Amortization[[#This Row],[Datum plačila]]="",0,Amortization[[#This Row],[Začetno stanje]]-Amortization[[#This Row],[Glavnica]])</f>
        <v>105712.544287114</v>
      </c>
      <c r="J236" s="26">
        <f ca="1">IF(Amortization[[#This Row],[Končno stanje]]&gt;0,LastRow-ROW(),0)</f>
        <v>127</v>
      </c>
    </row>
    <row r="237" spans="2:10" ht="15" customHeight="1" x14ac:dyDescent="0.3">
      <c r="B237" s="23">
        <f>ROWS($B$4:B237)</f>
        <v>234</v>
      </c>
      <c r="C237" s="24">
        <f ca="1">IF(ValuesEntered,IF(Amortization[[#This Row],[Številka obroka]]&lt;=DurationOfLoan,IF(ROW()-ROW(Amortization[[#Headers],[Datum plačila]])=1,LoanStart,IF(I236&gt;0,EDATE(C236,1),"")),""),"")</f>
        <v>51416</v>
      </c>
      <c r="D237" s="25">
        <f ca="1">IF(ROW()-ROW(Amortization[[#Headers],[Začetno stanje]])=1,LoanAmount,IF(Amortization[[#This Row],[Datum plačila]]="",0,INDEX(Amortization[], ROW()-4,8)))</f>
        <v>105712.544287114</v>
      </c>
      <c r="E237" s="25">
        <f ca="1">IF(ValuesEntered,IF(ROW()-ROW(Amortization[[#Headers],[Obresti]])=1,-IPMT(InterestRate/12,1,DurationOfLoan-ROWS($C$4:C237)+1,Amortization[[#This Row],[Začetno stanje]]),IFERROR(-IPMT(InterestRate/12,1,Amortization[[#This Row],[Preostali obroki]],D238),0)),0)</f>
        <v>437.83070823174728</v>
      </c>
      <c r="F237" s="25">
        <f ca="1">IFERROR(IF(AND(ValuesEntered,Amortization[[#This Row],[Datum plačila]]&lt;&gt;""),-PPMT(InterestRate/12,1,DurationOfLoan-ROWS($C$4:C237)+1,Amortization[[#This Row],[Začetno stanje]]),""),0)</f>
        <v>633.17431149463755</v>
      </c>
      <c r="G237" s="25">
        <f ca="1">IF(Amortization[[#This Row],[Datum plačila]]="",0,PropertyTaxAmount)</f>
        <v>375</v>
      </c>
      <c r="H237" s="25">
        <f ca="1">IF(Amortization[[#This Row],[Datum plačila]]="",0,Amortization[[#This Row],[Obresti]]+Amortization[[#This Row],[Glavnica]]+Amortization[[#This Row],[Davek na nepremičnine]])</f>
        <v>1446.0050197263849</v>
      </c>
      <c r="I237" s="25">
        <f ca="1">IF(Amortization[[#This Row],[Datum plačila]]="",0,Amortization[[#This Row],[Začetno stanje]]-Amortization[[#This Row],[Glavnica]])</f>
        <v>105079.36997561935</v>
      </c>
      <c r="J237" s="26">
        <f ca="1">IF(Amortization[[#This Row],[Končno stanje]]&gt;0,LastRow-ROW(),0)</f>
        <v>126</v>
      </c>
    </row>
    <row r="238" spans="2:10" ht="15" customHeight="1" x14ac:dyDescent="0.3">
      <c r="B238" s="23">
        <f>ROWS($B$4:B238)</f>
        <v>235</v>
      </c>
      <c r="C238" s="24">
        <f ca="1">IF(ValuesEntered,IF(Amortization[[#This Row],[Številka obroka]]&lt;=DurationOfLoan,IF(ROW()-ROW(Amortization[[#Headers],[Datum plačila]])=1,LoanStart,IF(I237&gt;0,EDATE(C237,1),"")),""),"")</f>
        <v>51447</v>
      </c>
      <c r="D238" s="25">
        <f ca="1">IF(ROW()-ROW(Amortization[[#Headers],[Začetno stanje]])=1,LoanAmount,IF(Amortization[[#This Row],[Datum plačila]]="",0,INDEX(Amortization[], ROW()-4,8)))</f>
        <v>105079.36997561935</v>
      </c>
      <c r="E238" s="25">
        <f ca="1">IF(ValuesEntered,IF(ROW()-ROW(Amortization[[#Headers],[Obresti]])=1,-IPMT(InterestRate/12,1,DurationOfLoan-ROWS($C$4:C238)+1,Amortization[[#This Row],[Začetno stanje]]),IFERROR(-IPMT(InterestRate/12,1,Amortization[[#This Row],[Preostali obroki]],D239),0)),0)</f>
        <v>435.1814893242784</v>
      </c>
      <c r="F238" s="25">
        <f ca="1">IFERROR(IF(AND(ValuesEntered,Amortization[[#This Row],[Datum plačila]]&lt;&gt;""),-PPMT(InterestRate/12,1,DurationOfLoan-ROWS($C$4:C238)+1,Amortization[[#This Row],[Začetno stanje]]),""),0)</f>
        <v>635.81253779253188</v>
      </c>
      <c r="G238" s="25">
        <f ca="1">IF(Amortization[[#This Row],[Datum plačila]]="",0,PropertyTaxAmount)</f>
        <v>375</v>
      </c>
      <c r="H238" s="25">
        <f ca="1">IF(Amortization[[#This Row],[Datum plačila]]="",0,Amortization[[#This Row],[Obresti]]+Amortization[[#This Row],[Glavnica]]+Amortization[[#This Row],[Davek na nepremičnine]])</f>
        <v>1445.9940271168102</v>
      </c>
      <c r="I238" s="25">
        <f ca="1">IF(Amortization[[#This Row],[Datum plačila]]="",0,Amortization[[#This Row],[Začetno stanje]]-Amortization[[#This Row],[Glavnica]])</f>
        <v>104443.55743782682</v>
      </c>
      <c r="J238" s="26">
        <f ca="1">IF(Amortization[[#This Row],[Končno stanje]]&gt;0,LastRow-ROW(),0)</f>
        <v>125</v>
      </c>
    </row>
    <row r="239" spans="2:10" ht="15" customHeight="1" x14ac:dyDescent="0.3">
      <c r="B239" s="23">
        <f>ROWS($B$4:B239)</f>
        <v>236</v>
      </c>
      <c r="C239" s="24">
        <f ca="1">IF(ValuesEntered,IF(Amortization[[#This Row],[Številka obroka]]&lt;=DurationOfLoan,IF(ROW()-ROW(Amortization[[#Headers],[Datum plačila]])=1,LoanStart,IF(I238&gt;0,EDATE(C238,1),"")),""),"")</f>
        <v>51477</v>
      </c>
      <c r="D239" s="25">
        <f ca="1">IF(ROW()-ROW(Amortization[[#Headers],[Začetno stanje]])=1,LoanAmount,IF(Amortization[[#This Row],[Datum plačila]]="",0,INDEX(Amortization[], ROW()-4,8)))</f>
        <v>104443.55743782682</v>
      </c>
      <c r="E239" s="25">
        <f ca="1">IF(ValuesEntered,IF(ROW()-ROW(Amortization[[#Headers],[Obresti]])=1,-IPMT(InterestRate/12,1,DurationOfLoan-ROWS($C$4:C239)+1,Amortization[[#This Row],[Začetno stanje]]),IFERROR(-IPMT(InterestRate/12,1,Amortization[[#This Row],[Preostali obroki]],D240),0)),0)</f>
        <v>432.52123200469509</v>
      </c>
      <c r="F239" s="25">
        <f ca="1">IFERROR(IF(AND(ValuesEntered,Amortization[[#This Row],[Datum plačila]]&lt;&gt;""),-PPMT(InterestRate/12,1,DurationOfLoan-ROWS($C$4:C239)+1,Amortization[[#This Row],[Začetno stanje]]),""),0)</f>
        <v>638.46175670000071</v>
      </c>
      <c r="G239" s="25">
        <f ca="1">IF(Amortization[[#This Row],[Datum plačila]]="",0,PropertyTaxAmount)</f>
        <v>375</v>
      </c>
      <c r="H239" s="25">
        <f ca="1">IF(Amortization[[#This Row],[Datum plačila]]="",0,Amortization[[#This Row],[Obresti]]+Amortization[[#This Row],[Glavnica]]+Amortization[[#This Row],[Davek na nepremičnine]])</f>
        <v>1445.9829887046958</v>
      </c>
      <c r="I239" s="25">
        <f ca="1">IF(Amortization[[#This Row],[Datum plačila]]="",0,Amortization[[#This Row],[Začetno stanje]]-Amortization[[#This Row],[Glavnica]])</f>
        <v>103805.09568112683</v>
      </c>
      <c r="J239" s="26">
        <f ca="1">IF(Amortization[[#This Row],[Končno stanje]]&gt;0,LastRow-ROW(),0)</f>
        <v>124</v>
      </c>
    </row>
    <row r="240" spans="2:10" ht="15" customHeight="1" x14ac:dyDescent="0.3">
      <c r="B240" s="23">
        <f>ROWS($B$4:B240)</f>
        <v>237</v>
      </c>
      <c r="C240" s="24">
        <f ca="1">IF(ValuesEntered,IF(Amortization[[#This Row],[Številka obroka]]&lt;=DurationOfLoan,IF(ROW()-ROW(Amortization[[#Headers],[Datum plačila]])=1,LoanStart,IF(I239&gt;0,EDATE(C239,1),"")),""),"")</f>
        <v>51508</v>
      </c>
      <c r="D240" s="25">
        <f ca="1">IF(ROW()-ROW(Amortization[[#Headers],[Začetno stanje]])=1,LoanAmount,IF(Amortization[[#This Row],[Datum plačila]]="",0,INDEX(Amortization[], ROW()-4,8)))</f>
        <v>103805.09568112683</v>
      </c>
      <c r="E240" s="25">
        <f ca="1">IF(ValuesEntered,IF(ROW()-ROW(Amortization[[#Headers],[Obresti]])=1,-IPMT(InterestRate/12,1,DurationOfLoan-ROWS($C$4:C240)+1,Amortization[[#This Row],[Začetno stanje]]),IFERROR(-IPMT(InterestRate/12,1,Amortization[[#This Row],[Preostali obroki]],D241),0)),0)</f>
        <v>429.84989027961353</v>
      </c>
      <c r="F240" s="25">
        <f ca="1">IFERROR(IF(AND(ValuesEntered,Amortization[[#This Row],[Datum plačila]]&lt;&gt;""),-PPMT(InterestRate/12,1,DurationOfLoan-ROWS($C$4:C240)+1,Amortization[[#This Row],[Začetno stanje]]),""),0)</f>
        <v>641.12201401958396</v>
      </c>
      <c r="G240" s="25">
        <f ca="1">IF(Amortization[[#This Row],[Datum plačila]]="",0,PropertyTaxAmount)</f>
        <v>375</v>
      </c>
      <c r="H240" s="25">
        <f ca="1">IF(Amortization[[#This Row],[Datum plačila]]="",0,Amortization[[#This Row],[Obresti]]+Amortization[[#This Row],[Glavnica]]+Amortization[[#This Row],[Davek na nepremičnine]])</f>
        <v>1445.9719042991974</v>
      </c>
      <c r="I240" s="25">
        <f ca="1">IF(Amortization[[#This Row],[Datum plačila]]="",0,Amortization[[#This Row],[Začetno stanje]]-Amortization[[#This Row],[Glavnica]])</f>
        <v>103163.97366710725</v>
      </c>
      <c r="J240" s="26">
        <f ca="1">IF(Amortization[[#This Row],[Končno stanje]]&gt;0,LastRow-ROW(),0)</f>
        <v>123</v>
      </c>
    </row>
    <row r="241" spans="2:10" ht="15" customHeight="1" x14ac:dyDescent="0.3">
      <c r="B241" s="23">
        <f>ROWS($B$4:B241)</f>
        <v>238</v>
      </c>
      <c r="C241" s="24">
        <f ca="1">IF(ValuesEntered,IF(Amortization[[#This Row],[Številka obroka]]&lt;=DurationOfLoan,IF(ROW()-ROW(Amortization[[#Headers],[Datum plačila]])=1,LoanStart,IF(I240&gt;0,EDATE(C240,1),"")),""),"")</f>
        <v>51539</v>
      </c>
      <c r="D241" s="25">
        <f ca="1">IF(ROW()-ROW(Amortization[[#Headers],[Začetno stanje]])=1,LoanAmount,IF(Amortization[[#This Row],[Datum plačila]]="",0,INDEX(Amortization[], ROW()-4,8)))</f>
        <v>103163.97366710725</v>
      </c>
      <c r="E241" s="25">
        <f ca="1">IF(ValuesEntered,IF(ROW()-ROW(Amortization[[#Headers],[Obresti]])=1,-IPMT(InterestRate/12,1,DurationOfLoan-ROWS($C$4:C241)+1,Amortization[[#This Row],[Začetno stanje]]),IFERROR(-IPMT(InterestRate/12,1,Amortization[[#This Row],[Preostali obroki]],D242),0)),0)</f>
        <v>427.16741796401072</v>
      </c>
      <c r="F241" s="25">
        <f ca="1">IFERROR(IF(AND(ValuesEntered,Amortization[[#This Row],[Datum plačila]]&lt;&gt;""),-PPMT(InterestRate/12,1,DurationOfLoan-ROWS($C$4:C241)+1,Amortization[[#This Row],[Začetno stanje]]),""),0)</f>
        <v>643.79335574466575</v>
      </c>
      <c r="G241" s="25">
        <f ca="1">IF(Amortization[[#This Row],[Datum plačila]]="",0,PropertyTaxAmount)</f>
        <v>375</v>
      </c>
      <c r="H241" s="25">
        <f ca="1">IF(Amortization[[#This Row],[Datum plačila]]="",0,Amortization[[#This Row],[Obresti]]+Amortization[[#This Row],[Glavnica]]+Amortization[[#This Row],[Davek na nepremičnine]])</f>
        <v>1445.9607737086765</v>
      </c>
      <c r="I241" s="25">
        <f ca="1">IF(Amortization[[#This Row],[Datum plačila]]="",0,Amortization[[#This Row],[Začetno stanje]]-Amortization[[#This Row],[Glavnica]])</f>
        <v>102520.18031136258</v>
      </c>
      <c r="J241" s="26">
        <f ca="1">IF(Amortization[[#This Row],[Končno stanje]]&gt;0,LastRow-ROW(),0)</f>
        <v>122</v>
      </c>
    </row>
    <row r="242" spans="2:10" ht="15" customHeight="1" x14ac:dyDescent="0.3">
      <c r="B242" s="23">
        <f>ROWS($B$4:B242)</f>
        <v>239</v>
      </c>
      <c r="C242" s="24">
        <f ca="1">IF(ValuesEntered,IF(Amortization[[#This Row],[Številka obroka]]&lt;=DurationOfLoan,IF(ROW()-ROW(Amortization[[#Headers],[Datum plačila]])=1,LoanStart,IF(I241&gt;0,EDATE(C241,1),"")),""),"")</f>
        <v>51567</v>
      </c>
      <c r="D242" s="25">
        <f ca="1">IF(ROW()-ROW(Amortization[[#Headers],[Začetno stanje]])=1,LoanAmount,IF(Amortization[[#This Row],[Datum plačila]]="",0,INDEX(Amortization[], ROW()-4,8)))</f>
        <v>102520.18031136258</v>
      </c>
      <c r="E242" s="25">
        <f ca="1">IF(ValuesEntered,IF(ROW()-ROW(Amortization[[#Headers],[Obresti]])=1,-IPMT(InterestRate/12,1,DurationOfLoan-ROWS($C$4:C242)+1,Amortization[[#This Row],[Začetno stanje]]),IFERROR(-IPMT(InterestRate/12,1,Amortization[[#This Row],[Preostali obroki]],D243),0)),0)</f>
        <v>424.4737686804263</v>
      </c>
      <c r="F242" s="25">
        <f ca="1">IFERROR(IF(AND(ValuesEntered,Amortization[[#This Row],[Datum plačila]]&lt;&gt;""),-PPMT(InterestRate/12,1,DurationOfLoan-ROWS($C$4:C242)+1,Amortization[[#This Row],[Začetno stanje]]),""),0)</f>
        <v>646.47582806026855</v>
      </c>
      <c r="G242" s="25">
        <f ca="1">IF(Amortization[[#This Row],[Datum plačila]]="",0,PropertyTaxAmount)</f>
        <v>375</v>
      </c>
      <c r="H242" s="25">
        <f ca="1">IF(Amortization[[#This Row],[Datum plačila]]="",0,Amortization[[#This Row],[Obresti]]+Amortization[[#This Row],[Glavnica]]+Amortization[[#This Row],[Davek na nepremičnine]])</f>
        <v>1445.9495967406949</v>
      </c>
      <c r="I242" s="25">
        <f ca="1">IF(Amortization[[#This Row],[Datum plačila]]="",0,Amortization[[#This Row],[Začetno stanje]]-Amortization[[#This Row],[Glavnica]])</f>
        <v>101873.70448330231</v>
      </c>
      <c r="J242" s="26">
        <f ca="1">IF(Amortization[[#This Row],[Končno stanje]]&gt;0,LastRow-ROW(),0)</f>
        <v>121</v>
      </c>
    </row>
    <row r="243" spans="2:10" ht="15" customHeight="1" x14ac:dyDescent="0.3">
      <c r="B243" s="23">
        <f>ROWS($B$4:B243)</f>
        <v>240</v>
      </c>
      <c r="C243" s="24">
        <f ca="1">IF(ValuesEntered,IF(Amortization[[#This Row],[Številka obroka]]&lt;=DurationOfLoan,IF(ROW()-ROW(Amortization[[#Headers],[Datum plačila]])=1,LoanStart,IF(I242&gt;0,EDATE(C242,1),"")),""),"")</f>
        <v>51598</v>
      </c>
      <c r="D243" s="25">
        <f ca="1">IF(ROW()-ROW(Amortization[[#Headers],[Začetno stanje]])=1,LoanAmount,IF(Amortization[[#This Row],[Datum plačila]]="",0,INDEX(Amortization[], ROW()-4,8)))</f>
        <v>101873.70448330231</v>
      </c>
      <c r="E243" s="25">
        <f ca="1">IF(ValuesEntered,IF(ROW()-ROW(Amortization[[#Headers],[Obresti]])=1,-IPMT(InterestRate/12,1,DurationOfLoan-ROWS($C$4:C243)+1,Amortization[[#This Row],[Začetno stanje]]),IFERROR(-IPMT(InterestRate/12,1,Amortization[[#This Row],[Preostali obroki]],D244),0)),0)</f>
        <v>421.76889585816025</v>
      </c>
      <c r="F243" s="25">
        <f ca="1">IFERROR(IF(AND(ValuesEntered,Amortization[[#This Row],[Datum plačila]]&lt;&gt;""),-PPMT(InterestRate/12,1,DurationOfLoan-ROWS($C$4:C243)+1,Amortization[[#This Row],[Začetno stanje]]),""),0)</f>
        <v>649.16947734385303</v>
      </c>
      <c r="G243" s="25">
        <f ca="1">IF(Amortization[[#This Row],[Datum plačila]]="",0,PropertyTaxAmount)</f>
        <v>375</v>
      </c>
      <c r="H243" s="25">
        <f ca="1">IF(Amortization[[#This Row],[Datum plačila]]="",0,Amortization[[#This Row],[Obresti]]+Amortization[[#This Row],[Glavnica]]+Amortization[[#This Row],[Davek na nepremičnine]])</f>
        <v>1445.9383732020133</v>
      </c>
      <c r="I243" s="25">
        <f ca="1">IF(Amortization[[#This Row],[Datum plačila]]="",0,Amortization[[#This Row],[Začetno stanje]]-Amortization[[#This Row],[Glavnica]])</f>
        <v>101224.53500595846</v>
      </c>
      <c r="J243" s="26">
        <f ca="1">IF(Amortization[[#This Row],[Končno stanje]]&gt;0,LastRow-ROW(),0)</f>
        <v>120</v>
      </c>
    </row>
    <row r="244" spans="2:10" ht="15" customHeight="1" x14ac:dyDescent="0.3">
      <c r="B244" s="23">
        <f>ROWS($B$4:B244)</f>
        <v>241</v>
      </c>
      <c r="C244" s="24">
        <f ca="1">IF(ValuesEntered,IF(Amortization[[#This Row],[Številka obroka]]&lt;=DurationOfLoan,IF(ROW()-ROW(Amortization[[#Headers],[Datum plačila]])=1,LoanStart,IF(I243&gt;0,EDATE(C243,1),"")),""),"")</f>
        <v>51628</v>
      </c>
      <c r="D244" s="25">
        <f ca="1">IF(ROW()-ROW(Amortization[[#Headers],[Začetno stanje]])=1,LoanAmount,IF(Amortization[[#This Row],[Datum plačila]]="",0,INDEX(Amortization[], ROW()-4,8)))</f>
        <v>101224.53500595846</v>
      </c>
      <c r="E244" s="25">
        <f ca="1">IF(ValuesEntered,IF(ROW()-ROW(Amortization[[#Headers],[Obresti]])=1,-IPMT(InterestRate/12,1,DurationOfLoan-ROWS($C$4:C244)+1,Amortization[[#This Row],[Začetno stanje]]),IFERROR(-IPMT(InterestRate/12,1,Amortization[[#This Row],[Preostali obroki]],D245),0)),0)</f>
        <v>419.05275273246804</v>
      </c>
      <c r="F244" s="25">
        <f ca="1">IFERROR(IF(AND(ValuesEntered,Amortization[[#This Row],[Datum plačila]]&lt;&gt;""),-PPMT(InterestRate/12,1,DurationOfLoan-ROWS($C$4:C244)+1,Amortization[[#This Row],[Začetno stanje]]),""),0)</f>
        <v>651.87435016611892</v>
      </c>
      <c r="G244" s="25">
        <f ca="1">IF(Amortization[[#This Row],[Datum plačila]]="",0,PropertyTaxAmount)</f>
        <v>375</v>
      </c>
      <c r="H244" s="25">
        <f ca="1">IF(Amortization[[#This Row],[Datum plačila]]="",0,Amortization[[#This Row],[Obresti]]+Amortization[[#This Row],[Glavnica]]+Amortization[[#This Row],[Davek na nepremičnine]])</f>
        <v>1445.927102898587</v>
      </c>
      <c r="I244" s="25">
        <f ca="1">IF(Amortization[[#This Row],[Datum plačila]]="",0,Amortization[[#This Row],[Začetno stanje]]-Amortization[[#This Row],[Glavnica]])</f>
        <v>100572.66065579234</v>
      </c>
      <c r="J244" s="26">
        <f ca="1">IF(Amortization[[#This Row],[Končno stanje]]&gt;0,LastRow-ROW(),0)</f>
        <v>119</v>
      </c>
    </row>
    <row r="245" spans="2:10" ht="15" customHeight="1" x14ac:dyDescent="0.3">
      <c r="B245" s="23">
        <f>ROWS($B$4:B245)</f>
        <v>242</v>
      </c>
      <c r="C245" s="24">
        <f ca="1">IF(ValuesEntered,IF(Amortization[[#This Row],[Številka obroka]]&lt;=DurationOfLoan,IF(ROW()-ROW(Amortization[[#Headers],[Datum plačila]])=1,LoanStart,IF(I244&gt;0,EDATE(C244,1),"")),""),"")</f>
        <v>51659</v>
      </c>
      <c r="D245" s="25">
        <f ca="1">IF(ROW()-ROW(Amortization[[#Headers],[Začetno stanje]])=1,LoanAmount,IF(Amortization[[#This Row],[Datum plačila]]="",0,INDEX(Amortization[], ROW()-4,8)))</f>
        <v>100572.66065579234</v>
      </c>
      <c r="E245" s="25">
        <f ca="1">IF(ValuesEntered,IF(ROW()-ROW(Amortization[[#Headers],[Obresti]])=1,-IPMT(InterestRate/12,1,DurationOfLoan-ROWS($C$4:C245)+1,Amortization[[#This Row],[Začetno stanje]]),IFERROR(-IPMT(InterestRate/12,1,Amortization[[#This Row],[Preostali obroki]],D246),0)),0)</f>
        <v>416.32529234375221</v>
      </c>
      <c r="F245" s="25">
        <f ca="1">IFERROR(IF(AND(ValuesEntered,Amortization[[#This Row],[Datum plačila]]&lt;&gt;""),-PPMT(InterestRate/12,1,DurationOfLoan-ROWS($C$4:C245)+1,Amortization[[#This Row],[Začetno stanje]]),""),0)</f>
        <v>654.59049329181119</v>
      </c>
      <c r="G245" s="25">
        <f ca="1">IF(Amortization[[#This Row],[Datum plačila]]="",0,PropertyTaxAmount)</f>
        <v>375</v>
      </c>
      <c r="H245" s="25">
        <f ca="1">IF(Amortization[[#This Row],[Datum plačila]]="",0,Amortization[[#This Row],[Obresti]]+Amortization[[#This Row],[Glavnica]]+Amortization[[#This Row],[Davek na nepremičnine]])</f>
        <v>1445.9157856355635</v>
      </c>
      <c r="I245" s="25">
        <f ca="1">IF(Amortization[[#This Row],[Datum plačila]]="",0,Amortization[[#This Row],[Začetno stanje]]-Amortization[[#This Row],[Glavnica]])</f>
        <v>99918.070162500531</v>
      </c>
      <c r="J245" s="26">
        <f ca="1">IF(Amortization[[#This Row],[Končno stanje]]&gt;0,LastRow-ROW(),0)</f>
        <v>118</v>
      </c>
    </row>
    <row r="246" spans="2:10" ht="15" customHeight="1" x14ac:dyDescent="0.3">
      <c r="B246" s="23">
        <f>ROWS($B$4:B246)</f>
        <v>243</v>
      </c>
      <c r="C246" s="24">
        <f ca="1">IF(ValuesEntered,IF(Amortization[[#This Row],[Številka obroka]]&lt;=DurationOfLoan,IF(ROW()-ROW(Amortization[[#Headers],[Datum plačila]])=1,LoanStart,IF(I245&gt;0,EDATE(C245,1),"")),""),"")</f>
        <v>51689</v>
      </c>
      <c r="D246" s="25">
        <f ca="1">IF(ROW()-ROW(Amortization[[#Headers],[Začetno stanje]])=1,LoanAmount,IF(Amortization[[#This Row],[Datum plačila]]="",0,INDEX(Amortization[], ROW()-4,8)))</f>
        <v>99918.070162500531</v>
      </c>
      <c r="E246" s="25">
        <f ca="1">IF(ValuesEntered,IF(ROW()-ROW(Amortization[[#Headers],[Obresti]])=1,-IPMT(InterestRate/12,1,DurationOfLoan-ROWS($C$4:C246)+1,Amortization[[#This Row],[Začetno stanje]]),IFERROR(-IPMT(InterestRate/12,1,Amortization[[#This Row],[Preostali obroki]],D247),0)),0)</f>
        <v>413.58646753675004</v>
      </c>
      <c r="F246" s="25">
        <f ca="1">IFERROR(IF(AND(ValuesEntered,Amortization[[#This Row],[Datum plačila]]&lt;&gt;""),-PPMT(InterestRate/12,1,DurationOfLoan-ROWS($C$4:C246)+1,Amortization[[#This Row],[Začetno stanje]]),""),0)</f>
        <v>657.31795368052724</v>
      </c>
      <c r="G246" s="25">
        <f ca="1">IF(Amortization[[#This Row],[Datum plačila]]="",0,PropertyTaxAmount)</f>
        <v>375</v>
      </c>
      <c r="H246" s="25">
        <f ca="1">IF(Amortization[[#This Row],[Datum plačila]]="",0,Amortization[[#This Row],[Obresti]]+Amortization[[#This Row],[Glavnica]]+Amortization[[#This Row],[Davek na nepremičnine]])</f>
        <v>1445.9044212172773</v>
      </c>
      <c r="I246" s="25">
        <f ca="1">IF(Amortization[[#This Row],[Datum plačila]]="",0,Amortization[[#This Row],[Začetno stanje]]-Amortization[[#This Row],[Glavnica]])</f>
        <v>99260.752208820006</v>
      </c>
      <c r="J246" s="26">
        <f ca="1">IF(Amortization[[#This Row],[Končno stanje]]&gt;0,LastRow-ROW(),0)</f>
        <v>117</v>
      </c>
    </row>
    <row r="247" spans="2:10" ht="15" customHeight="1" x14ac:dyDescent="0.3">
      <c r="B247" s="23">
        <f>ROWS($B$4:B247)</f>
        <v>244</v>
      </c>
      <c r="C247" s="24">
        <f ca="1">IF(ValuesEntered,IF(Amortization[[#This Row],[Številka obroka]]&lt;=DurationOfLoan,IF(ROW()-ROW(Amortization[[#Headers],[Datum plačila]])=1,LoanStart,IF(I246&gt;0,EDATE(C246,1),"")),""),"")</f>
        <v>51720</v>
      </c>
      <c r="D247" s="25">
        <f ca="1">IF(ROW()-ROW(Amortization[[#Headers],[Začetno stanje]])=1,LoanAmount,IF(Amortization[[#This Row],[Datum plačila]]="",0,INDEX(Amortization[], ROW()-4,8)))</f>
        <v>99260.752208820006</v>
      </c>
      <c r="E247" s="25">
        <f ca="1">IF(ValuesEntered,IF(ROW()-ROW(Amortization[[#Headers],[Obresti]])=1,-IPMT(InterestRate/12,1,DurationOfLoan-ROWS($C$4:C247)+1,Amortization[[#This Row],[Začetno stanje]]),IFERROR(-IPMT(InterestRate/12,1,Amortization[[#This Row],[Preostali obroki]],D248),0)),0)</f>
        <v>410.83623095971865</v>
      </c>
      <c r="F247" s="25">
        <f ca="1">IFERROR(IF(AND(ValuesEntered,Amortization[[#This Row],[Datum plačila]]&lt;&gt;""),-PPMT(InterestRate/12,1,DurationOfLoan-ROWS($C$4:C247)+1,Amortization[[#This Row],[Začetno stanje]]),""),0)</f>
        <v>660.05677848752941</v>
      </c>
      <c r="G247" s="25">
        <f ca="1">IF(Amortization[[#This Row],[Datum plačila]]="",0,PropertyTaxAmount)</f>
        <v>375</v>
      </c>
      <c r="H247" s="25">
        <f ca="1">IF(Amortization[[#This Row],[Datum plačila]]="",0,Amortization[[#This Row],[Obresti]]+Amortization[[#This Row],[Glavnica]]+Amortization[[#This Row],[Davek na nepremičnine]])</f>
        <v>1445.893009447248</v>
      </c>
      <c r="I247" s="25">
        <f ca="1">IF(Amortization[[#This Row],[Datum plačila]]="",0,Amortization[[#This Row],[Začetno stanje]]-Amortization[[#This Row],[Glavnica]])</f>
        <v>98600.695430332475</v>
      </c>
      <c r="J247" s="26">
        <f ca="1">IF(Amortization[[#This Row],[Končno stanje]]&gt;0,LastRow-ROW(),0)</f>
        <v>116</v>
      </c>
    </row>
    <row r="248" spans="2:10" ht="15" customHeight="1" x14ac:dyDescent="0.3">
      <c r="B248" s="23">
        <f>ROWS($B$4:B248)</f>
        <v>245</v>
      </c>
      <c r="C248" s="24">
        <f ca="1">IF(ValuesEntered,IF(Amortization[[#This Row],[Številka obroka]]&lt;=DurationOfLoan,IF(ROW()-ROW(Amortization[[#Headers],[Datum plačila]])=1,LoanStart,IF(I247&gt;0,EDATE(C247,1),"")),""),"")</f>
        <v>51751</v>
      </c>
      <c r="D248" s="25">
        <f ca="1">IF(ROW()-ROW(Amortization[[#Headers],[Začetno stanje]])=1,LoanAmount,IF(Amortization[[#This Row],[Datum plačila]]="",0,INDEX(Amortization[], ROW()-4,8)))</f>
        <v>98600.695430332475</v>
      </c>
      <c r="E248" s="25">
        <f ca="1">IF(ValuesEntered,IF(ROW()-ROW(Amortization[[#Headers],[Obresti]])=1,-IPMT(InterestRate/12,1,DurationOfLoan-ROWS($C$4:C248)+1,Amortization[[#This Row],[Začetno stanje]]),IFERROR(-IPMT(InterestRate/12,1,Amortization[[#This Row],[Preostali obroki]],D249),0)),0)</f>
        <v>408.07453506361628</v>
      </c>
      <c r="F248" s="25">
        <f ca="1">IFERROR(IF(AND(ValuesEntered,Amortization[[#This Row],[Datum plačila]]&lt;&gt;""),-PPMT(InterestRate/12,1,DurationOfLoan-ROWS($C$4:C248)+1,Amortization[[#This Row],[Začetno stanje]]),""),0)</f>
        <v>662.80701506456057</v>
      </c>
      <c r="G248" s="25">
        <f ca="1">IF(Amortization[[#This Row],[Datum plačila]]="",0,PropertyTaxAmount)</f>
        <v>375</v>
      </c>
      <c r="H248" s="25">
        <f ca="1">IF(Amortization[[#This Row],[Datum plačila]]="",0,Amortization[[#This Row],[Obresti]]+Amortization[[#This Row],[Glavnica]]+Amortization[[#This Row],[Davek na nepremičnine]])</f>
        <v>1445.881550128177</v>
      </c>
      <c r="I248" s="25">
        <f ca="1">IF(Amortization[[#This Row],[Datum plačila]]="",0,Amortization[[#This Row],[Začetno stanje]]-Amortization[[#This Row],[Glavnica]])</f>
        <v>97937.888415267909</v>
      </c>
      <c r="J248" s="26">
        <f ca="1">IF(Amortization[[#This Row],[Končno stanje]]&gt;0,LastRow-ROW(),0)</f>
        <v>115</v>
      </c>
    </row>
    <row r="249" spans="2:10" ht="15" customHeight="1" x14ac:dyDescent="0.3">
      <c r="B249" s="23">
        <f>ROWS($B$4:B249)</f>
        <v>246</v>
      </c>
      <c r="C249" s="24">
        <f ca="1">IF(ValuesEntered,IF(Amortization[[#This Row],[Številka obroka]]&lt;=DurationOfLoan,IF(ROW()-ROW(Amortization[[#Headers],[Datum plačila]])=1,LoanStart,IF(I248&gt;0,EDATE(C248,1),"")),""),"")</f>
        <v>51781</v>
      </c>
      <c r="D249" s="25">
        <f ca="1">IF(ROW()-ROW(Amortization[[#Headers],[Začetno stanje]])=1,LoanAmount,IF(Amortization[[#This Row],[Datum plačila]]="",0,INDEX(Amortization[], ROW()-4,8)))</f>
        <v>97937.888415267909</v>
      </c>
      <c r="E249" s="25">
        <f ca="1">IF(ValuesEntered,IF(ROW()-ROW(Amortization[[#Headers],[Obresti]])=1,-IPMT(InterestRate/12,1,DurationOfLoan-ROWS($C$4:C249)+1,Amortization[[#This Row],[Začetno stanje]]),IFERROR(-IPMT(InterestRate/12,1,Amortization[[#This Row],[Preostali obroki]],D250),0)),0)</f>
        <v>405.3013321012802</v>
      </c>
      <c r="F249" s="25">
        <f ca="1">IFERROR(IF(AND(ValuesEntered,Amortization[[#This Row],[Datum plačila]]&lt;&gt;""),-PPMT(InterestRate/12,1,DurationOfLoan-ROWS($C$4:C249)+1,Amortization[[#This Row],[Začetno stanje]]),""),0)</f>
        <v>665.56871096066288</v>
      </c>
      <c r="G249" s="25">
        <f ca="1">IF(Amortization[[#This Row],[Datum plačila]]="",0,PropertyTaxAmount)</f>
        <v>375</v>
      </c>
      <c r="H249" s="25">
        <f ca="1">IF(Amortization[[#This Row],[Datum plačila]]="",0,Amortization[[#This Row],[Obresti]]+Amortization[[#This Row],[Glavnica]]+Amortization[[#This Row],[Davek na nepremičnine]])</f>
        <v>1445.8700430619431</v>
      </c>
      <c r="I249" s="25">
        <f ca="1">IF(Amortization[[#This Row],[Datum plačila]]="",0,Amortization[[#This Row],[Začetno stanje]]-Amortization[[#This Row],[Glavnica]])</f>
        <v>97272.319704307243</v>
      </c>
      <c r="J249" s="26">
        <f ca="1">IF(Amortization[[#This Row],[Končno stanje]]&gt;0,LastRow-ROW(),0)</f>
        <v>114</v>
      </c>
    </row>
    <row r="250" spans="2:10" ht="15" customHeight="1" x14ac:dyDescent="0.3">
      <c r="B250" s="23">
        <f>ROWS($B$4:B250)</f>
        <v>247</v>
      </c>
      <c r="C250" s="24">
        <f ca="1">IF(ValuesEntered,IF(Amortization[[#This Row],[Številka obroka]]&lt;=DurationOfLoan,IF(ROW()-ROW(Amortization[[#Headers],[Datum plačila]])=1,LoanStart,IF(I249&gt;0,EDATE(C249,1),"")),""),"")</f>
        <v>51812</v>
      </c>
      <c r="D250" s="25">
        <f ca="1">IF(ROW()-ROW(Amortization[[#Headers],[Začetno stanje]])=1,LoanAmount,IF(Amortization[[#This Row],[Datum plačila]]="",0,INDEX(Amortization[], ROW()-4,8)))</f>
        <v>97272.319704307243</v>
      </c>
      <c r="E250" s="25">
        <f ca="1">IF(ValuesEntered,IF(ROW()-ROW(Amortization[[#Headers],[Obresti]])=1,-IPMT(InterestRate/12,1,DurationOfLoan-ROWS($C$4:C250)+1,Amortization[[#This Row],[Začetno stanje]]),IFERROR(-IPMT(InterestRate/12,1,Amortization[[#This Row],[Preostali obroki]],D251),0)),0)</f>
        <v>402.51657412660103</v>
      </c>
      <c r="F250" s="25">
        <f ca="1">IFERROR(IF(AND(ValuesEntered,Amortization[[#This Row],[Datum plačila]]&lt;&gt;""),-PPMT(InterestRate/12,1,DurationOfLoan-ROWS($C$4:C250)+1,Amortization[[#This Row],[Začetno stanje]]),""),0)</f>
        <v>668.34191392299908</v>
      </c>
      <c r="G250" s="25">
        <f ca="1">IF(Amortization[[#This Row],[Datum plačila]]="",0,PropertyTaxAmount)</f>
        <v>375</v>
      </c>
      <c r="H250" s="25">
        <f ca="1">IF(Amortization[[#This Row],[Datum plačila]]="",0,Amortization[[#This Row],[Obresti]]+Amortization[[#This Row],[Glavnica]]+Amortization[[#This Row],[Davek na nepremičnine]])</f>
        <v>1445.8584880496001</v>
      </c>
      <c r="I250" s="25">
        <f ca="1">IF(Amortization[[#This Row],[Datum plačila]]="",0,Amortization[[#This Row],[Začetno stanje]]-Amortization[[#This Row],[Glavnica]])</f>
        <v>96603.977790384248</v>
      </c>
      <c r="J250" s="26">
        <f ca="1">IF(Amortization[[#This Row],[Končno stanje]]&gt;0,LastRow-ROW(),0)</f>
        <v>113</v>
      </c>
    </row>
    <row r="251" spans="2:10" ht="15" customHeight="1" x14ac:dyDescent="0.3">
      <c r="B251" s="23">
        <f>ROWS($B$4:B251)</f>
        <v>248</v>
      </c>
      <c r="C251" s="24">
        <f ca="1">IF(ValuesEntered,IF(Amortization[[#This Row],[Številka obroka]]&lt;=DurationOfLoan,IF(ROW()-ROW(Amortization[[#Headers],[Datum plačila]])=1,LoanStart,IF(I250&gt;0,EDATE(C250,1),"")),""),"")</f>
        <v>51842</v>
      </c>
      <c r="D251" s="25">
        <f ca="1">IF(ROW()-ROW(Amortization[[#Headers],[Začetno stanje]])=1,LoanAmount,IF(Amortization[[#This Row],[Datum plačila]]="",0,INDEX(Amortization[], ROW()-4,8)))</f>
        <v>96603.977790384248</v>
      </c>
      <c r="E251" s="25">
        <f ca="1">IF(ValuesEntered,IF(ROW()-ROW(Amortization[[#Headers],[Obresti]])=1,-IPMT(InterestRate/12,1,DurationOfLoan-ROWS($C$4:C251)+1,Amortization[[#This Row],[Začetno stanje]]),IFERROR(-IPMT(InterestRate/12,1,Amortization[[#This Row],[Preostali obroki]],D252),0)),0)</f>
        <v>399.72021299369402</v>
      </c>
      <c r="F251" s="25">
        <f ca="1">IFERROR(IF(AND(ValuesEntered,Amortization[[#This Row],[Datum plačila]]&lt;&gt;""),-PPMT(InterestRate/12,1,DurationOfLoan-ROWS($C$4:C251)+1,Amortization[[#This Row],[Začetno stanje]]),""),0)</f>
        <v>671.12667189767831</v>
      </c>
      <c r="G251" s="25">
        <f ca="1">IF(Amortization[[#This Row],[Datum plačila]]="",0,PropertyTaxAmount)</f>
        <v>375</v>
      </c>
      <c r="H251" s="25">
        <f ca="1">IF(Amortization[[#This Row],[Datum plačila]]="",0,Amortization[[#This Row],[Obresti]]+Amortization[[#This Row],[Glavnica]]+Amortization[[#This Row],[Davek na nepremičnine]])</f>
        <v>1445.8468848913724</v>
      </c>
      <c r="I251" s="25">
        <f ca="1">IF(Amortization[[#This Row],[Datum plačila]]="",0,Amortization[[#This Row],[Začetno stanje]]-Amortization[[#This Row],[Glavnica]])</f>
        <v>95932.851118486564</v>
      </c>
      <c r="J251" s="26">
        <f ca="1">IF(Amortization[[#This Row],[Končno stanje]]&gt;0,LastRow-ROW(),0)</f>
        <v>112</v>
      </c>
    </row>
    <row r="252" spans="2:10" ht="15" customHeight="1" x14ac:dyDescent="0.3">
      <c r="B252" s="23">
        <f>ROWS($B$4:B252)</f>
        <v>249</v>
      </c>
      <c r="C252" s="24">
        <f ca="1">IF(ValuesEntered,IF(Amortization[[#This Row],[Številka obroka]]&lt;=DurationOfLoan,IF(ROW()-ROW(Amortization[[#Headers],[Datum plačila]])=1,LoanStart,IF(I251&gt;0,EDATE(C251,1),"")),""),"")</f>
        <v>51873</v>
      </c>
      <c r="D252" s="25">
        <f ca="1">IF(ROW()-ROW(Amortization[[#Headers],[Začetno stanje]])=1,LoanAmount,IF(Amortization[[#This Row],[Datum plačila]]="",0,INDEX(Amortization[], ROW()-4,8)))</f>
        <v>95932.851118486564</v>
      </c>
      <c r="E252" s="25">
        <f ca="1">IF(ValuesEntered,IF(ROW()-ROW(Amortization[[#Headers],[Obresti]])=1,-IPMT(InterestRate/12,1,DurationOfLoan-ROWS($C$4:C252)+1,Amortization[[#This Row],[Začetno stanje]]),IFERROR(-IPMT(InterestRate/12,1,Amortization[[#This Row],[Preostali obroki]],D253),0)),0)</f>
        <v>396.91220035606659</v>
      </c>
      <c r="F252" s="25">
        <f ca="1">IFERROR(IF(AND(ValuesEntered,Amortization[[#This Row],[Datum plačila]]&lt;&gt;""),-PPMT(InterestRate/12,1,DurationOfLoan-ROWS($C$4:C252)+1,Amortization[[#This Row],[Začetno stanje]]),""),0)</f>
        <v>673.92303303058509</v>
      </c>
      <c r="G252" s="25">
        <f ca="1">IF(Amortization[[#This Row],[Datum plačila]]="",0,PropertyTaxAmount)</f>
        <v>375</v>
      </c>
      <c r="H252" s="25">
        <f ca="1">IF(Amortization[[#This Row],[Datum plačila]]="",0,Amortization[[#This Row],[Obresti]]+Amortization[[#This Row],[Glavnica]]+Amortization[[#This Row],[Davek na nepremičnine]])</f>
        <v>1445.8352333866517</v>
      </c>
      <c r="I252" s="25">
        <f ca="1">IF(Amortization[[#This Row],[Datum plačila]]="",0,Amortization[[#This Row],[Začetno stanje]]-Amortization[[#This Row],[Glavnica]])</f>
        <v>95258.928085455977</v>
      </c>
      <c r="J252" s="26">
        <f ca="1">IF(Amortization[[#This Row],[Končno stanje]]&gt;0,LastRow-ROW(),0)</f>
        <v>111</v>
      </c>
    </row>
    <row r="253" spans="2:10" ht="15" customHeight="1" x14ac:dyDescent="0.3">
      <c r="B253" s="23">
        <f>ROWS($B$4:B253)</f>
        <v>250</v>
      </c>
      <c r="C253" s="24">
        <f ca="1">IF(ValuesEntered,IF(Amortization[[#This Row],[Številka obroka]]&lt;=DurationOfLoan,IF(ROW()-ROW(Amortization[[#Headers],[Datum plačila]])=1,LoanStart,IF(I252&gt;0,EDATE(C252,1),"")),""),"")</f>
        <v>51904</v>
      </c>
      <c r="D253" s="25">
        <f ca="1">IF(ROW()-ROW(Amortization[[#Headers],[Začetno stanje]])=1,LoanAmount,IF(Amortization[[#This Row],[Datum plačila]]="",0,INDEX(Amortization[], ROW()-4,8)))</f>
        <v>95258.928085455977</v>
      </c>
      <c r="E253" s="25">
        <f ca="1">IF(ValuesEntered,IF(ROW()-ROW(Amortization[[#Headers],[Obresti]])=1,-IPMT(InterestRate/12,1,DurationOfLoan-ROWS($C$4:C253)+1,Amortization[[#This Row],[Začetno stanje]]),IFERROR(-IPMT(InterestRate/12,1,Amortization[[#This Row],[Preostali obroki]],D254),0)),0)</f>
        <v>394.0924876657823</v>
      </c>
      <c r="F253" s="25">
        <f ca="1">IFERROR(IF(AND(ValuesEntered,Amortization[[#This Row],[Datum plačila]]&lt;&gt;""),-PPMT(InterestRate/12,1,DurationOfLoan-ROWS($C$4:C253)+1,Amortization[[#This Row],[Začetno stanje]]),""),0)</f>
        <v>676.73104566821257</v>
      </c>
      <c r="G253" s="25">
        <f ca="1">IF(Amortization[[#This Row],[Datum plačila]]="",0,PropertyTaxAmount)</f>
        <v>375</v>
      </c>
      <c r="H253" s="25">
        <f ca="1">IF(Amortization[[#This Row],[Datum plačila]]="",0,Amortization[[#This Row],[Obresti]]+Amortization[[#This Row],[Glavnica]]+Amortization[[#This Row],[Davek na nepremičnine]])</f>
        <v>1445.8235333339949</v>
      </c>
      <c r="I253" s="25">
        <f ca="1">IF(Amortization[[#This Row],[Datum plačila]]="",0,Amortization[[#This Row],[Začetno stanje]]-Amortization[[#This Row],[Glavnica]])</f>
        <v>94582.197039787759</v>
      </c>
      <c r="J253" s="26">
        <f ca="1">IF(Amortization[[#This Row],[Končno stanje]]&gt;0,LastRow-ROW(),0)</f>
        <v>110</v>
      </c>
    </row>
    <row r="254" spans="2:10" ht="15" customHeight="1" x14ac:dyDescent="0.3">
      <c r="B254" s="23">
        <f>ROWS($B$4:B254)</f>
        <v>251</v>
      </c>
      <c r="C254" s="24">
        <f ca="1">IF(ValuesEntered,IF(Amortization[[#This Row],[Številka obroka]]&lt;=DurationOfLoan,IF(ROW()-ROW(Amortization[[#Headers],[Datum plačila]])=1,LoanStart,IF(I253&gt;0,EDATE(C253,1),"")),""),"")</f>
        <v>51932</v>
      </c>
      <c r="D254" s="25">
        <f ca="1">IF(ROW()-ROW(Amortization[[#Headers],[Začetno stanje]])=1,LoanAmount,IF(Amortization[[#This Row],[Datum plačila]]="",0,INDEX(Amortization[], ROW()-4,8)))</f>
        <v>94582.197039787759</v>
      </c>
      <c r="E254" s="25">
        <f ca="1">IF(ValuesEntered,IF(ROW()-ROW(Amortization[[#Headers],[Obresti]])=1,-IPMT(InterestRate/12,1,DurationOfLoan-ROWS($C$4:C254)+1,Amortization[[#This Row],[Začetno stanje]]),IFERROR(-IPMT(InterestRate/12,1,Amortization[[#This Row],[Preostali obroki]],D255),0)),0)</f>
        <v>391.26102617262194</v>
      </c>
      <c r="F254" s="25">
        <f ca="1">IFERROR(IF(AND(ValuesEntered,Amortization[[#This Row],[Datum plačila]]&lt;&gt;""),-PPMT(InterestRate/12,1,DurationOfLoan-ROWS($C$4:C254)+1,Amortization[[#This Row],[Začetno stanje]]),""),0)</f>
        <v>679.55075835849686</v>
      </c>
      <c r="G254" s="25">
        <f ca="1">IF(Amortization[[#This Row],[Datum plačila]]="",0,PropertyTaxAmount)</f>
        <v>375</v>
      </c>
      <c r="H254" s="25">
        <f ca="1">IF(Amortization[[#This Row],[Datum plačila]]="",0,Amortization[[#This Row],[Obresti]]+Amortization[[#This Row],[Glavnica]]+Amortization[[#This Row],[Davek na nepremičnine]])</f>
        <v>1445.8117845311187</v>
      </c>
      <c r="I254" s="25">
        <f ca="1">IF(Amortization[[#This Row],[Datum plačila]]="",0,Amortization[[#This Row],[Začetno stanje]]-Amortization[[#This Row],[Glavnica]])</f>
        <v>93902.646281429261</v>
      </c>
      <c r="J254" s="26">
        <f ca="1">IF(Amortization[[#This Row],[Končno stanje]]&gt;0,LastRow-ROW(),0)</f>
        <v>109</v>
      </c>
    </row>
    <row r="255" spans="2:10" ht="15" customHeight="1" x14ac:dyDescent="0.3">
      <c r="B255" s="23">
        <f>ROWS($B$4:B255)</f>
        <v>252</v>
      </c>
      <c r="C255" s="24">
        <f ca="1">IF(ValuesEntered,IF(Amortization[[#This Row],[Številka obroka]]&lt;=DurationOfLoan,IF(ROW()-ROW(Amortization[[#Headers],[Datum plačila]])=1,LoanStart,IF(I254&gt;0,EDATE(C254,1),"")),""),"")</f>
        <v>51963</v>
      </c>
      <c r="D255" s="25">
        <f ca="1">IF(ROW()-ROW(Amortization[[#Headers],[Začetno stanje]])=1,LoanAmount,IF(Amortization[[#This Row],[Datum plačila]]="",0,INDEX(Amortization[], ROW()-4,8)))</f>
        <v>93902.646281429261</v>
      </c>
      <c r="E255" s="25">
        <f ca="1">IF(ValuesEntered,IF(ROW()-ROW(Amortization[[#Headers],[Obresti]])=1,-IPMT(InterestRate/12,1,DurationOfLoan-ROWS($C$4:C255)+1,Amortization[[#This Row],[Začetno stanje]]),IFERROR(-IPMT(InterestRate/12,1,Amortization[[#This Row],[Preostali obroki]],D256),0)),0)</f>
        <v>388.41776692324004</v>
      </c>
      <c r="F255" s="25">
        <f ca="1">IFERROR(IF(AND(ValuesEntered,Amortization[[#This Row],[Datum plačila]]&lt;&gt;""),-PPMT(InterestRate/12,1,DurationOfLoan-ROWS($C$4:C255)+1,Amortization[[#This Row],[Začetno stanje]]),""),0)</f>
        <v>682.38221985165728</v>
      </c>
      <c r="G255" s="25">
        <f ca="1">IF(Amortization[[#This Row],[Datum plačila]]="",0,PropertyTaxAmount)</f>
        <v>375</v>
      </c>
      <c r="H255" s="25">
        <f ca="1">IF(Amortization[[#This Row],[Datum plačila]]="",0,Amortization[[#This Row],[Obresti]]+Amortization[[#This Row],[Glavnica]]+Amortization[[#This Row],[Davek na nepremičnine]])</f>
        <v>1445.7999867748972</v>
      </c>
      <c r="I255" s="25">
        <f ca="1">IF(Amortization[[#This Row],[Datum plačila]]="",0,Amortization[[#This Row],[Začetno stanje]]-Amortization[[#This Row],[Glavnica]])</f>
        <v>93220.264061577604</v>
      </c>
      <c r="J255" s="26">
        <f ca="1">IF(Amortization[[#This Row],[Končno stanje]]&gt;0,LastRow-ROW(),0)</f>
        <v>108</v>
      </c>
    </row>
    <row r="256" spans="2:10" ht="15" customHeight="1" x14ac:dyDescent="0.3">
      <c r="B256" s="23">
        <f>ROWS($B$4:B256)</f>
        <v>253</v>
      </c>
      <c r="C256" s="24">
        <f ca="1">IF(ValuesEntered,IF(Amortization[[#This Row],[Številka obroka]]&lt;=DurationOfLoan,IF(ROW()-ROW(Amortization[[#Headers],[Datum plačila]])=1,LoanStart,IF(I255&gt;0,EDATE(C255,1),"")),""),"")</f>
        <v>51993</v>
      </c>
      <c r="D256" s="25">
        <f ca="1">IF(ROW()-ROW(Amortization[[#Headers],[Začetno stanje]])=1,LoanAmount,IF(Amortization[[#This Row],[Datum plačila]]="",0,INDEX(Amortization[], ROW()-4,8)))</f>
        <v>93220.264061577604</v>
      </c>
      <c r="E256" s="25">
        <f ca="1">IF(ValuesEntered,IF(ROW()-ROW(Amortization[[#Headers],[Obresti]])=1,-IPMT(InterestRate/12,1,DurationOfLoan-ROWS($C$4:C256)+1,Amortization[[#This Row],[Začetno stanje]]),IFERROR(-IPMT(InterestRate/12,1,Amortization[[#This Row],[Preostali obroki]],D257),0)),0)</f>
        <v>385.56266076031903</v>
      </c>
      <c r="F256" s="25">
        <f ca="1">IFERROR(IF(AND(ValuesEntered,Amortization[[#This Row],[Datum plačila]]&lt;&gt;""),-PPMT(InterestRate/12,1,DurationOfLoan-ROWS($C$4:C256)+1,Amortization[[#This Row],[Začetno stanje]]),""),0)</f>
        <v>685.22547910103913</v>
      </c>
      <c r="G256" s="25">
        <f ca="1">IF(Amortization[[#This Row],[Datum plačila]]="",0,PropertyTaxAmount)</f>
        <v>375</v>
      </c>
      <c r="H256" s="25">
        <f ca="1">IF(Amortization[[#This Row],[Datum plačila]]="",0,Amortization[[#This Row],[Obresti]]+Amortization[[#This Row],[Glavnica]]+Amortization[[#This Row],[Davek na nepremičnine]])</f>
        <v>1445.7881398613581</v>
      </c>
      <c r="I256" s="25">
        <f ca="1">IF(Amortization[[#This Row],[Datum plačila]]="",0,Amortization[[#This Row],[Začetno stanje]]-Amortization[[#This Row],[Glavnica]])</f>
        <v>92535.038582476569</v>
      </c>
      <c r="J256" s="26">
        <f ca="1">IF(Amortization[[#This Row],[Končno stanje]]&gt;0,LastRow-ROW(),0)</f>
        <v>107</v>
      </c>
    </row>
    <row r="257" spans="2:10" ht="15" customHeight="1" x14ac:dyDescent="0.3">
      <c r="B257" s="23">
        <f>ROWS($B$4:B257)</f>
        <v>254</v>
      </c>
      <c r="C257" s="24">
        <f ca="1">IF(ValuesEntered,IF(Amortization[[#This Row],[Številka obroka]]&lt;=DurationOfLoan,IF(ROW()-ROW(Amortization[[#Headers],[Datum plačila]])=1,LoanStart,IF(I256&gt;0,EDATE(C256,1),"")),""),"")</f>
        <v>52024</v>
      </c>
      <c r="D257" s="25">
        <f ca="1">IF(ROW()-ROW(Amortization[[#Headers],[Začetno stanje]])=1,LoanAmount,IF(Amortization[[#This Row],[Datum plačila]]="",0,INDEX(Amortization[], ROW()-4,8)))</f>
        <v>92535.038582476569</v>
      </c>
      <c r="E257" s="25">
        <f ca="1">IF(ValuesEntered,IF(ROW()-ROW(Amortization[[#Headers],[Obresti]])=1,-IPMT(InterestRate/12,1,DurationOfLoan-ROWS($C$4:C257)+1,Amortization[[#This Row],[Začetno stanje]]),IFERROR(-IPMT(InterestRate/12,1,Amortization[[#This Row],[Preostali obroki]],D258),0)),0)</f>
        <v>382.69565832171918</v>
      </c>
      <c r="F257" s="25">
        <f ca="1">IFERROR(IF(AND(ValuesEntered,Amortization[[#This Row],[Datum plačila]]&lt;&gt;""),-PPMT(InterestRate/12,1,DurationOfLoan-ROWS($C$4:C257)+1,Amortization[[#This Row],[Začetno stanje]]),""),0)</f>
        <v>688.08058526396007</v>
      </c>
      <c r="G257" s="25">
        <f ca="1">IF(Amortization[[#This Row],[Datum plačila]]="",0,PropertyTaxAmount)</f>
        <v>375</v>
      </c>
      <c r="H257" s="25">
        <f ca="1">IF(Amortization[[#This Row],[Datum plačila]]="",0,Amortization[[#This Row],[Obresti]]+Amortization[[#This Row],[Glavnica]]+Amortization[[#This Row],[Davek na nepremičnine]])</f>
        <v>1445.7762435856794</v>
      </c>
      <c r="I257" s="25">
        <f ca="1">IF(Amortization[[#This Row],[Datum plačila]]="",0,Amortization[[#This Row],[Začetno stanje]]-Amortization[[#This Row],[Glavnica]])</f>
        <v>91846.957997212608</v>
      </c>
      <c r="J257" s="26">
        <f ca="1">IF(Amortization[[#This Row],[Končno stanje]]&gt;0,LastRow-ROW(),0)</f>
        <v>106</v>
      </c>
    </row>
    <row r="258" spans="2:10" ht="15" customHeight="1" x14ac:dyDescent="0.3">
      <c r="B258" s="23">
        <f>ROWS($B$4:B258)</f>
        <v>255</v>
      </c>
      <c r="C258" s="24">
        <f ca="1">IF(ValuesEntered,IF(Amortization[[#This Row],[Številka obroka]]&lt;=DurationOfLoan,IF(ROW()-ROW(Amortization[[#Headers],[Datum plačila]])=1,LoanStart,IF(I257&gt;0,EDATE(C257,1),"")),""),"")</f>
        <v>52054</v>
      </c>
      <c r="D258" s="25">
        <f ca="1">IF(ROW()-ROW(Amortization[[#Headers],[Začetno stanje]])=1,LoanAmount,IF(Amortization[[#This Row],[Datum plačila]]="",0,INDEX(Amortization[], ROW()-4,8)))</f>
        <v>91846.957997212608</v>
      </c>
      <c r="E258" s="25">
        <f ca="1">IF(ValuesEntered,IF(ROW()-ROW(Amortization[[#Headers],[Obresti]])=1,-IPMT(InterestRate/12,1,DurationOfLoan-ROWS($C$4:C258)+1,Amortization[[#This Row],[Začetno stanje]]),IFERROR(-IPMT(InterestRate/12,1,Amortization[[#This Row],[Preostali obroki]],D259),0)),0)</f>
        <v>379.81671003962521</v>
      </c>
      <c r="F258" s="25">
        <f ca="1">IFERROR(IF(AND(ValuesEntered,Amortization[[#This Row],[Datum plačila]]&lt;&gt;""),-PPMT(InterestRate/12,1,DurationOfLoan-ROWS($C$4:C258)+1,Amortization[[#This Row],[Začetno stanje]]),""),0)</f>
        <v>690.94758770255987</v>
      </c>
      <c r="G258" s="25">
        <f ca="1">IF(Amortization[[#This Row],[Datum plačila]]="",0,PropertyTaxAmount)</f>
        <v>375</v>
      </c>
      <c r="H258" s="25">
        <f ca="1">IF(Amortization[[#This Row],[Datum plačila]]="",0,Amortization[[#This Row],[Obresti]]+Amortization[[#This Row],[Glavnica]]+Amortization[[#This Row],[Davek na nepremičnine]])</f>
        <v>1445.7642977421851</v>
      </c>
      <c r="I258" s="25">
        <f ca="1">IF(Amortization[[#This Row],[Datum plačila]]="",0,Amortization[[#This Row],[Začetno stanje]]-Amortization[[#This Row],[Glavnica]])</f>
        <v>91156.010409510054</v>
      </c>
      <c r="J258" s="26">
        <f ca="1">IF(Amortization[[#This Row],[Končno stanje]]&gt;0,LastRow-ROW(),0)</f>
        <v>105</v>
      </c>
    </row>
    <row r="259" spans="2:10" ht="15" customHeight="1" x14ac:dyDescent="0.3">
      <c r="B259" s="23">
        <f>ROWS($B$4:B259)</f>
        <v>256</v>
      </c>
      <c r="C259" s="24">
        <f ca="1">IF(ValuesEntered,IF(Amortization[[#This Row],[Številka obroka]]&lt;=DurationOfLoan,IF(ROW()-ROW(Amortization[[#Headers],[Datum plačila]])=1,LoanStart,IF(I258&gt;0,EDATE(C258,1),"")),""),"")</f>
        <v>52085</v>
      </c>
      <c r="D259" s="25">
        <f ca="1">IF(ROW()-ROW(Amortization[[#Headers],[Začetno stanje]])=1,LoanAmount,IF(Amortization[[#This Row],[Datum plačila]]="",0,INDEX(Amortization[], ROW()-4,8)))</f>
        <v>91156.010409510054</v>
      </c>
      <c r="E259" s="25">
        <f ca="1">IF(ValuesEntered,IF(ROW()-ROW(Amortization[[#Headers],[Obresti]])=1,-IPMT(InterestRate/12,1,DurationOfLoan-ROWS($C$4:C259)+1,Amortization[[#This Row],[Začetno stanje]]),IFERROR(-IPMT(InterestRate/12,1,Amortization[[#This Row],[Preostali obroki]],D260),0)),0)</f>
        <v>376.92576613968913</v>
      </c>
      <c r="F259" s="25">
        <f ca="1">IFERROR(IF(AND(ValuesEntered,Amortization[[#This Row],[Datum plačila]]&lt;&gt;""),-PPMT(InterestRate/12,1,DurationOfLoan-ROWS($C$4:C259)+1,Amortization[[#This Row],[Začetno stanje]]),""),0)</f>
        <v>693.82653598465402</v>
      </c>
      <c r="G259" s="25">
        <f ca="1">IF(Amortization[[#This Row],[Datum plačila]]="",0,PropertyTaxAmount)</f>
        <v>375</v>
      </c>
      <c r="H259" s="25">
        <f ca="1">IF(Amortization[[#This Row],[Datum plačila]]="",0,Amortization[[#This Row],[Obresti]]+Amortization[[#This Row],[Glavnica]]+Amortization[[#This Row],[Davek na nepremičnine]])</f>
        <v>1445.7523021243433</v>
      </c>
      <c r="I259" s="25">
        <f ca="1">IF(Amortization[[#This Row],[Datum plačila]]="",0,Amortization[[#This Row],[Začetno stanje]]-Amortization[[#This Row],[Glavnica]])</f>
        <v>90462.183873525399</v>
      </c>
      <c r="J259" s="26">
        <f ca="1">IF(Amortization[[#This Row],[Končno stanje]]&gt;0,LastRow-ROW(),0)</f>
        <v>104</v>
      </c>
    </row>
    <row r="260" spans="2:10" ht="15" customHeight="1" x14ac:dyDescent="0.3">
      <c r="B260" s="23">
        <f>ROWS($B$4:B260)</f>
        <v>257</v>
      </c>
      <c r="C260" s="24">
        <f ca="1">IF(ValuesEntered,IF(Amortization[[#This Row],[Številka obroka]]&lt;=DurationOfLoan,IF(ROW()-ROW(Amortization[[#Headers],[Datum plačila]])=1,LoanStart,IF(I259&gt;0,EDATE(C259,1),"")),""),"")</f>
        <v>52116</v>
      </c>
      <c r="D260" s="25">
        <f ca="1">IF(ROW()-ROW(Amortization[[#Headers],[Začetno stanje]])=1,LoanAmount,IF(Amortization[[#This Row],[Datum plačila]]="",0,INDEX(Amortization[], ROW()-4,8)))</f>
        <v>90462.183873525399</v>
      </c>
      <c r="E260" s="25">
        <f ca="1">IF(ValuesEntered,IF(ROW()-ROW(Amortization[[#Headers],[Obresti]])=1,-IPMT(InterestRate/12,1,DurationOfLoan-ROWS($C$4:C260)+1,Amortization[[#This Row],[Začetno stanje]]),IFERROR(-IPMT(InterestRate/12,1,Amortization[[#This Row],[Preostali obroki]],D261),0)),0)</f>
        <v>374.02277664017004</v>
      </c>
      <c r="F260" s="25">
        <f ca="1">IFERROR(IF(AND(ValuesEntered,Amortization[[#This Row],[Datum plačila]]&lt;&gt;""),-PPMT(InterestRate/12,1,DurationOfLoan-ROWS($C$4:C260)+1,Amortization[[#This Row],[Začetno stanje]]),""),0)</f>
        <v>696.71747988459003</v>
      </c>
      <c r="G260" s="25">
        <f ca="1">IF(Amortization[[#This Row],[Datum plačila]]="",0,PropertyTaxAmount)</f>
        <v>375</v>
      </c>
      <c r="H260" s="25">
        <f ca="1">IF(Amortization[[#This Row],[Datum plačila]]="",0,Amortization[[#This Row],[Obresti]]+Amortization[[#This Row],[Glavnica]]+Amortization[[#This Row],[Davek na nepremičnine]])</f>
        <v>1445.7402565247601</v>
      </c>
      <c r="I260" s="25">
        <f ca="1">IF(Amortization[[#This Row],[Datum plačila]]="",0,Amortization[[#This Row],[Začetno stanje]]-Amortization[[#This Row],[Glavnica]])</f>
        <v>89765.466393640803</v>
      </c>
      <c r="J260" s="26">
        <f ca="1">IF(Amortization[[#This Row],[Končno stanje]]&gt;0,LastRow-ROW(),0)</f>
        <v>103</v>
      </c>
    </row>
    <row r="261" spans="2:10" ht="15" customHeight="1" x14ac:dyDescent="0.3">
      <c r="B261" s="23">
        <f>ROWS($B$4:B261)</f>
        <v>258</v>
      </c>
      <c r="C261" s="24">
        <f ca="1">IF(ValuesEntered,IF(Amortization[[#This Row],[Številka obroka]]&lt;=DurationOfLoan,IF(ROW()-ROW(Amortization[[#Headers],[Datum plačila]])=1,LoanStart,IF(I260&gt;0,EDATE(C260,1),"")),""),"")</f>
        <v>52146</v>
      </c>
      <c r="D261" s="25">
        <f ca="1">IF(ROW()-ROW(Amortization[[#Headers],[Začetno stanje]])=1,LoanAmount,IF(Amortization[[#This Row],[Datum plačila]]="",0,INDEX(Amortization[], ROW()-4,8)))</f>
        <v>89765.466393640803</v>
      </c>
      <c r="E261" s="25">
        <f ca="1">IF(ValuesEntered,IF(ROW()-ROW(Amortization[[#Headers],[Obresti]])=1,-IPMT(InterestRate/12,1,DurationOfLoan-ROWS($C$4:C261)+1,Amortization[[#This Row],[Začetno stanje]]),IFERROR(-IPMT(InterestRate/12,1,Amortization[[#This Row],[Preostali obroki]],D262),0)),0)</f>
        <v>371.10769135106955</v>
      </c>
      <c r="F261" s="25">
        <f ca="1">IFERROR(IF(AND(ValuesEntered,Amortization[[#This Row],[Datum plačila]]&lt;&gt;""),-PPMT(InterestRate/12,1,DurationOfLoan-ROWS($C$4:C261)+1,Amortization[[#This Row],[Začetno stanje]]),""),0)</f>
        <v>699.62046938410901</v>
      </c>
      <c r="G261" s="25">
        <f ca="1">IF(Amortization[[#This Row],[Datum plačila]]="",0,PropertyTaxAmount)</f>
        <v>375</v>
      </c>
      <c r="H261" s="25">
        <f ca="1">IF(Amortization[[#This Row],[Datum plačila]]="",0,Amortization[[#This Row],[Obresti]]+Amortization[[#This Row],[Glavnica]]+Amortization[[#This Row],[Davek na nepremičnine]])</f>
        <v>1445.7281607351786</v>
      </c>
      <c r="I261" s="25">
        <f ca="1">IF(Amortization[[#This Row],[Datum plačila]]="",0,Amortization[[#This Row],[Začetno stanje]]-Amortization[[#This Row],[Glavnica]])</f>
        <v>89065.84592425669</v>
      </c>
      <c r="J261" s="26">
        <f ca="1">IF(Amortization[[#This Row],[Končno stanje]]&gt;0,LastRow-ROW(),0)</f>
        <v>102</v>
      </c>
    </row>
    <row r="262" spans="2:10" ht="15" customHeight="1" x14ac:dyDescent="0.3">
      <c r="B262" s="23">
        <f>ROWS($B$4:B262)</f>
        <v>259</v>
      </c>
      <c r="C262" s="24">
        <f ca="1">IF(ValuesEntered,IF(Amortization[[#This Row],[Številka obroka]]&lt;=DurationOfLoan,IF(ROW()-ROW(Amortization[[#Headers],[Datum plačila]])=1,LoanStart,IF(I261&gt;0,EDATE(C261,1),"")),""),"")</f>
        <v>52177</v>
      </c>
      <c r="D262" s="25">
        <f ca="1">IF(ROW()-ROW(Amortization[[#Headers],[Začetno stanje]])=1,LoanAmount,IF(Amortization[[#This Row],[Datum plačila]]="",0,INDEX(Amortization[], ROW()-4,8)))</f>
        <v>89065.84592425669</v>
      </c>
      <c r="E262" s="25">
        <f ca="1">IF(ValuesEntered,IF(ROW()-ROW(Amortization[[#Headers],[Obresti]])=1,-IPMT(InterestRate/12,1,DurationOfLoan-ROWS($C$4:C262)+1,Amortization[[#This Row],[Začetno stanje]]),IFERROR(-IPMT(InterestRate/12,1,Amortization[[#This Row],[Preostali obroki]],D263),0)),0)</f>
        <v>368.18045987326451</v>
      </c>
      <c r="F262" s="25">
        <f ca="1">IFERROR(IF(AND(ValuesEntered,Amortization[[#This Row],[Datum plačila]]&lt;&gt;""),-PPMT(InterestRate/12,1,DurationOfLoan-ROWS($C$4:C262)+1,Amortization[[#This Row],[Začetno stanje]]),""),0)</f>
        <v>702.5355546732095</v>
      </c>
      <c r="G262" s="25">
        <f ca="1">IF(Amortization[[#This Row],[Datum plačila]]="",0,PropertyTaxAmount)</f>
        <v>375</v>
      </c>
      <c r="H262" s="25">
        <f ca="1">IF(Amortization[[#This Row],[Datum plačila]]="",0,Amortization[[#This Row],[Obresti]]+Amortization[[#This Row],[Glavnica]]+Amortization[[#This Row],[Davek na nepremičnine]])</f>
        <v>1445.7160145464741</v>
      </c>
      <c r="I262" s="25">
        <f ca="1">IF(Amortization[[#This Row],[Datum plačila]]="",0,Amortization[[#This Row],[Začetno stanje]]-Amortization[[#This Row],[Glavnica]])</f>
        <v>88363.310369583487</v>
      </c>
      <c r="J262" s="26">
        <f ca="1">IF(Amortization[[#This Row],[Končno stanje]]&gt;0,LastRow-ROW(),0)</f>
        <v>101</v>
      </c>
    </row>
    <row r="263" spans="2:10" ht="15" customHeight="1" x14ac:dyDescent="0.3">
      <c r="B263" s="23">
        <f>ROWS($B$4:B263)</f>
        <v>260</v>
      </c>
      <c r="C263" s="24">
        <f ca="1">IF(ValuesEntered,IF(Amortization[[#This Row],[Številka obroka]]&lt;=DurationOfLoan,IF(ROW()-ROW(Amortization[[#Headers],[Datum plačila]])=1,LoanStart,IF(I262&gt;0,EDATE(C262,1),"")),""),"")</f>
        <v>52207</v>
      </c>
      <c r="D263" s="25">
        <f ca="1">IF(ROW()-ROW(Amortization[[#Headers],[Začetno stanje]])=1,LoanAmount,IF(Amortization[[#This Row],[Datum plačila]]="",0,INDEX(Amortization[], ROW()-4,8)))</f>
        <v>88363.310369583487</v>
      </c>
      <c r="E263" s="25">
        <f ca="1">IF(ValuesEntered,IF(ROW()-ROW(Amortization[[#Headers],[Obresti]])=1,-IPMT(InterestRate/12,1,DurationOfLoan-ROWS($C$4:C263)+1,Amortization[[#This Row],[Začetno stanje]]),IFERROR(-IPMT(InterestRate/12,1,Amortization[[#This Row],[Preostali obroki]],D264),0)),0)</f>
        <v>365.2410315976353</v>
      </c>
      <c r="F263" s="25">
        <f ca="1">IFERROR(IF(AND(ValuesEntered,Amortization[[#This Row],[Datum plačila]]&lt;&gt;""),-PPMT(InterestRate/12,1,DurationOfLoan-ROWS($C$4:C263)+1,Amortization[[#This Row],[Začetno stanje]]),""),0)</f>
        <v>705.4627861510146</v>
      </c>
      <c r="G263" s="25">
        <f ca="1">IF(Amortization[[#This Row],[Datum plačila]]="",0,PropertyTaxAmount)</f>
        <v>375</v>
      </c>
      <c r="H263" s="25">
        <f ca="1">IF(Amortization[[#This Row],[Datum plačila]]="",0,Amortization[[#This Row],[Obresti]]+Amortization[[#This Row],[Glavnica]]+Amortization[[#This Row],[Davek na nepremičnine]])</f>
        <v>1445.70381774865</v>
      </c>
      <c r="I263" s="25">
        <f ca="1">IF(Amortization[[#This Row],[Datum plačila]]="",0,Amortization[[#This Row],[Začetno stanje]]-Amortization[[#This Row],[Glavnica]])</f>
        <v>87657.847583432478</v>
      </c>
      <c r="J263" s="26">
        <f ca="1">IF(Amortization[[#This Row],[Končno stanje]]&gt;0,LastRow-ROW(),0)</f>
        <v>100</v>
      </c>
    </row>
    <row r="264" spans="2:10" ht="15" customHeight="1" x14ac:dyDescent="0.3">
      <c r="B264" s="23">
        <f>ROWS($B$4:B264)</f>
        <v>261</v>
      </c>
      <c r="C264" s="24">
        <f ca="1">IF(ValuesEntered,IF(Amortization[[#This Row],[Številka obroka]]&lt;=DurationOfLoan,IF(ROW()-ROW(Amortization[[#Headers],[Datum plačila]])=1,LoanStart,IF(I263&gt;0,EDATE(C263,1),"")),""),"")</f>
        <v>52238</v>
      </c>
      <c r="D264" s="25">
        <f ca="1">IF(ROW()-ROW(Amortization[[#Headers],[Začetno stanje]])=1,LoanAmount,IF(Amortization[[#This Row],[Datum plačila]]="",0,INDEX(Amortization[], ROW()-4,8)))</f>
        <v>87657.847583432478</v>
      </c>
      <c r="E264" s="25">
        <f ca="1">IF(ValuesEntered,IF(ROW()-ROW(Amortization[[#Headers],[Obresti]])=1,-IPMT(InterestRate/12,1,DurationOfLoan-ROWS($C$4:C264)+1,Amortization[[#This Row],[Začetno stanje]]),IFERROR(-IPMT(InterestRate/12,1,Amortization[[#This Row],[Preostali obroki]],D265),0)),0)</f>
        <v>362.28935570419094</v>
      </c>
      <c r="F264" s="25">
        <f ca="1">IFERROR(IF(AND(ValuesEntered,Amortization[[#This Row],[Datum plačila]]&lt;&gt;""),-PPMT(InterestRate/12,1,DurationOfLoan-ROWS($C$4:C264)+1,Amortization[[#This Row],[Začetno stanje]]),""),0)</f>
        <v>708.40221442664392</v>
      </c>
      <c r="G264" s="25">
        <f ca="1">IF(Amortization[[#This Row],[Datum plačila]]="",0,PropertyTaxAmount)</f>
        <v>375</v>
      </c>
      <c r="H264" s="25">
        <f ca="1">IF(Amortization[[#This Row],[Datum plačila]]="",0,Amortization[[#This Row],[Obresti]]+Amortization[[#This Row],[Glavnica]]+Amortization[[#This Row],[Davek na nepremičnine]])</f>
        <v>1445.6915701308349</v>
      </c>
      <c r="I264" s="25">
        <f ca="1">IF(Amortization[[#This Row],[Datum plačila]]="",0,Amortization[[#This Row],[Začetno stanje]]-Amortization[[#This Row],[Glavnica]])</f>
        <v>86949.445369005829</v>
      </c>
      <c r="J264" s="26">
        <f ca="1">IF(Amortization[[#This Row],[Končno stanje]]&gt;0,LastRow-ROW(),0)</f>
        <v>99</v>
      </c>
    </row>
    <row r="265" spans="2:10" ht="15" customHeight="1" x14ac:dyDescent="0.3">
      <c r="B265" s="23">
        <f>ROWS($B$4:B265)</f>
        <v>262</v>
      </c>
      <c r="C265" s="24">
        <f ca="1">IF(ValuesEntered,IF(Amortization[[#This Row],[Številka obroka]]&lt;=DurationOfLoan,IF(ROW()-ROW(Amortization[[#Headers],[Datum plačila]])=1,LoanStart,IF(I264&gt;0,EDATE(C264,1),"")),""),"")</f>
        <v>52269</v>
      </c>
      <c r="D265" s="25">
        <f ca="1">IF(ROW()-ROW(Amortization[[#Headers],[Začetno stanje]])=1,LoanAmount,IF(Amortization[[#This Row],[Datum plačila]]="",0,INDEX(Amortization[], ROW()-4,8)))</f>
        <v>86949.445369005829</v>
      </c>
      <c r="E265" s="25">
        <f ca="1">IF(ValuesEntered,IF(ROW()-ROW(Amortization[[#Headers],[Obresti]])=1,-IPMT(InterestRate/12,1,DurationOfLoan-ROWS($C$4:C265)+1,Amortization[[#This Row],[Začetno stanje]]),IFERROR(-IPMT(InterestRate/12,1,Amortization[[#This Row],[Preostali obroki]],D266),0)),0)</f>
        <v>359.32538116119059</v>
      </c>
      <c r="F265" s="25">
        <f ca="1">IFERROR(IF(AND(ValuesEntered,Amortization[[#This Row],[Datum plačila]]&lt;&gt;""),-PPMT(InterestRate/12,1,DurationOfLoan-ROWS($C$4:C265)+1,Amortization[[#This Row],[Začetno stanje]]),""),0)</f>
        <v>711.35389032008823</v>
      </c>
      <c r="G265" s="25">
        <f ca="1">IF(Amortization[[#This Row],[Datum plačila]]="",0,PropertyTaxAmount)</f>
        <v>375</v>
      </c>
      <c r="H265" s="25">
        <f ca="1">IF(Amortization[[#This Row],[Datum plačila]]="",0,Amortization[[#This Row],[Obresti]]+Amortization[[#This Row],[Glavnica]]+Amortization[[#This Row],[Davek na nepremičnine]])</f>
        <v>1445.6792714812789</v>
      </c>
      <c r="I265" s="25">
        <f ca="1">IF(Amortization[[#This Row],[Datum plačila]]="",0,Amortization[[#This Row],[Začetno stanje]]-Amortization[[#This Row],[Glavnica]])</f>
        <v>86238.091478685747</v>
      </c>
      <c r="J265" s="26">
        <f ca="1">IF(Amortization[[#This Row],[Končno stanje]]&gt;0,LastRow-ROW(),0)</f>
        <v>98</v>
      </c>
    </row>
    <row r="266" spans="2:10" ht="15" customHeight="1" x14ac:dyDescent="0.3">
      <c r="B266" s="23">
        <f>ROWS($B$4:B266)</f>
        <v>263</v>
      </c>
      <c r="C266" s="24">
        <f ca="1">IF(ValuesEntered,IF(Amortization[[#This Row],[Številka obroka]]&lt;=DurationOfLoan,IF(ROW()-ROW(Amortization[[#Headers],[Datum plačila]])=1,LoanStart,IF(I265&gt;0,EDATE(C265,1),"")),""),"")</f>
        <v>52297</v>
      </c>
      <c r="D266" s="25">
        <f ca="1">IF(ROW()-ROW(Amortization[[#Headers],[Začetno stanje]])=1,LoanAmount,IF(Amortization[[#This Row],[Datum plačila]]="",0,INDEX(Amortization[], ROW()-4,8)))</f>
        <v>86238.091478685747</v>
      </c>
      <c r="E266" s="25">
        <f ca="1">IF(ValuesEntered,IF(ROW()-ROW(Amortization[[#Headers],[Obresti]])=1,-IPMT(InterestRate/12,1,DurationOfLoan-ROWS($C$4:C266)+1,Amortization[[#This Row],[Začetno stanje]]),IFERROR(-IPMT(InterestRate/12,1,Amortization[[#This Row],[Preostali obroki]],D267),0)),0)</f>
        <v>356.34905672426106</v>
      </c>
      <c r="F266" s="25">
        <f ca="1">IFERROR(IF(AND(ValuesEntered,Amortization[[#This Row],[Datum plačila]]&lt;&gt;""),-PPMT(InterestRate/12,1,DurationOfLoan-ROWS($C$4:C266)+1,Amortization[[#This Row],[Začetno stanje]]),""),0)</f>
        <v>714.31786486308874</v>
      </c>
      <c r="G266" s="25">
        <f ca="1">IF(Amortization[[#This Row],[Datum plačila]]="",0,PropertyTaxAmount)</f>
        <v>375</v>
      </c>
      <c r="H266" s="25">
        <f ca="1">IF(Amortization[[#This Row],[Datum plačila]]="",0,Amortization[[#This Row],[Obresti]]+Amortization[[#This Row],[Glavnica]]+Amortization[[#This Row],[Davek na nepremičnine]])</f>
        <v>1445.6669215873499</v>
      </c>
      <c r="I266" s="25">
        <f ca="1">IF(Amortization[[#This Row],[Datum plačila]]="",0,Amortization[[#This Row],[Začetno stanje]]-Amortization[[#This Row],[Glavnica]])</f>
        <v>85523.773613822661</v>
      </c>
      <c r="J266" s="26">
        <f ca="1">IF(Amortization[[#This Row],[Končno stanje]]&gt;0,LastRow-ROW(),0)</f>
        <v>97</v>
      </c>
    </row>
    <row r="267" spans="2:10" ht="15" customHeight="1" x14ac:dyDescent="0.3">
      <c r="B267" s="23">
        <f>ROWS($B$4:B267)</f>
        <v>264</v>
      </c>
      <c r="C267" s="24">
        <f ca="1">IF(ValuesEntered,IF(Amortization[[#This Row],[Številka obroka]]&lt;=DurationOfLoan,IF(ROW()-ROW(Amortization[[#Headers],[Datum plačila]])=1,LoanStart,IF(I266&gt;0,EDATE(C266,1),"")),""),"")</f>
        <v>52328</v>
      </c>
      <c r="D267" s="25">
        <f ca="1">IF(ROW()-ROW(Amortization[[#Headers],[Začetno stanje]])=1,LoanAmount,IF(Amortization[[#This Row],[Datum plačila]]="",0,INDEX(Amortization[], ROW()-4,8)))</f>
        <v>85523.773613822661</v>
      </c>
      <c r="E267" s="25">
        <f ca="1">IF(ValuesEntered,IF(ROW()-ROW(Amortization[[#Headers],[Obresti]])=1,-IPMT(InterestRate/12,1,DurationOfLoan-ROWS($C$4:C267)+1,Amortization[[#This Row],[Začetno stanje]]),IFERROR(-IPMT(InterestRate/12,1,Amortization[[#This Row],[Preostali obroki]],D268),0)),0)</f>
        <v>353.360330935511</v>
      </c>
      <c r="F267" s="25">
        <f ca="1">IFERROR(IF(AND(ValuesEntered,Amortization[[#This Row],[Datum plačila]]&lt;&gt;""),-PPMT(InterestRate/12,1,DurationOfLoan-ROWS($C$4:C267)+1,Amortization[[#This Row],[Začetno stanje]]),""),0)</f>
        <v>717.29418930001827</v>
      </c>
      <c r="G267" s="25">
        <f ca="1">IF(Amortization[[#This Row],[Datum plačila]]="",0,PropertyTaxAmount)</f>
        <v>375</v>
      </c>
      <c r="H267" s="25">
        <f ca="1">IF(Amortization[[#This Row],[Datum plačila]]="",0,Amortization[[#This Row],[Obresti]]+Amortization[[#This Row],[Glavnica]]+Amortization[[#This Row],[Davek na nepremičnine]])</f>
        <v>1445.6545202355292</v>
      </c>
      <c r="I267" s="25">
        <f ca="1">IF(Amortization[[#This Row],[Datum plačila]]="",0,Amortization[[#This Row],[Začetno stanje]]-Amortization[[#This Row],[Glavnica]])</f>
        <v>84806.479424522637</v>
      </c>
      <c r="J267" s="26">
        <f ca="1">IF(Amortization[[#This Row],[Končno stanje]]&gt;0,LastRow-ROW(),0)</f>
        <v>96</v>
      </c>
    </row>
    <row r="268" spans="2:10" ht="15" customHeight="1" x14ac:dyDescent="0.3">
      <c r="B268" s="23">
        <f>ROWS($B$4:B268)</f>
        <v>265</v>
      </c>
      <c r="C268" s="24">
        <f ca="1">IF(ValuesEntered,IF(Amortization[[#This Row],[Številka obroka]]&lt;=DurationOfLoan,IF(ROW()-ROW(Amortization[[#Headers],[Datum plačila]])=1,LoanStart,IF(I267&gt;0,EDATE(C267,1),"")),""),"")</f>
        <v>52358</v>
      </c>
      <c r="D268" s="25">
        <f ca="1">IF(ROW()-ROW(Amortization[[#Headers],[Začetno stanje]])=1,LoanAmount,IF(Amortization[[#This Row],[Datum plačila]]="",0,INDEX(Amortization[], ROW()-4,8)))</f>
        <v>84806.479424522637</v>
      </c>
      <c r="E268" s="25">
        <f ca="1">IF(ValuesEntered,IF(ROW()-ROW(Amortization[[#Headers],[Obresti]])=1,-IPMT(InterestRate/12,1,DurationOfLoan-ROWS($C$4:C268)+1,Amortization[[#This Row],[Začetno stanje]]),IFERROR(-IPMT(InterestRate/12,1,Amortization[[#This Row],[Preostali obroki]],D269),0)),0)</f>
        <v>350.35915212264109</v>
      </c>
      <c r="F268" s="25">
        <f ca="1">IFERROR(IF(AND(ValuesEntered,Amortization[[#This Row],[Datum plačila]]&lt;&gt;""),-PPMT(InterestRate/12,1,DurationOfLoan-ROWS($C$4:C268)+1,Amortization[[#This Row],[Začetno stanje]]),""),0)</f>
        <v>720.28291508876816</v>
      </c>
      <c r="G268" s="25">
        <f ca="1">IF(Amortization[[#This Row],[Datum plačila]]="",0,PropertyTaxAmount)</f>
        <v>375</v>
      </c>
      <c r="H268" s="25">
        <f ca="1">IF(Amortization[[#This Row],[Datum plačila]]="",0,Amortization[[#This Row],[Obresti]]+Amortization[[#This Row],[Glavnica]]+Amortization[[#This Row],[Davek na nepremičnine]])</f>
        <v>1445.6420672114093</v>
      </c>
      <c r="I268" s="25">
        <f ca="1">IF(Amortization[[#This Row],[Datum plačila]]="",0,Amortization[[#This Row],[Začetno stanje]]-Amortization[[#This Row],[Glavnica]])</f>
        <v>84086.196509433867</v>
      </c>
      <c r="J268" s="26">
        <f ca="1">IF(Amortization[[#This Row],[Končno stanje]]&gt;0,LastRow-ROW(),0)</f>
        <v>95</v>
      </c>
    </row>
    <row r="269" spans="2:10" ht="15" customHeight="1" x14ac:dyDescent="0.3">
      <c r="B269" s="23">
        <f>ROWS($B$4:B269)</f>
        <v>266</v>
      </c>
      <c r="C269" s="24">
        <f ca="1">IF(ValuesEntered,IF(Amortization[[#This Row],[Številka obroka]]&lt;=DurationOfLoan,IF(ROW()-ROW(Amortization[[#Headers],[Datum plačila]])=1,LoanStart,IF(I268&gt;0,EDATE(C268,1),"")),""),"")</f>
        <v>52389</v>
      </c>
      <c r="D269" s="25">
        <f ca="1">IF(ROW()-ROW(Amortization[[#Headers],[Začetno stanje]])=1,LoanAmount,IF(Amortization[[#This Row],[Datum plačila]]="",0,INDEX(Amortization[], ROW()-4,8)))</f>
        <v>84086.196509433867</v>
      </c>
      <c r="E269" s="25">
        <f ca="1">IF(ValuesEntered,IF(ROW()-ROW(Amortization[[#Headers],[Obresti]])=1,-IPMT(InterestRate/12,1,DurationOfLoan-ROWS($C$4:C269)+1,Amortization[[#This Row],[Začetno stanje]]),IFERROR(-IPMT(InterestRate/12,1,Amortization[[#This Row],[Preostali obroki]],D270),0)),0)</f>
        <v>347.34546839805097</v>
      </c>
      <c r="F269" s="25">
        <f ca="1">IFERROR(IF(AND(ValuesEntered,Amortization[[#This Row],[Datum plačila]]&lt;&gt;""),-PPMT(InterestRate/12,1,DurationOfLoan-ROWS($C$4:C269)+1,Amortization[[#This Row],[Začetno stanje]]),""),0)</f>
        <v>723.28409390163813</v>
      </c>
      <c r="G269" s="25">
        <f ca="1">IF(Amortization[[#This Row],[Datum plačila]]="",0,PropertyTaxAmount)</f>
        <v>375</v>
      </c>
      <c r="H269" s="25">
        <f ca="1">IF(Amortization[[#This Row],[Datum plačila]]="",0,Amortization[[#This Row],[Obresti]]+Amortization[[#This Row],[Glavnica]]+Amortization[[#This Row],[Davek na nepremičnine]])</f>
        <v>1445.629562299689</v>
      </c>
      <c r="I269" s="25">
        <f ca="1">IF(Amortization[[#This Row],[Datum plačila]]="",0,Amortization[[#This Row],[Začetno stanje]]-Amortization[[#This Row],[Glavnica]])</f>
        <v>83362.912415532235</v>
      </c>
      <c r="J269" s="26">
        <f ca="1">IF(Amortization[[#This Row],[Končno stanje]]&gt;0,LastRow-ROW(),0)</f>
        <v>94</v>
      </c>
    </row>
    <row r="270" spans="2:10" ht="15" customHeight="1" x14ac:dyDescent="0.3">
      <c r="B270" s="23">
        <f>ROWS($B$4:B270)</f>
        <v>267</v>
      </c>
      <c r="C270" s="24">
        <f ca="1">IF(ValuesEntered,IF(Amortization[[#This Row],[Številka obroka]]&lt;=DurationOfLoan,IF(ROW()-ROW(Amortization[[#Headers],[Datum plačila]])=1,LoanStart,IF(I269&gt;0,EDATE(C269,1),"")),""),"")</f>
        <v>52419</v>
      </c>
      <c r="D270" s="25">
        <f ca="1">IF(ROW()-ROW(Amortization[[#Headers],[Začetno stanje]])=1,LoanAmount,IF(Amortization[[#This Row],[Datum plačila]]="",0,INDEX(Amortization[], ROW()-4,8)))</f>
        <v>83362.912415532235</v>
      </c>
      <c r="E270" s="25">
        <f ca="1">IF(ValuesEntered,IF(ROW()-ROW(Amortization[[#Headers],[Obresti]])=1,-IPMT(InterestRate/12,1,DurationOfLoan-ROWS($C$4:C270)+1,Amortization[[#This Row],[Začetno stanje]]),IFERROR(-IPMT(InterestRate/12,1,Amortization[[#This Row],[Preostali obroki]],D271),0)),0)</f>
        <v>344.31922765794172</v>
      </c>
      <c r="F270" s="25">
        <f ca="1">IFERROR(IF(AND(ValuesEntered,Amortization[[#This Row],[Datum plačila]]&lt;&gt;""),-PPMT(InterestRate/12,1,DurationOfLoan-ROWS($C$4:C270)+1,Amortization[[#This Row],[Začetno stanje]]),""),0)</f>
        <v>726.29777762622825</v>
      </c>
      <c r="G270" s="25">
        <f ca="1">IF(Amortization[[#This Row],[Datum plačila]]="",0,PropertyTaxAmount)</f>
        <v>375</v>
      </c>
      <c r="H270" s="25">
        <f ca="1">IF(Amortization[[#This Row],[Datum plačila]]="",0,Amortization[[#This Row],[Obresti]]+Amortization[[#This Row],[Glavnica]]+Amortization[[#This Row],[Davek na nepremičnine]])</f>
        <v>1445.6170052841699</v>
      </c>
      <c r="I270" s="25">
        <f ca="1">IF(Amortization[[#This Row],[Datum plačila]]="",0,Amortization[[#This Row],[Začetno stanje]]-Amortization[[#This Row],[Glavnica]])</f>
        <v>82636.614637906008</v>
      </c>
      <c r="J270" s="26">
        <f ca="1">IF(Amortization[[#This Row],[Končno stanje]]&gt;0,LastRow-ROW(),0)</f>
        <v>93</v>
      </c>
    </row>
    <row r="271" spans="2:10" ht="15" customHeight="1" x14ac:dyDescent="0.3">
      <c r="B271" s="23">
        <f>ROWS($B$4:B271)</f>
        <v>268</v>
      </c>
      <c r="C271" s="24">
        <f ca="1">IF(ValuesEntered,IF(Amortization[[#This Row],[Številka obroka]]&lt;=DurationOfLoan,IF(ROW()-ROW(Amortization[[#Headers],[Datum plačila]])=1,LoanStart,IF(I270&gt;0,EDATE(C270,1),"")),""),"")</f>
        <v>52450</v>
      </c>
      <c r="D271" s="25">
        <f ca="1">IF(ROW()-ROW(Amortization[[#Headers],[Začetno stanje]])=1,LoanAmount,IF(Amortization[[#This Row],[Datum plačila]]="",0,INDEX(Amortization[], ROW()-4,8)))</f>
        <v>82636.614637906008</v>
      </c>
      <c r="E271" s="25">
        <f ca="1">IF(ValuesEntered,IF(ROW()-ROW(Amortization[[#Headers],[Obresti]])=1,-IPMT(InterestRate/12,1,DurationOfLoan-ROWS($C$4:C271)+1,Amortization[[#This Row],[Začetno stanje]]),IFERROR(-IPMT(InterestRate/12,1,Amortization[[#This Row],[Preostali obroki]],D272),0)),0)</f>
        <v>341.28037758141528</v>
      </c>
      <c r="F271" s="25">
        <f ca="1">IFERROR(IF(AND(ValuesEntered,Amortization[[#This Row],[Datum plačila]]&lt;&gt;""),-PPMT(InterestRate/12,1,DurationOfLoan-ROWS($C$4:C271)+1,Amortization[[#This Row],[Začetno stanje]]),""),0)</f>
        <v>729.32401836633744</v>
      </c>
      <c r="G271" s="25">
        <f ca="1">IF(Amortization[[#This Row],[Datum plačila]]="",0,PropertyTaxAmount)</f>
        <v>375</v>
      </c>
      <c r="H271" s="25">
        <f ca="1">IF(Amortization[[#This Row],[Datum plačila]]="",0,Amortization[[#This Row],[Obresti]]+Amortization[[#This Row],[Glavnica]]+Amortization[[#This Row],[Davek na nepremičnine]])</f>
        <v>1445.6043959477527</v>
      </c>
      <c r="I271" s="25">
        <f ca="1">IF(Amortization[[#This Row],[Datum plačila]]="",0,Amortization[[#This Row],[Začetno stanje]]-Amortization[[#This Row],[Glavnica]])</f>
        <v>81907.290619539664</v>
      </c>
      <c r="J271" s="26">
        <f ca="1">IF(Amortization[[#This Row],[Končno stanje]]&gt;0,LastRow-ROW(),0)</f>
        <v>92</v>
      </c>
    </row>
    <row r="272" spans="2:10" ht="15" customHeight="1" x14ac:dyDescent="0.3">
      <c r="B272" s="23">
        <f>ROWS($B$4:B272)</f>
        <v>269</v>
      </c>
      <c r="C272" s="24">
        <f ca="1">IF(ValuesEntered,IF(Amortization[[#This Row],[Številka obroka]]&lt;=DurationOfLoan,IF(ROW()-ROW(Amortization[[#Headers],[Datum plačila]])=1,LoanStart,IF(I271&gt;0,EDATE(C271,1),"")),""),"")</f>
        <v>52481</v>
      </c>
      <c r="D272" s="25">
        <f ca="1">IF(ROW()-ROW(Amortization[[#Headers],[Začetno stanje]])=1,LoanAmount,IF(Amortization[[#This Row],[Datum plačila]]="",0,INDEX(Amortization[], ROW()-4,8)))</f>
        <v>81907.290619539664</v>
      </c>
      <c r="E272" s="25">
        <f ca="1">IF(ValuesEntered,IF(ROW()-ROW(Amortization[[#Headers],[Obresti]])=1,-IPMT(InterestRate/12,1,DurationOfLoan-ROWS($C$4:C272)+1,Amortization[[#This Row],[Začetno stanje]]),IFERROR(-IPMT(InterestRate/12,1,Amortization[[#This Row],[Preostali obroki]],D273),0)),0)</f>
        <v>338.22886562956995</v>
      </c>
      <c r="F272" s="25">
        <f ca="1">IFERROR(IF(AND(ValuesEntered,Amortization[[#This Row],[Datum plačila]]&lt;&gt;""),-PPMT(InterestRate/12,1,DurationOfLoan-ROWS($C$4:C272)+1,Amortization[[#This Row],[Začetno stanje]]),""),0)</f>
        <v>732.36286844286394</v>
      </c>
      <c r="G272" s="25">
        <f ca="1">IF(Amortization[[#This Row],[Datum plačila]]="",0,PropertyTaxAmount)</f>
        <v>375</v>
      </c>
      <c r="H272" s="25">
        <f ca="1">IF(Amortization[[#This Row],[Datum plačila]]="",0,Amortization[[#This Row],[Obresti]]+Amortization[[#This Row],[Glavnica]]+Amortization[[#This Row],[Davek na nepremičnine]])</f>
        <v>1445.5917340724338</v>
      </c>
      <c r="I272" s="25">
        <f ca="1">IF(Amortization[[#This Row],[Datum plačila]]="",0,Amortization[[#This Row],[Začetno stanje]]-Amortization[[#This Row],[Glavnica]])</f>
        <v>81174.927751096795</v>
      </c>
      <c r="J272" s="26">
        <f ca="1">IF(Amortization[[#This Row],[Končno stanje]]&gt;0,LastRow-ROW(),0)</f>
        <v>91</v>
      </c>
    </row>
    <row r="273" spans="2:10" ht="15" customHeight="1" x14ac:dyDescent="0.3">
      <c r="B273" s="23">
        <f>ROWS($B$4:B273)</f>
        <v>270</v>
      </c>
      <c r="C273" s="24">
        <f ca="1">IF(ValuesEntered,IF(Amortization[[#This Row],[Številka obroka]]&lt;=DurationOfLoan,IF(ROW()-ROW(Amortization[[#Headers],[Datum plačila]])=1,LoanStart,IF(I272&gt;0,EDATE(C272,1),"")),""),"")</f>
        <v>52511</v>
      </c>
      <c r="D273" s="25">
        <f ca="1">IF(ROW()-ROW(Amortization[[#Headers],[Začetno stanje]])=1,LoanAmount,IF(Amortization[[#This Row],[Datum plačila]]="",0,INDEX(Amortization[], ROW()-4,8)))</f>
        <v>81174.927751096795</v>
      </c>
      <c r="E273" s="25">
        <f ca="1">IF(ValuesEntered,IF(ROW()-ROW(Amortization[[#Headers],[Obresti]])=1,-IPMT(InterestRate/12,1,DurationOfLoan-ROWS($C$4:C273)+1,Amortization[[#This Row],[Začetno stanje]]),IFERROR(-IPMT(InterestRate/12,1,Amortization[[#This Row],[Preostali obroki]],D274),0)),0)</f>
        <v>335.16463904459204</v>
      </c>
      <c r="F273" s="25">
        <f ca="1">IFERROR(IF(AND(ValuesEntered,Amortization[[#This Row],[Datum plačila]]&lt;&gt;""),-PPMT(InterestRate/12,1,DurationOfLoan-ROWS($C$4:C273)+1,Amortization[[#This Row],[Začetno stanje]]),""),0)</f>
        <v>735.41438039470904</v>
      </c>
      <c r="G273" s="25">
        <f ca="1">IF(Amortization[[#This Row],[Datum plačila]]="",0,PropertyTaxAmount)</f>
        <v>375</v>
      </c>
      <c r="H273" s="25">
        <f ca="1">IF(Amortization[[#This Row],[Datum plačila]]="",0,Amortization[[#This Row],[Obresti]]+Amortization[[#This Row],[Glavnica]]+Amortization[[#This Row],[Davek na nepremičnine]])</f>
        <v>1445.5790194393012</v>
      </c>
      <c r="I273" s="25">
        <f ca="1">IF(Amortization[[#This Row],[Datum plačila]]="",0,Amortization[[#This Row],[Začetno stanje]]-Amortization[[#This Row],[Glavnica]])</f>
        <v>80439.513370702087</v>
      </c>
      <c r="J273" s="26">
        <f ca="1">IF(Amortization[[#This Row],[Končno stanje]]&gt;0,LastRow-ROW(),0)</f>
        <v>90</v>
      </c>
    </row>
    <row r="274" spans="2:10" ht="15" customHeight="1" x14ac:dyDescent="0.3">
      <c r="B274" s="23">
        <f>ROWS($B$4:B274)</f>
        <v>271</v>
      </c>
      <c r="C274" s="24">
        <f ca="1">IF(ValuesEntered,IF(Amortization[[#This Row],[Številka obroka]]&lt;=DurationOfLoan,IF(ROW()-ROW(Amortization[[#Headers],[Datum plačila]])=1,LoanStart,IF(I273&gt;0,EDATE(C273,1),"")),""),"")</f>
        <v>52542</v>
      </c>
      <c r="D274" s="25">
        <f ca="1">IF(ROW()-ROW(Amortization[[#Headers],[Začetno stanje]])=1,LoanAmount,IF(Amortization[[#This Row],[Datum plačila]]="",0,INDEX(Amortization[], ROW()-4,8)))</f>
        <v>80439.513370702087</v>
      </c>
      <c r="E274" s="25">
        <f ca="1">IF(ValuesEntered,IF(ROW()-ROW(Amortization[[#Headers],[Obresti]])=1,-IPMT(InterestRate/12,1,DurationOfLoan-ROWS($C$4:C274)+1,Amortization[[#This Row],[Začetno stanje]]),IFERROR(-IPMT(InterestRate/12,1,Amortization[[#This Row],[Preostali obroki]],D275),0)),0)</f>
        <v>332.08764484884335</v>
      </c>
      <c r="F274" s="25">
        <f ca="1">IFERROR(IF(AND(ValuesEntered,Amortization[[#This Row],[Datum plačila]]&lt;&gt;""),-PPMT(InterestRate/12,1,DurationOfLoan-ROWS($C$4:C274)+1,Amortization[[#This Row],[Začetno stanje]]),""),0)</f>
        <v>738.47860697968702</v>
      </c>
      <c r="G274" s="25">
        <f ca="1">IF(Amortization[[#This Row],[Datum plačila]]="",0,PropertyTaxAmount)</f>
        <v>375</v>
      </c>
      <c r="H274" s="25">
        <f ca="1">IF(Amortization[[#This Row],[Datum plačila]]="",0,Amortization[[#This Row],[Obresti]]+Amortization[[#This Row],[Glavnica]]+Amortization[[#This Row],[Davek na nepremičnine]])</f>
        <v>1445.5662518285303</v>
      </c>
      <c r="I274" s="25">
        <f ca="1">IF(Amortization[[#This Row],[Datum plačila]]="",0,Amortization[[#This Row],[Začetno stanje]]-Amortization[[#This Row],[Glavnica]])</f>
        <v>79701.034763722404</v>
      </c>
      <c r="J274" s="26">
        <f ca="1">IF(Amortization[[#This Row],[Končno stanje]]&gt;0,LastRow-ROW(),0)</f>
        <v>89</v>
      </c>
    </row>
    <row r="275" spans="2:10" ht="15" customHeight="1" x14ac:dyDescent="0.3">
      <c r="B275" s="23">
        <f>ROWS($B$4:B275)</f>
        <v>272</v>
      </c>
      <c r="C275" s="24">
        <f ca="1">IF(ValuesEntered,IF(Amortization[[#This Row],[Številka obroka]]&lt;=DurationOfLoan,IF(ROW()-ROW(Amortization[[#Headers],[Datum plačila]])=1,LoanStart,IF(I274&gt;0,EDATE(C274,1),"")),""),"")</f>
        <v>52572</v>
      </c>
      <c r="D275" s="25">
        <f ca="1">IF(ROW()-ROW(Amortization[[#Headers],[Začetno stanje]])=1,LoanAmount,IF(Amortization[[#This Row],[Datum plačila]]="",0,INDEX(Amortization[], ROW()-4,8)))</f>
        <v>79701.034763722404</v>
      </c>
      <c r="E275" s="25">
        <f ca="1">IF(ValuesEntered,IF(ROW()-ROW(Amortization[[#Headers],[Obresti]])=1,-IPMT(InterestRate/12,1,DurationOfLoan-ROWS($C$4:C275)+1,Amortization[[#This Row],[Začetno stanje]]),IFERROR(-IPMT(InterestRate/12,1,Amortization[[#This Row],[Preostali obroki]],D276),0)),0)</f>
        <v>328.99782984394568</v>
      </c>
      <c r="F275" s="25">
        <f ca="1">IFERROR(IF(AND(ValuesEntered,Amortization[[#This Row],[Datum plačila]]&lt;&gt;""),-PPMT(InterestRate/12,1,DurationOfLoan-ROWS($C$4:C275)+1,Amortization[[#This Row],[Začetno stanje]]),""),0)</f>
        <v>741.55560117543587</v>
      </c>
      <c r="G275" s="25">
        <f ca="1">IF(Amortization[[#This Row],[Datum plačila]]="",0,PropertyTaxAmount)</f>
        <v>375</v>
      </c>
      <c r="H275" s="25">
        <f ca="1">IF(Amortization[[#This Row],[Datum plačila]]="",0,Amortization[[#This Row],[Obresti]]+Amortization[[#This Row],[Glavnica]]+Amortization[[#This Row],[Davek na nepremičnine]])</f>
        <v>1445.5534310193816</v>
      </c>
      <c r="I275" s="25">
        <f ca="1">IF(Amortization[[#This Row],[Datum plačila]]="",0,Amortization[[#This Row],[Začetno stanje]]-Amortization[[#This Row],[Glavnica]])</f>
        <v>78959.479162546966</v>
      </c>
      <c r="J275" s="26">
        <f ca="1">IF(Amortization[[#This Row],[Končno stanje]]&gt;0,LastRow-ROW(),0)</f>
        <v>88</v>
      </c>
    </row>
    <row r="276" spans="2:10" ht="15" customHeight="1" x14ac:dyDescent="0.3">
      <c r="B276" s="23">
        <f>ROWS($B$4:B276)</f>
        <v>273</v>
      </c>
      <c r="C276" s="24">
        <f ca="1">IF(ValuesEntered,IF(Amortization[[#This Row],[Številka obroka]]&lt;=DurationOfLoan,IF(ROW()-ROW(Amortization[[#Headers],[Datum plačila]])=1,LoanStart,IF(I275&gt;0,EDATE(C275,1),"")),""),"")</f>
        <v>52603</v>
      </c>
      <c r="D276" s="25">
        <f ca="1">IF(ROW()-ROW(Amortization[[#Headers],[Začetno stanje]])=1,LoanAmount,IF(Amortization[[#This Row],[Datum plačila]]="",0,INDEX(Amortization[], ROW()-4,8)))</f>
        <v>78959.479162546966</v>
      </c>
      <c r="E276" s="25">
        <f ca="1">IF(ValuesEntered,IF(ROW()-ROW(Amortization[[#Headers],[Obresti]])=1,-IPMT(InterestRate/12,1,DurationOfLoan-ROWS($C$4:C276)+1,Amortization[[#This Row],[Začetno stanje]]),IFERROR(-IPMT(InterestRate/12,1,Amortization[[#This Row],[Preostali obroki]],D277),0)),0)</f>
        <v>325.89514060986102</v>
      </c>
      <c r="F276" s="25">
        <f ca="1">IFERROR(IF(AND(ValuesEntered,Amortization[[#This Row],[Datum plačila]]&lt;&gt;""),-PPMT(InterestRate/12,1,DurationOfLoan-ROWS($C$4:C276)+1,Amortization[[#This Row],[Začetno stanje]]),""),0)</f>
        <v>744.64541618033354</v>
      </c>
      <c r="G276" s="25">
        <f ca="1">IF(Amortization[[#This Row],[Datum plačila]]="",0,PropertyTaxAmount)</f>
        <v>375</v>
      </c>
      <c r="H276" s="25">
        <f ca="1">IF(Amortization[[#This Row],[Datum plačila]]="",0,Amortization[[#This Row],[Obresti]]+Amortization[[#This Row],[Glavnica]]+Amortization[[#This Row],[Davek na nepremičnine]])</f>
        <v>1445.5405567901946</v>
      </c>
      <c r="I276" s="25">
        <f ca="1">IF(Amortization[[#This Row],[Datum plačila]]="",0,Amortization[[#This Row],[Začetno stanje]]-Amortization[[#This Row],[Glavnica]])</f>
        <v>78214.833746366639</v>
      </c>
      <c r="J276" s="26">
        <f ca="1">IF(Amortization[[#This Row],[Končno stanje]]&gt;0,LastRow-ROW(),0)</f>
        <v>87</v>
      </c>
    </row>
    <row r="277" spans="2:10" ht="15" customHeight="1" x14ac:dyDescent="0.3">
      <c r="B277" s="23">
        <f>ROWS($B$4:B277)</f>
        <v>274</v>
      </c>
      <c r="C277" s="24">
        <f ca="1">IF(ValuesEntered,IF(Amortization[[#This Row],[Številka obroka]]&lt;=DurationOfLoan,IF(ROW()-ROW(Amortization[[#Headers],[Datum plačila]])=1,LoanStart,IF(I276&gt;0,EDATE(C276,1),"")),""),"")</f>
        <v>52634</v>
      </c>
      <c r="D277" s="25">
        <f ca="1">IF(ROW()-ROW(Amortization[[#Headers],[Začetno stanje]])=1,LoanAmount,IF(Amortization[[#This Row],[Datum plačila]]="",0,INDEX(Amortization[], ROW()-4,8)))</f>
        <v>78214.833746366639</v>
      </c>
      <c r="E277" s="25">
        <f ca="1">IF(ValuesEntered,IF(ROW()-ROW(Amortization[[#Headers],[Obresti]])=1,-IPMT(InterestRate/12,1,DurationOfLoan-ROWS($C$4:C277)+1,Amortization[[#This Row],[Začetno stanje]]),IFERROR(-IPMT(InterestRate/12,1,Amortization[[#This Row],[Preostali obroki]],D278),0)),0)</f>
        <v>322.7795235039676</v>
      </c>
      <c r="F277" s="25">
        <f ca="1">IFERROR(IF(AND(ValuesEntered,Amortization[[#This Row],[Datum plačila]]&lt;&gt;""),-PPMT(InterestRate/12,1,DurationOfLoan-ROWS($C$4:C277)+1,Amortization[[#This Row],[Začetno stanje]]),""),0)</f>
        <v>747.74810541441821</v>
      </c>
      <c r="G277" s="25">
        <f ca="1">IF(Amortization[[#This Row],[Datum plačila]]="",0,PropertyTaxAmount)</f>
        <v>375</v>
      </c>
      <c r="H277" s="25">
        <f ca="1">IF(Amortization[[#This Row],[Datum plačila]]="",0,Amortization[[#This Row],[Obresti]]+Amortization[[#This Row],[Glavnica]]+Amortization[[#This Row],[Davek na nepremičnine]])</f>
        <v>1445.5276289183857</v>
      </c>
      <c r="I277" s="25">
        <f ca="1">IF(Amortization[[#This Row],[Datum plačila]]="",0,Amortization[[#This Row],[Začetno stanje]]-Amortization[[#This Row],[Glavnica]])</f>
        <v>77467.085640952224</v>
      </c>
      <c r="J277" s="26">
        <f ca="1">IF(Amortization[[#This Row],[Končno stanje]]&gt;0,LastRow-ROW(),0)</f>
        <v>86</v>
      </c>
    </row>
    <row r="278" spans="2:10" ht="15" customHeight="1" x14ac:dyDescent="0.3">
      <c r="B278" s="23">
        <f>ROWS($B$4:B278)</f>
        <v>275</v>
      </c>
      <c r="C278" s="24">
        <f ca="1">IF(ValuesEntered,IF(Amortization[[#This Row],[Številka obroka]]&lt;=DurationOfLoan,IF(ROW()-ROW(Amortization[[#Headers],[Datum plačila]])=1,LoanStart,IF(I277&gt;0,EDATE(C277,1),"")),""),"")</f>
        <v>52663</v>
      </c>
      <c r="D278" s="25">
        <f ca="1">IF(ROW()-ROW(Amortization[[#Headers],[Začetno stanje]])=1,LoanAmount,IF(Amortization[[#This Row],[Datum plačila]]="",0,INDEX(Amortization[], ROW()-4,8)))</f>
        <v>77467.085640952224</v>
      </c>
      <c r="E278" s="25">
        <f ca="1">IF(ValuesEntered,IF(ROW()-ROW(Amortization[[#Headers],[Obresti]])=1,-IPMT(InterestRate/12,1,DurationOfLoan-ROWS($C$4:C278)+1,Amortization[[#This Row],[Začetno stanje]]),IFERROR(-IPMT(InterestRate/12,1,Amortization[[#This Row],[Preostali obroki]],D279),0)),0)</f>
        <v>319.65092466013294</v>
      </c>
      <c r="F278" s="25">
        <f ca="1">IFERROR(IF(AND(ValuesEntered,Amortization[[#This Row],[Datum plačila]]&lt;&gt;""),-PPMT(InterestRate/12,1,DurationOfLoan-ROWS($C$4:C278)+1,Amortization[[#This Row],[Začetno stanje]]),""),0)</f>
        <v>750.86372252031174</v>
      </c>
      <c r="G278" s="25">
        <f ca="1">IF(Amortization[[#This Row],[Datum plačila]]="",0,PropertyTaxAmount)</f>
        <v>375</v>
      </c>
      <c r="H278" s="25">
        <f ca="1">IF(Amortization[[#This Row],[Datum plačila]]="",0,Amortization[[#This Row],[Obresti]]+Amortization[[#This Row],[Glavnica]]+Amortization[[#This Row],[Davek na nepremičnine]])</f>
        <v>1445.5146471804446</v>
      </c>
      <c r="I278" s="25">
        <f ca="1">IF(Amortization[[#This Row],[Datum plačila]]="",0,Amortization[[#This Row],[Začetno stanje]]-Amortization[[#This Row],[Glavnica]])</f>
        <v>76716.221918431911</v>
      </c>
      <c r="J278" s="26">
        <f ca="1">IF(Amortization[[#This Row],[Končno stanje]]&gt;0,LastRow-ROW(),0)</f>
        <v>85</v>
      </c>
    </row>
    <row r="279" spans="2:10" ht="15" customHeight="1" x14ac:dyDescent="0.3">
      <c r="B279" s="23">
        <f>ROWS($B$4:B279)</f>
        <v>276</v>
      </c>
      <c r="C279" s="24">
        <f ca="1">IF(ValuesEntered,IF(Amortization[[#This Row],[Številka obroka]]&lt;=DurationOfLoan,IF(ROW()-ROW(Amortization[[#Headers],[Datum plačila]])=1,LoanStart,IF(I278&gt;0,EDATE(C278,1),"")),""),"")</f>
        <v>52694</v>
      </c>
      <c r="D279" s="25">
        <f ca="1">IF(ROW()-ROW(Amortization[[#Headers],[Začetno stanje]])=1,LoanAmount,IF(Amortization[[#This Row],[Datum plačila]]="",0,INDEX(Amortization[], ROW()-4,8)))</f>
        <v>76716.221918431911</v>
      </c>
      <c r="E279" s="25">
        <f ca="1">IF(ValuesEntered,IF(ROW()-ROW(Amortization[[#Headers],[Obresti]])=1,-IPMT(InterestRate/12,1,DurationOfLoan-ROWS($C$4:C279)+1,Amortization[[#This Row],[Začetno stanje]]),IFERROR(-IPMT(InterestRate/12,1,Amortization[[#This Row],[Preostali obroki]],D280),0)),0)</f>
        <v>316.50928998778238</v>
      </c>
      <c r="F279" s="25">
        <f ca="1">IFERROR(IF(AND(ValuesEntered,Amortization[[#This Row],[Datum plačila]]&lt;&gt;""),-PPMT(InterestRate/12,1,DurationOfLoan-ROWS($C$4:C279)+1,Amortization[[#This Row],[Začetno stanje]]),""),0)</f>
        <v>753.99232136414628</v>
      </c>
      <c r="G279" s="25">
        <f ca="1">IF(Amortization[[#This Row],[Datum plačila]]="",0,PropertyTaxAmount)</f>
        <v>375</v>
      </c>
      <c r="H279" s="25">
        <f ca="1">IF(Amortization[[#This Row],[Datum plačila]]="",0,Amortization[[#This Row],[Obresti]]+Amortization[[#This Row],[Glavnica]]+Amortization[[#This Row],[Davek na nepremičnine]])</f>
        <v>1445.5016113519287</v>
      </c>
      <c r="I279" s="25">
        <f ca="1">IF(Amortization[[#This Row],[Datum plačila]]="",0,Amortization[[#This Row],[Začetno stanje]]-Amortization[[#This Row],[Glavnica]])</f>
        <v>75962.229597067766</v>
      </c>
      <c r="J279" s="26">
        <f ca="1">IF(Amortization[[#This Row],[Končno stanje]]&gt;0,LastRow-ROW(),0)</f>
        <v>84</v>
      </c>
    </row>
    <row r="280" spans="2:10" ht="15" customHeight="1" x14ac:dyDescent="0.3">
      <c r="B280" s="23">
        <f>ROWS($B$4:B280)</f>
        <v>277</v>
      </c>
      <c r="C280" s="24">
        <f ca="1">IF(ValuesEntered,IF(Amortization[[#This Row],[Številka obroka]]&lt;=DurationOfLoan,IF(ROW()-ROW(Amortization[[#Headers],[Datum plačila]])=1,LoanStart,IF(I279&gt;0,EDATE(C279,1),"")),""),"")</f>
        <v>52724</v>
      </c>
      <c r="D280" s="25">
        <f ca="1">IF(ROW()-ROW(Amortization[[#Headers],[Začetno stanje]])=1,LoanAmount,IF(Amortization[[#This Row],[Datum plačila]]="",0,INDEX(Amortization[], ROW()-4,8)))</f>
        <v>75962.229597067766</v>
      </c>
      <c r="E280" s="25">
        <f ca="1">IF(ValuesEntered,IF(ROW()-ROW(Amortization[[#Headers],[Obresti]])=1,-IPMT(InterestRate/12,1,DurationOfLoan-ROWS($C$4:C280)+1,Amortization[[#This Row],[Začetno stanje]]),IFERROR(-IPMT(InterestRate/12,1,Amortization[[#This Row],[Preostali obroki]],D281),0)),0)</f>
        <v>313.35456517096361</v>
      </c>
      <c r="F280" s="25">
        <f ca="1">IFERROR(IF(AND(ValuesEntered,Amortization[[#This Row],[Datum plačila]]&lt;&gt;""),-PPMT(InterestRate/12,1,DurationOfLoan-ROWS($C$4:C280)+1,Amortization[[#This Row],[Začetno stanje]]),""),0)</f>
        <v>757.13395603649678</v>
      </c>
      <c r="G280" s="25">
        <f ca="1">IF(Amortization[[#This Row],[Datum plačila]]="",0,PropertyTaxAmount)</f>
        <v>375</v>
      </c>
      <c r="H280" s="25">
        <f ca="1">IF(Amortization[[#This Row],[Datum plačila]]="",0,Amortization[[#This Row],[Obresti]]+Amortization[[#This Row],[Glavnica]]+Amortization[[#This Row],[Davek na nepremičnine]])</f>
        <v>1445.4885212074605</v>
      </c>
      <c r="I280" s="25">
        <f ca="1">IF(Amortization[[#This Row],[Datum plačila]]="",0,Amortization[[#This Row],[Začetno stanje]]-Amortization[[#This Row],[Glavnica]])</f>
        <v>75205.095641031265</v>
      </c>
      <c r="J280" s="26">
        <f ca="1">IF(Amortization[[#This Row],[Končno stanje]]&gt;0,LastRow-ROW(),0)</f>
        <v>83</v>
      </c>
    </row>
    <row r="281" spans="2:10" ht="15" customHeight="1" x14ac:dyDescent="0.3">
      <c r="B281" s="23">
        <f>ROWS($B$4:B281)</f>
        <v>278</v>
      </c>
      <c r="C281" s="24">
        <f ca="1">IF(ValuesEntered,IF(Amortization[[#This Row],[Številka obroka]]&lt;=DurationOfLoan,IF(ROW()-ROW(Amortization[[#Headers],[Datum plačila]])=1,LoanStart,IF(I280&gt;0,EDATE(C280,1),"")),""),"")</f>
        <v>52755</v>
      </c>
      <c r="D281" s="25">
        <f ca="1">IF(ROW()-ROW(Amortization[[#Headers],[Začetno stanje]])=1,LoanAmount,IF(Amortization[[#This Row],[Datum plačila]]="",0,INDEX(Amortization[], ROW()-4,8)))</f>
        <v>75205.095641031265</v>
      </c>
      <c r="E281" s="25">
        <f ca="1">IF(ValuesEntered,IF(ROW()-ROW(Amortization[[#Headers],[Obresti]])=1,-IPMT(InterestRate/12,1,DurationOfLoan-ROWS($C$4:C281)+1,Amortization[[#This Row],[Začetno stanje]]),IFERROR(-IPMT(InterestRate/12,1,Amortization[[#This Row],[Preostali obroki]],D282),0)),0)</f>
        <v>310.18669566740812</v>
      </c>
      <c r="F281" s="25">
        <f ca="1">IFERROR(IF(AND(ValuesEntered,Amortization[[#This Row],[Datum plačila]]&lt;&gt;""),-PPMT(InterestRate/12,1,DurationOfLoan-ROWS($C$4:C281)+1,Amortization[[#This Row],[Začetno stanje]]),""),0)</f>
        <v>760.28868085331555</v>
      </c>
      <c r="G281" s="25">
        <f ca="1">IF(Amortization[[#This Row],[Datum plačila]]="",0,PropertyTaxAmount)</f>
        <v>375</v>
      </c>
      <c r="H281" s="25">
        <f ca="1">IF(Amortization[[#This Row],[Datum plačila]]="",0,Amortization[[#This Row],[Obresti]]+Amortization[[#This Row],[Glavnica]]+Amortization[[#This Row],[Davek na nepremičnine]])</f>
        <v>1445.4753765207238</v>
      </c>
      <c r="I281" s="25">
        <f ca="1">IF(Amortization[[#This Row],[Datum plačila]]="",0,Amortization[[#This Row],[Začetno stanje]]-Amortization[[#This Row],[Glavnica]])</f>
        <v>74444.806960177943</v>
      </c>
      <c r="J281" s="26">
        <f ca="1">IF(Amortization[[#This Row],[Končno stanje]]&gt;0,LastRow-ROW(),0)</f>
        <v>82</v>
      </c>
    </row>
    <row r="282" spans="2:10" ht="15" customHeight="1" x14ac:dyDescent="0.3">
      <c r="B282" s="23">
        <f>ROWS($B$4:B282)</f>
        <v>279</v>
      </c>
      <c r="C282" s="24">
        <f ca="1">IF(ValuesEntered,IF(Amortization[[#This Row],[Številka obroka]]&lt;=DurationOfLoan,IF(ROW()-ROW(Amortization[[#Headers],[Datum plačila]])=1,LoanStart,IF(I281&gt;0,EDATE(C281,1),"")),""),"")</f>
        <v>52785</v>
      </c>
      <c r="D282" s="25">
        <f ca="1">IF(ROW()-ROW(Amortization[[#Headers],[Začetno stanje]])=1,LoanAmount,IF(Amortization[[#This Row],[Datum plačila]]="",0,INDEX(Amortization[], ROW()-4,8)))</f>
        <v>74444.806960177943</v>
      </c>
      <c r="E282" s="25">
        <f ca="1">IF(ValuesEntered,IF(ROW()-ROW(Amortization[[#Headers],[Obresti]])=1,-IPMT(InterestRate/12,1,DurationOfLoan-ROWS($C$4:C282)+1,Amortization[[#This Row],[Začetno stanje]]),IFERROR(-IPMT(InterestRate/12,1,Amortization[[#This Row],[Preostali obroki]],D283),0)),0)</f>
        <v>307.00562670758779</v>
      </c>
      <c r="F282" s="25">
        <f ca="1">IFERROR(IF(AND(ValuesEntered,Amortization[[#This Row],[Datum plačila]]&lt;&gt;""),-PPMT(InterestRate/12,1,DurationOfLoan-ROWS($C$4:C282)+1,Amortization[[#This Row],[Začetno stanje]]),""),0)</f>
        <v>763.45655035687093</v>
      </c>
      <c r="G282" s="25">
        <f ca="1">IF(Amortization[[#This Row],[Datum plačila]]="",0,PropertyTaxAmount)</f>
        <v>375</v>
      </c>
      <c r="H282" s="25">
        <f ca="1">IF(Amortization[[#This Row],[Datum plačila]]="",0,Amortization[[#This Row],[Obresti]]+Amortization[[#This Row],[Glavnica]]+Amortization[[#This Row],[Davek na nepremičnine]])</f>
        <v>1445.4621770644587</v>
      </c>
      <c r="I282" s="25">
        <f ca="1">IF(Amortization[[#This Row],[Datum plačila]]="",0,Amortization[[#This Row],[Začetno stanje]]-Amortization[[#This Row],[Glavnica]])</f>
        <v>73681.350409821069</v>
      </c>
      <c r="J282" s="26">
        <f ca="1">IF(Amortization[[#This Row],[Končno stanje]]&gt;0,LastRow-ROW(),0)</f>
        <v>81</v>
      </c>
    </row>
    <row r="283" spans="2:10" ht="15" customHeight="1" x14ac:dyDescent="0.3">
      <c r="B283" s="23">
        <f>ROWS($B$4:B283)</f>
        <v>280</v>
      </c>
      <c r="C283" s="24">
        <f ca="1">IF(ValuesEntered,IF(Amortization[[#This Row],[Številka obroka]]&lt;=DurationOfLoan,IF(ROW()-ROW(Amortization[[#Headers],[Datum plačila]])=1,LoanStart,IF(I282&gt;0,EDATE(C282,1),"")),""),"")</f>
        <v>52816</v>
      </c>
      <c r="D283" s="25">
        <f ca="1">IF(ROW()-ROW(Amortization[[#Headers],[Začetno stanje]])=1,LoanAmount,IF(Amortization[[#This Row],[Datum plačila]]="",0,INDEX(Amortization[], ROW()-4,8)))</f>
        <v>73681.350409821069</v>
      </c>
      <c r="E283" s="25">
        <f ca="1">IF(ValuesEntered,IF(ROW()-ROW(Amortization[[#Headers],[Obresti]])=1,-IPMT(InterestRate/12,1,DurationOfLoan-ROWS($C$4:C283)+1,Amortization[[#This Row],[Začetno stanje]]),IFERROR(-IPMT(InterestRate/12,1,Amortization[[#This Row],[Preostali obroki]],D284),0)),0)</f>
        <v>303.81130329376822</v>
      </c>
      <c r="F283" s="25">
        <f ca="1">IFERROR(IF(AND(ValuesEntered,Amortization[[#This Row],[Datum plačila]]&lt;&gt;""),-PPMT(InterestRate/12,1,DurationOfLoan-ROWS($C$4:C283)+1,Amortization[[#This Row],[Začetno stanje]]),""),0)</f>
        <v>766.63761931669126</v>
      </c>
      <c r="G283" s="25">
        <f ca="1">IF(Amortization[[#This Row],[Datum plačila]]="",0,PropertyTaxAmount)</f>
        <v>375</v>
      </c>
      <c r="H283" s="25">
        <f ca="1">IF(Amortization[[#This Row],[Datum plačila]]="",0,Amortization[[#This Row],[Obresti]]+Amortization[[#This Row],[Glavnica]]+Amortization[[#This Row],[Davek na nepremičnine]])</f>
        <v>1445.4489226104595</v>
      </c>
      <c r="I283" s="25">
        <f ca="1">IF(Amortization[[#This Row],[Datum plačila]]="",0,Amortization[[#This Row],[Začetno stanje]]-Amortization[[#This Row],[Glavnica]])</f>
        <v>72914.712790504374</v>
      </c>
      <c r="J283" s="26">
        <f ca="1">IF(Amortization[[#This Row],[Končno stanje]]&gt;0,LastRow-ROW(),0)</f>
        <v>80</v>
      </c>
    </row>
    <row r="284" spans="2:10" ht="15" customHeight="1" x14ac:dyDescent="0.3">
      <c r="B284" s="23">
        <f>ROWS($B$4:B284)</f>
        <v>281</v>
      </c>
      <c r="C284" s="24">
        <f ca="1">IF(ValuesEntered,IF(Amortization[[#This Row],[Številka obroka]]&lt;=DurationOfLoan,IF(ROW()-ROW(Amortization[[#Headers],[Datum plačila]])=1,LoanStart,IF(I283&gt;0,EDATE(C283,1),"")),""),"")</f>
        <v>52847</v>
      </c>
      <c r="D284" s="25">
        <f ca="1">IF(ROW()-ROW(Amortization[[#Headers],[Začetno stanje]])=1,LoanAmount,IF(Amortization[[#This Row],[Datum plačila]]="",0,INDEX(Amortization[], ROW()-4,8)))</f>
        <v>72914.712790504374</v>
      </c>
      <c r="E284" s="25">
        <f ca="1">IF(ValuesEntered,IF(ROW()-ROW(Amortization[[#Headers],[Obresti]])=1,-IPMT(InterestRate/12,1,DurationOfLoan-ROWS($C$4:C284)+1,Amortization[[#This Row],[Začetno stanje]]),IFERROR(-IPMT(InterestRate/12,1,Amortization[[#This Row],[Preostali obroki]],D285),0)),0)</f>
        <v>300.60367019905777</v>
      </c>
      <c r="F284" s="25">
        <f ca="1">IFERROR(IF(AND(ValuesEntered,Amortization[[#This Row],[Datum plačila]]&lt;&gt;""),-PPMT(InterestRate/12,1,DurationOfLoan-ROWS($C$4:C284)+1,Amortization[[#This Row],[Začetno stanje]]),""),0)</f>
        <v>769.83194273051083</v>
      </c>
      <c r="G284" s="25">
        <f ca="1">IF(Amortization[[#This Row],[Datum plačila]]="",0,PropertyTaxAmount)</f>
        <v>375</v>
      </c>
      <c r="H284" s="25">
        <f ca="1">IF(Amortization[[#This Row],[Datum plačila]]="",0,Amortization[[#This Row],[Obresti]]+Amortization[[#This Row],[Glavnica]]+Amortization[[#This Row],[Davek na nepremičnine]])</f>
        <v>1445.4356129295686</v>
      </c>
      <c r="I284" s="25">
        <f ca="1">IF(Amortization[[#This Row],[Datum plačila]]="",0,Amortization[[#This Row],[Začetno stanje]]-Amortization[[#This Row],[Glavnica]])</f>
        <v>72144.880847773864</v>
      </c>
      <c r="J284" s="26">
        <f ca="1">IF(Amortization[[#This Row],[Končno stanje]]&gt;0,LastRow-ROW(),0)</f>
        <v>79</v>
      </c>
    </row>
    <row r="285" spans="2:10" ht="15" customHeight="1" x14ac:dyDescent="0.3">
      <c r="B285" s="23">
        <f>ROWS($B$4:B285)</f>
        <v>282</v>
      </c>
      <c r="C285" s="24">
        <f ca="1">IF(ValuesEntered,IF(Amortization[[#This Row],[Številka obroka]]&lt;=DurationOfLoan,IF(ROW()-ROW(Amortization[[#Headers],[Datum plačila]])=1,LoanStart,IF(I284&gt;0,EDATE(C284,1),"")),""),"")</f>
        <v>52877</v>
      </c>
      <c r="D285" s="25">
        <f ca="1">IF(ROW()-ROW(Amortization[[#Headers],[Začetno stanje]])=1,LoanAmount,IF(Amortization[[#This Row],[Datum plačila]]="",0,INDEX(Amortization[], ROW()-4,8)))</f>
        <v>72144.880847773864</v>
      </c>
      <c r="E285" s="25">
        <f ca="1">IF(ValuesEntered,IF(ROW()-ROW(Amortization[[#Headers],[Obresti]])=1,-IPMT(InterestRate/12,1,DurationOfLoan-ROWS($C$4:C285)+1,Amortization[[#This Row],[Začetno stanje]]),IFERROR(-IPMT(InterestRate/12,1,Amortization[[#This Row],[Preostali obroki]],D286),0)),0)</f>
        <v>297.38267196645268</v>
      </c>
      <c r="F285" s="25">
        <f ca="1">IFERROR(IF(AND(ValuesEntered,Amortization[[#This Row],[Datum plačila]]&lt;&gt;""),-PPMT(InterestRate/12,1,DurationOfLoan-ROWS($C$4:C285)+1,Amortization[[#This Row],[Začetno stanje]]),""),0)</f>
        <v>773.03957582522128</v>
      </c>
      <c r="G285" s="25">
        <f ca="1">IF(Amortization[[#This Row],[Datum plačila]]="",0,PropertyTaxAmount)</f>
        <v>375</v>
      </c>
      <c r="H285" s="25">
        <f ca="1">IF(Amortization[[#This Row],[Datum plačila]]="",0,Amortization[[#This Row],[Obresti]]+Amortization[[#This Row],[Glavnica]]+Amortization[[#This Row],[Davek na nepremičnine]])</f>
        <v>1445.422247791674</v>
      </c>
      <c r="I285" s="25">
        <f ca="1">IF(Amortization[[#This Row],[Datum plačila]]="",0,Amortization[[#This Row],[Začetno stanje]]-Amortization[[#This Row],[Glavnica]])</f>
        <v>71371.841271948637</v>
      </c>
      <c r="J285" s="26">
        <f ca="1">IF(Amortization[[#This Row],[Končno stanje]]&gt;0,LastRow-ROW(),0)</f>
        <v>78</v>
      </c>
    </row>
    <row r="286" spans="2:10" ht="15" customHeight="1" x14ac:dyDescent="0.3">
      <c r="B286" s="23">
        <f>ROWS($B$4:B286)</f>
        <v>283</v>
      </c>
      <c r="C286" s="24">
        <f ca="1">IF(ValuesEntered,IF(Amortization[[#This Row],[Številka obroka]]&lt;=DurationOfLoan,IF(ROW()-ROW(Amortization[[#Headers],[Datum plačila]])=1,LoanStart,IF(I285&gt;0,EDATE(C285,1),"")),""),"")</f>
        <v>52908</v>
      </c>
      <c r="D286" s="25">
        <f ca="1">IF(ROW()-ROW(Amortization[[#Headers],[Začetno stanje]])=1,LoanAmount,IF(Amortization[[#This Row],[Datum plačila]]="",0,INDEX(Amortization[], ROW()-4,8)))</f>
        <v>71371.841271948637</v>
      </c>
      <c r="E286" s="25">
        <f ca="1">IF(ValuesEntered,IF(ROW()-ROW(Amortization[[#Headers],[Obresti]])=1,-IPMT(InterestRate/12,1,DurationOfLoan-ROWS($C$4:C286)+1,Amortization[[#This Row],[Začetno stanje]]),IFERROR(-IPMT(InterestRate/12,1,Amortization[[#This Row],[Preostali obroki]],D287),0)),0)</f>
        <v>294.14825290787837</v>
      </c>
      <c r="F286" s="25">
        <f ca="1">IFERROR(IF(AND(ValuesEntered,Amortization[[#This Row],[Datum plačila]]&lt;&gt;""),-PPMT(InterestRate/12,1,DurationOfLoan-ROWS($C$4:C286)+1,Amortization[[#This Row],[Začetno stanje]]),""),0)</f>
        <v>776.26057405782615</v>
      </c>
      <c r="G286" s="25">
        <f ca="1">IF(Amortization[[#This Row],[Datum plačila]]="",0,PropertyTaxAmount)</f>
        <v>375</v>
      </c>
      <c r="H286" s="25">
        <f ca="1">IF(Amortization[[#This Row],[Datum plačila]]="",0,Amortization[[#This Row],[Obresti]]+Amortization[[#This Row],[Glavnica]]+Amortization[[#This Row],[Davek na nepremičnine]])</f>
        <v>1445.4088269657045</v>
      </c>
      <c r="I286" s="25">
        <f ca="1">IF(Amortization[[#This Row],[Datum plačila]]="",0,Amortization[[#This Row],[Začetno stanje]]-Amortization[[#This Row],[Glavnica]])</f>
        <v>70595.580697890808</v>
      </c>
      <c r="J286" s="26">
        <f ca="1">IF(Amortization[[#This Row],[Končno stanje]]&gt;0,LastRow-ROW(),0)</f>
        <v>77</v>
      </c>
    </row>
    <row r="287" spans="2:10" ht="15" customHeight="1" x14ac:dyDescent="0.3">
      <c r="B287" s="23">
        <f>ROWS($B$4:B287)</f>
        <v>284</v>
      </c>
      <c r="C287" s="24">
        <f ca="1">IF(ValuesEntered,IF(Amortization[[#This Row],[Številka obroka]]&lt;=DurationOfLoan,IF(ROW()-ROW(Amortization[[#Headers],[Datum plačila]])=1,LoanStart,IF(I286&gt;0,EDATE(C286,1),"")),""),"")</f>
        <v>52938</v>
      </c>
      <c r="D287" s="25">
        <f ca="1">IF(ROW()-ROW(Amortization[[#Headers],[Začetno stanje]])=1,LoanAmount,IF(Amortization[[#This Row],[Datum plačila]]="",0,INDEX(Amortization[], ROW()-4,8)))</f>
        <v>70595.580697890808</v>
      </c>
      <c r="E287" s="25">
        <f ca="1">IF(ValuesEntered,IF(ROW()-ROW(Amortization[[#Headers],[Obresti]])=1,-IPMT(InterestRate/12,1,DurationOfLoan-ROWS($C$4:C287)+1,Amortization[[#This Row],[Začetno stanje]]),IFERROR(-IPMT(InterestRate/12,1,Amortization[[#This Row],[Preostali obroki]],D288),0)),0)</f>
        <v>290.90035710322667</v>
      </c>
      <c r="F287" s="25">
        <f ca="1">IFERROR(IF(AND(ValuesEntered,Amortization[[#This Row],[Datum plačila]]&lt;&gt;""),-PPMT(InterestRate/12,1,DurationOfLoan-ROWS($C$4:C287)+1,Amortization[[#This Row],[Začetno stanje]]),""),0)</f>
        <v>779.49499311640034</v>
      </c>
      <c r="G287" s="25">
        <f ca="1">IF(Amortization[[#This Row],[Datum plačila]]="",0,PropertyTaxAmount)</f>
        <v>375</v>
      </c>
      <c r="H287" s="25">
        <f ca="1">IF(Amortization[[#This Row],[Datum plačila]]="",0,Amortization[[#This Row],[Obresti]]+Amortization[[#This Row],[Glavnica]]+Amortization[[#This Row],[Davek na nepremičnine]])</f>
        <v>1445.3953502196271</v>
      </c>
      <c r="I287" s="25">
        <f ca="1">IF(Amortization[[#This Row],[Datum plačila]]="",0,Amortization[[#This Row],[Začetno stanje]]-Amortization[[#This Row],[Glavnica]])</f>
        <v>69816.085704774407</v>
      </c>
      <c r="J287" s="26">
        <f ca="1">IF(Amortization[[#This Row],[Končno stanje]]&gt;0,LastRow-ROW(),0)</f>
        <v>76</v>
      </c>
    </row>
    <row r="288" spans="2:10" ht="15" customHeight="1" x14ac:dyDescent="0.3">
      <c r="B288" s="23">
        <f>ROWS($B$4:B288)</f>
        <v>285</v>
      </c>
      <c r="C288" s="24">
        <f ca="1">IF(ValuesEntered,IF(Amortization[[#This Row],[Številka obroka]]&lt;=DurationOfLoan,IF(ROW()-ROW(Amortization[[#Headers],[Datum plačila]])=1,LoanStart,IF(I287&gt;0,EDATE(C287,1),"")),""),"")</f>
        <v>52969</v>
      </c>
      <c r="D288" s="25">
        <f ca="1">IF(ROW()-ROW(Amortization[[#Headers],[Začetno stanje]])=1,LoanAmount,IF(Amortization[[#This Row],[Datum plačila]]="",0,INDEX(Amortization[], ROW()-4,8)))</f>
        <v>69816.085704774407</v>
      </c>
      <c r="E288" s="25">
        <f ca="1">IF(ValuesEntered,IF(ROW()-ROW(Amortization[[#Headers],[Obresti]])=1,-IPMT(InterestRate/12,1,DurationOfLoan-ROWS($C$4:C288)+1,Amortization[[#This Row],[Začetno stanje]]),IFERROR(-IPMT(InterestRate/12,1,Amortization[[#This Row],[Preostali obroki]],D289),0)),0)</f>
        <v>287.63892839938893</v>
      </c>
      <c r="F288" s="25">
        <f ca="1">IFERROR(IF(AND(ValuesEntered,Amortization[[#This Row],[Datum plačila]]&lt;&gt;""),-PPMT(InterestRate/12,1,DurationOfLoan-ROWS($C$4:C288)+1,Amortization[[#This Row],[Začetno stanje]]),""),0)</f>
        <v>782.7428889210521</v>
      </c>
      <c r="G288" s="25">
        <f ca="1">IF(Amortization[[#This Row],[Datum plačila]]="",0,PropertyTaxAmount)</f>
        <v>375</v>
      </c>
      <c r="H288" s="25">
        <f ca="1">IF(Amortization[[#This Row],[Datum plačila]]="",0,Amortization[[#This Row],[Obresti]]+Amortization[[#This Row],[Glavnica]]+Amortization[[#This Row],[Davek na nepremičnine]])</f>
        <v>1445.3818173204411</v>
      </c>
      <c r="I288" s="25">
        <f ca="1">IF(Amortization[[#This Row],[Datum plačila]]="",0,Amortization[[#This Row],[Začetno stanje]]-Amortization[[#This Row],[Glavnica]])</f>
        <v>69033.34281585335</v>
      </c>
      <c r="J288" s="26">
        <f ca="1">IF(Amortization[[#This Row],[Končno stanje]]&gt;0,LastRow-ROW(),0)</f>
        <v>75</v>
      </c>
    </row>
    <row r="289" spans="2:10" ht="15" customHeight="1" x14ac:dyDescent="0.3">
      <c r="B289" s="23">
        <f>ROWS($B$4:B289)</f>
        <v>286</v>
      </c>
      <c r="C289" s="24">
        <f ca="1">IF(ValuesEntered,IF(Amortization[[#This Row],[Številka obroka]]&lt;=DurationOfLoan,IF(ROW()-ROW(Amortization[[#Headers],[Datum plačila]])=1,LoanStart,IF(I288&gt;0,EDATE(C288,1),"")),""),"")</f>
        <v>53000</v>
      </c>
      <c r="D289" s="25">
        <f ca="1">IF(ROW()-ROW(Amortization[[#Headers],[Začetno stanje]])=1,LoanAmount,IF(Amortization[[#This Row],[Datum plačila]]="",0,INDEX(Amortization[], ROW()-4,8)))</f>
        <v>69033.34281585335</v>
      </c>
      <c r="E289" s="25">
        <f ca="1">IF(ValuesEntered,IF(ROW()-ROW(Amortization[[#Headers],[Obresti]])=1,-IPMT(InterestRate/12,1,DurationOfLoan-ROWS($C$4:C289)+1,Amortization[[#This Row],[Začetno stanje]]),IFERROR(-IPMT(InterestRate/12,1,Amortization[[#This Row],[Preostali obroki]],D290),0)),0)</f>
        <v>284.36391040928527</v>
      </c>
      <c r="F289" s="25">
        <f ca="1">IFERROR(IF(AND(ValuesEntered,Amortization[[#This Row],[Datum plačila]]&lt;&gt;""),-PPMT(InterestRate/12,1,DurationOfLoan-ROWS($C$4:C289)+1,Amortization[[#This Row],[Začetno stanje]]),""),0)</f>
        <v>786.00431762488984</v>
      </c>
      <c r="G289" s="25">
        <f ca="1">IF(Amortization[[#This Row],[Datum plačila]]="",0,PropertyTaxAmount)</f>
        <v>375</v>
      </c>
      <c r="H289" s="25">
        <f ca="1">IF(Amortization[[#This Row],[Datum plačila]]="",0,Amortization[[#This Row],[Obresti]]+Amortization[[#This Row],[Glavnica]]+Amortization[[#This Row],[Davek na nepremičnine]])</f>
        <v>1445.368228034175</v>
      </c>
      <c r="I289" s="25">
        <f ca="1">IF(Amortization[[#This Row],[Datum plačila]]="",0,Amortization[[#This Row],[Začetno stanje]]-Amortization[[#This Row],[Glavnica]])</f>
        <v>68247.338498228462</v>
      </c>
      <c r="J289" s="26">
        <f ca="1">IF(Amortization[[#This Row],[Končno stanje]]&gt;0,LastRow-ROW(),0)</f>
        <v>74</v>
      </c>
    </row>
    <row r="290" spans="2:10" ht="15" customHeight="1" x14ac:dyDescent="0.3">
      <c r="B290" s="23">
        <f>ROWS($B$4:B290)</f>
        <v>287</v>
      </c>
      <c r="C290" s="24">
        <f ca="1">IF(ValuesEntered,IF(Amortization[[#This Row],[Številka obroka]]&lt;=DurationOfLoan,IF(ROW()-ROW(Amortization[[#Headers],[Datum plačila]])=1,LoanStart,IF(I289&gt;0,EDATE(C289,1),"")),""),"")</f>
        <v>53028</v>
      </c>
      <c r="D290" s="25">
        <f ca="1">IF(ROW()-ROW(Amortization[[#Headers],[Začetno stanje]])=1,LoanAmount,IF(Amortization[[#This Row],[Datum plačila]]="",0,INDEX(Amortization[], ROW()-4,8)))</f>
        <v>68247.338498228462</v>
      </c>
      <c r="E290" s="25">
        <f ca="1">IF(ValuesEntered,IF(ROW()-ROW(Amortization[[#Headers],[Obresti]])=1,-IPMT(InterestRate/12,1,DurationOfLoan-ROWS($C$4:C290)+1,Amortization[[#This Row],[Začetno stanje]]),IFERROR(-IPMT(InterestRate/12,1,Amortization[[#This Row],[Preostali obroki]],D291),0)),0)</f>
        <v>281.07524651088943</v>
      </c>
      <c r="F290" s="25">
        <f ca="1">IFERROR(IF(AND(ValuesEntered,Amortization[[#This Row],[Datum plačila]]&lt;&gt;""),-PPMT(InterestRate/12,1,DurationOfLoan-ROWS($C$4:C290)+1,Amortization[[#This Row],[Začetno stanje]]),""),0)</f>
        <v>789.27933561499356</v>
      </c>
      <c r="G290" s="25">
        <f ca="1">IF(Amortization[[#This Row],[Datum plačila]]="",0,PropertyTaxAmount)</f>
        <v>375</v>
      </c>
      <c r="H290" s="25">
        <f ca="1">IF(Amortization[[#This Row],[Datum plačila]]="",0,Amortization[[#This Row],[Obresti]]+Amortization[[#This Row],[Glavnica]]+Amortization[[#This Row],[Davek na nepremičnine]])</f>
        <v>1445.3545821258831</v>
      </c>
      <c r="I290" s="25">
        <f ca="1">IF(Amortization[[#This Row],[Datum plačila]]="",0,Amortization[[#This Row],[Začetno stanje]]-Amortization[[#This Row],[Glavnica]])</f>
        <v>67458.05916261347</v>
      </c>
      <c r="J290" s="26">
        <f ca="1">IF(Amortization[[#This Row],[Končno stanje]]&gt;0,LastRow-ROW(),0)</f>
        <v>73</v>
      </c>
    </row>
    <row r="291" spans="2:10" ht="15" customHeight="1" x14ac:dyDescent="0.3">
      <c r="B291" s="23">
        <f>ROWS($B$4:B291)</f>
        <v>288</v>
      </c>
      <c r="C291" s="24">
        <f ca="1">IF(ValuesEntered,IF(Amortization[[#This Row],[Številka obroka]]&lt;=DurationOfLoan,IF(ROW()-ROW(Amortization[[#Headers],[Datum plačila]])=1,LoanStart,IF(I290&gt;0,EDATE(C290,1),"")),""),"")</f>
        <v>53059</v>
      </c>
      <c r="D291" s="25">
        <f ca="1">IF(ROW()-ROW(Amortization[[#Headers],[Začetno stanje]])=1,LoanAmount,IF(Amortization[[#This Row],[Datum plačila]]="",0,INDEX(Amortization[], ROW()-4,8)))</f>
        <v>67458.05916261347</v>
      </c>
      <c r="E291" s="25">
        <f ca="1">IF(ValuesEntered,IF(ROW()-ROW(Amortization[[#Headers],[Obresti]])=1,-IPMT(InterestRate/12,1,DurationOfLoan-ROWS($C$4:C291)+1,Amortization[[#This Row],[Začetno stanje]]),IFERROR(-IPMT(InterestRate/12,1,Amortization[[#This Row],[Preostali obroki]],D292),0)),0)</f>
        <v>277.77287984625036</v>
      </c>
      <c r="F291" s="25">
        <f ca="1">IFERROR(IF(AND(ValuesEntered,Amortization[[#This Row],[Datum plačila]]&lt;&gt;""),-PPMT(InterestRate/12,1,DurationOfLoan-ROWS($C$4:C291)+1,Amortization[[#This Row],[Začetno stanje]]),""),0)</f>
        <v>792.5679995133894</v>
      </c>
      <c r="G291" s="25">
        <f ca="1">IF(Amortization[[#This Row],[Datum plačila]]="",0,PropertyTaxAmount)</f>
        <v>375</v>
      </c>
      <c r="H291" s="25">
        <f ca="1">IF(Amortization[[#This Row],[Datum plačila]]="",0,Amortization[[#This Row],[Obresti]]+Amortization[[#This Row],[Glavnica]]+Amortization[[#This Row],[Davek na nepremičnine]])</f>
        <v>1445.3408793596398</v>
      </c>
      <c r="I291" s="25">
        <f ca="1">IF(Amortization[[#This Row],[Datum plačila]]="",0,Amortization[[#This Row],[Začetno stanje]]-Amortization[[#This Row],[Glavnica]])</f>
        <v>66665.491163100087</v>
      </c>
      <c r="J291" s="26">
        <f ca="1">IF(Amortization[[#This Row],[Končno stanje]]&gt;0,LastRow-ROW(),0)</f>
        <v>72</v>
      </c>
    </row>
    <row r="292" spans="2:10" ht="15" customHeight="1" x14ac:dyDescent="0.3">
      <c r="B292" s="23">
        <f>ROWS($B$4:B292)</f>
        <v>289</v>
      </c>
      <c r="C292" s="24">
        <f ca="1">IF(ValuesEntered,IF(Amortization[[#This Row],[Številka obroka]]&lt;=DurationOfLoan,IF(ROW()-ROW(Amortization[[#Headers],[Datum plačila]])=1,LoanStart,IF(I291&gt;0,EDATE(C291,1),"")),""),"")</f>
        <v>53089</v>
      </c>
      <c r="D292" s="25">
        <f ca="1">IF(ROW()-ROW(Amortization[[#Headers],[Začetno stanje]])=1,LoanAmount,IF(Amortization[[#This Row],[Datum plačila]]="",0,INDEX(Amortization[], ROW()-4,8)))</f>
        <v>66665.491163100087</v>
      </c>
      <c r="E292" s="25">
        <f ca="1">IF(ValuesEntered,IF(ROW()-ROW(Amortization[[#Headers],[Obresti]])=1,-IPMT(InterestRate/12,1,DurationOfLoan-ROWS($C$4:C292)+1,Amortization[[#This Row],[Začetno stanje]]),IFERROR(-IPMT(InterestRate/12,1,Amortization[[#This Row],[Preostali obroki]],D293),0)),0)</f>
        <v>274.45675332050854</v>
      </c>
      <c r="F292" s="25">
        <f ca="1">IFERROR(IF(AND(ValuesEntered,Amortization[[#This Row],[Datum plačila]]&lt;&gt;""),-PPMT(InterestRate/12,1,DurationOfLoan-ROWS($C$4:C292)+1,Amortization[[#This Row],[Začetno stanje]]),""),0)</f>
        <v>795.87036617802869</v>
      </c>
      <c r="G292" s="25">
        <f ca="1">IF(Amortization[[#This Row],[Datum plačila]]="",0,PropertyTaxAmount)</f>
        <v>375</v>
      </c>
      <c r="H292" s="25">
        <f ca="1">IF(Amortization[[#This Row],[Datum plačila]]="",0,Amortization[[#This Row],[Obresti]]+Amortization[[#This Row],[Glavnica]]+Amortization[[#This Row],[Davek na nepremičnine]])</f>
        <v>1445.3271194985373</v>
      </c>
      <c r="I292" s="25">
        <f ca="1">IF(Amortization[[#This Row],[Datum plačila]]="",0,Amortization[[#This Row],[Začetno stanje]]-Amortization[[#This Row],[Glavnica]])</f>
        <v>65869.620796922056</v>
      </c>
      <c r="J292" s="26">
        <f ca="1">IF(Amortization[[#This Row],[Končno stanje]]&gt;0,LastRow-ROW(),0)</f>
        <v>71</v>
      </c>
    </row>
    <row r="293" spans="2:10" ht="15" customHeight="1" x14ac:dyDescent="0.3">
      <c r="B293" s="23">
        <f>ROWS($B$4:B293)</f>
        <v>290</v>
      </c>
      <c r="C293" s="24">
        <f ca="1">IF(ValuesEntered,IF(Amortization[[#This Row],[Številka obroka]]&lt;=DurationOfLoan,IF(ROW()-ROW(Amortization[[#Headers],[Datum plačila]])=1,LoanStart,IF(I292&gt;0,EDATE(C292,1),"")),""),"")</f>
        <v>53120</v>
      </c>
      <c r="D293" s="25">
        <f ca="1">IF(ROW()-ROW(Amortization[[#Headers],[Začetno stanje]])=1,LoanAmount,IF(Amortization[[#This Row],[Datum plačila]]="",0,INDEX(Amortization[], ROW()-4,8)))</f>
        <v>65869.620796922056</v>
      </c>
      <c r="E293" s="25">
        <f ca="1">IF(ValuesEntered,IF(ROW()-ROW(Amortization[[#Headers],[Obresti]])=1,-IPMT(InterestRate/12,1,DurationOfLoan-ROWS($C$4:C293)+1,Amortization[[#This Row],[Začetno stanje]]),IFERROR(-IPMT(InterestRate/12,1,Amortization[[#This Row],[Preostali obroki]],D294),0)),0)</f>
        <v>271.12680960090955</v>
      </c>
      <c r="F293" s="25">
        <f ca="1">IFERROR(IF(AND(ValuesEntered,Amortization[[#This Row],[Datum plačila]]&lt;&gt;""),-PPMT(InterestRate/12,1,DurationOfLoan-ROWS($C$4:C293)+1,Amortization[[#This Row],[Začetno stanje]]),""),0)</f>
        <v>799.18649270377034</v>
      </c>
      <c r="G293" s="25">
        <f ca="1">IF(Amortization[[#This Row],[Datum plačila]]="",0,PropertyTaxAmount)</f>
        <v>375</v>
      </c>
      <c r="H293" s="25">
        <f ca="1">IF(Amortization[[#This Row],[Datum plačila]]="",0,Amortization[[#This Row],[Obresti]]+Amortization[[#This Row],[Glavnica]]+Amortization[[#This Row],[Davek na nepremičnine]])</f>
        <v>1445.3133023046798</v>
      </c>
      <c r="I293" s="25">
        <f ca="1">IF(Amortization[[#This Row],[Datum plačila]]="",0,Amortization[[#This Row],[Začetno stanje]]-Amortization[[#This Row],[Glavnica]])</f>
        <v>65070.434304218288</v>
      </c>
      <c r="J293" s="26">
        <f ca="1">IF(Amortization[[#This Row],[Končno stanje]]&gt;0,LastRow-ROW(),0)</f>
        <v>70</v>
      </c>
    </row>
    <row r="294" spans="2:10" ht="15" customHeight="1" x14ac:dyDescent="0.3">
      <c r="B294" s="23">
        <f>ROWS($B$4:B294)</f>
        <v>291</v>
      </c>
      <c r="C294" s="24">
        <f ca="1">IF(ValuesEntered,IF(Amortization[[#This Row],[Številka obroka]]&lt;=DurationOfLoan,IF(ROW()-ROW(Amortization[[#Headers],[Datum plačila]])=1,LoanStart,IF(I293&gt;0,EDATE(C293,1),"")),""),"")</f>
        <v>53150</v>
      </c>
      <c r="D294" s="25">
        <f ca="1">IF(ROW()-ROW(Amortization[[#Headers],[Začetno stanje]])=1,LoanAmount,IF(Amortization[[#This Row],[Datum plačila]]="",0,INDEX(Amortization[], ROW()-4,8)))</f>
        <v>65070.434304218288</v>
      </c>
      <c r="E294" s="25">
        <f ca="1">IF(ValuesEntered,IF(ROW()-ROW(Amortization[[#Headers],[Obresti]])=1,-IPMT(InterestRate/12,1,DurationOfLoan-ROWS($C$4:C294)+1,Amortization[[#This Row],[Začetno stanje]]),IFERROR(-IPMT(InterestRate/12,1,Amortization[[#This Row],[Preostali obroki]],D295),0)),0)</f>
        <v>267.78299111581214</v>
      </c>
      <c r="F294" s="25">
        <f ca="1">IFERROR(IF(AND(ValuesEntered,Amortization[[#This Row],[Datum plačila]]&lt;&gt;""),-PPMT(InterestRate/12,1,DurationOfLoan-ROWS($C$4:C294)+1,Amortization[[#This Row],[Začetno stanje]]),""),0)</f>
        <v>802.51643642336933</v>
      </c>
      <c r="G294" s="25">
        <f ca="1">IF(Amortization[[#This Row],[Datum plačila]]="",0,PropertyTaxAmount)</f>
        <v>375</v>
      </c>
      <c r="H294" s="25">
        <f ca="1">IF(Amortization[[#This Row],[Datum plačila]]="",0,Amortization[[#This Row],[Obresti]]+Amortization[[#This Row],[Glavnica]]+Amortization[[#This Row],[Davek na nepremičnine]])</f>
        <v>1445.2994275391816</v>
      </c>
      <c r="I294" s="25">
        <f ca="1">IF(Amortization[[#This Row],[Datum plačila]]="",0,Amortization[[#This Row],[Začetno stanje]]-Amortization[[#This Row],[Glavnica]])</f>
        <v>64267.917867794917</v>
      </c>
      <c r="J294" s="26">
        <f ca="1">IF(Amortization[[#This Row],[Končno stanje]]&gt;0,LastRow-ROW(),0)</f>
        <v>69</v>
      </c>
    </row>
    <row r="295" spans="2:10" ht="15" customHeight="1" x14ac:dyDescent="0.3">
      <c r="B295" s="23">
        <f>ROWS($B$4:B295)</f>
        <v>292</v>
      </c>
      <c r="C295" s="24">
        <f ca="1">IF(ValuesEntered,IF(Amortization[[#This Row],[Številka obroka]]&lt;=DurationOfLoan,IF(ROW()-ROW(Amortization[[#Headers],[Datum plačila]])=1,LoanStart,IF(I294&gt;0,EDATE(C294,1),"")),""),"")</f>
        <v>53181</v>
      </c>
      <c r="D295" s="25">
        <f ca="1">IF(ROW()-ROW(Amortization[[#Headers],[Začetno stanje]])=1,LoanAmount,IF(Amortization[[#This Row],[Datum plačila]]="",0,INDEX(Amortization[], ROW()-4,8)))</f>
        <v>64267.917867794917</v>
      </c>
      <c r="E295" s="25">
        <f ca="1">IF(ValuesEntered,IF(ROW()-ROW(Amortization[[#Headers],[Obresti]])=1,-IPMT(InterestRate/12,1,DurationOfLoan-ROWS($C$4:C295)+1,Amortization[[#This Row],[Začetno stanje]]),IFERROR(-IPMT(InterestRate/12,1,Amortization[[#This Row],[Preostali obroki]],D296),0)),0)</f>
        <v>264.42524005369353</v>
      </c>
      <c r="F295" s="25">
        <f ca="1">IFERROR(IF(AND(ValuesEntered,Amortization[[#This Row],[Datum plačila]]&lt;&gt;""),-PPMT(InterestRate/12,1,DurationOfLoan-ROWS($C$4:C295)+1,Amortization[[#This Row],[Začetno stanje]]),""),0)</f>
        <v>805.86025490846669</v>
      </c>
      <c r="G295" s="25">
        <f ca="1">IF(Amortization[[#This Row],[Datum plačila]]="",0,PropertyTaxAmount)</f>
        <v>375</v>
      </c>
      <c r="H295" s="25">
        <f ca="1">IF(Amortization[[#This Row],[Datum plačila]]="",0,Amortization[[#This Row],[Obresti]]+Amortization[[#This Row],[Glavnica]]+Amortization[[#This Row],[Davek na nepremičnine]])</f>
        <v>1445.2854949621601</v>
      </c>
      <c r="I295" s="25">
        <f ca="1">IF(Amortization[[#This Row],[Datum plačila]]="",0,Amortization[[#This Row],[Začetno stanje]]-Amortization[[#This Row],[Glavnica]])</f>
        <v>63462.057612886449</v>
      </c>
      <c r="J295" s="26">
        <f ca="1">IF(Amortization[[#This Row],[Končno stanje]]&gt;0,LastRow-ROW(),0)</f>
        <v>68</v>
      </c>
    </row>
    <row r="296" spans="2:10" ht="15" customHeight="1" x14ac:dyDescent="0.3">
      <c r="B296" s="23">
        <f>ROWS($B$4:B296)</f>
        <v>293</v>
      </c>
      <c r="C296" s="24">
        <f ca="1">IF(ValuesEntered,IF(Amortization[[#This Row],[Številka obroka]]&lt;=DurationOfLoan,IF(ROW()-ROW(Amortization[[#Headers],[Datum plačila]])=1,LoanStart,IF(I295&gt;0,EDATE(C295,1),"")),""),"")</f>
        <v>53212</v>
      </c>
      <c r="D296" s="25">
        <f ca="1">IF(ROW()-ROW(Amortization[[#Headers],[Začetno stanje]])=1,LoanAmount,IF(Amortization[[#This Row],[Datum plačila]]="",0,INDEX(Amortization[], ROW()-4,8)))</f>
        <v>63462.057612886449</v>
      </c>
      <c r="E296" s="25">
        <f ca="1">IF(ValuesEntered,IF(ROW()-ROW(Amortization[[#Headers],[Obresti]])=1,-IPMT(InterestRate/12,1,DurationOfLoan-ROWS($C$4:C296)+1,Amortization[[#This Row],[Začetno stanje]]),IFERROR(-IPMT(InterestRate/12,1,Amortization[[#This Row],[Preostali obroki]],D297),0)),0)</f>
        <v>261.05349836214941</v>
      </c>
      <c r="F296" s="25">
        <f ca="1">IFERROR(IF(AND(ValuesEntered,Amortization[[#This Row],[Datum plačila]]&lt;&gt;""),-PPMT(InterestRate/12,1,DurationOfLoan-ROWS($C$4:C296)+1,Amortization[[#This Row],[Začetno stanje]]),""),0)</f>
        <v>809.21800597058541</v>
      </c>
      <c r="G296" s="25">
        <f ca="1">IF(Amortization[[#This Row],[Datum plačila]]="",0,PropertyTaxAmount)</f>
        <v>375</v>
      </c>
      <c r="H296" s="25">
        <f ca="1">IF(Amortization[[#This Row],[Datum plačila]]="",0,Amortization[[#This Row],[Obresti]]+Amortization[[#This Row],[Glavnica]]+Amortization[[#This Row],[Davek na nepremičnine]])</f>
        <v>1445.2715043327348</v>
      </c>
      <c r="I296" s="25">
        <f ca="1">IF(Amortization[[#This Row],[Datum plačila]]="",0,Amortization[[#This Row],[Začetno stanje]]-Amortization[[#This Row],[Glavnica]])</f>
        <v>62652.839606915863</v>
      </c>
      <c r="J296" s="26">
        <f ca="1">IF(Amortization[[#This Row],[Končno stanje]]&gt;0,LastRow-ROW(),0)</f>
        <v>67</v>
      </c>
    </row>
    <row r="297" spans="2:10" ht="15" customHeight="1" x14ac:dyDescent="0.3">
      <c r="B297" s="23">
        <f>ROWS($B$4:B297)</f>
        <v>294</v>
      </c>
      <c r="C297" s="24">
        <f ca="1">IF(ValuesEntered,IF(Amortization[[#This Row],[Številka obroka]]&lt;=DurationOfLoan,IF(ROW()-ROW(Amortization[[#Headers],[Datum plačila]])=1,LoanStart,IF(I296&gt;0,EDATE(C296,1),"")),""),"")</f>
        <v>53242</v>
      </c>
      <c r="D297" s="25">
        <f ca="1">IF(ROW()-ROW(Amortization[[#Headers],[Začetno stanje]])=1,LoanAmount,IF(Amortization[[#This Row],[Datum plačila]]="",0,INDEX(Amortization[], ROW()-4,8)))</f>
        <v>62652.839606915863</v>
      </c>
      <c r="E297" s="25">
        <f ca="1">IF(ValuesEntered,IF(ROW()-ROW(Amortization[[#Headers],[Obresti]])=1,-IPMT(InterestRate/12,1,DurationOfLoan-ROWS($C$4:C297)+1,Amortization[[#This Row],[Začetno stanje]]),IFERROR(-IPMT(InterestRate/12,1,Amortization[[#This Row],[Preostali obroki]],D298),0)),0)</f>
        <v>257.66770774689053</v>
      </c>
      <c r="F297" s="25">
        <f ca="1">IFERROR(IF(AND(ValuesEntered,Amortization[[#This Row],[Datum plačila]]&lt;&gt;""),-PPMT(InterestRate/12,1,DurationOfLoan-ROWS($C$4:C297)+1,Amortization[[#This Row],[Začetno stanje]]),""),0)</f>
        <v>812.58974766212964</v>
      </c>
      <c r="G297" s="25">
        <f ca="1">IF(Amortization[[#This Row],[Datum plačila]]="",0,PropertyTaxAmount)</f>
        <v>375</v>
      </c>
      <c r="H297" s="25">
        <f ca="1">IF(Amortization[[#This Row],[Datum plačila]]="",0,Amortization[[#This Row],[Obresti]]+Amortization[[#This Row],[Glavnica]]+Amortization[[#This Row],[Davek na nepremičnine]])</f>
        <v>1445.2574554090202</v>
      </c>
      <c r="I297" s="25">
        <f ca="1">IF(Amortization[[#This Row],[Datum plačila]]="",0,Amortization[[#This Row],[Začetno stanje]]-Amortization[[#This Row],[Glavnica]])</f>
        <v>61840.24985925373</v>
      </c>
      <c r="J297" s="26">
        <f ca="1">IF(Amortization[[#This Row],[Končno stanje]]&gt;0,LastRow-ROW(),0)</f>
        <v>66</v>
      </c>
    </row>
    <row r="298" spans="2:10" ht="15" customHeight="1" x14ac:dyDescent="0.3">
      <c r="B298" s="23">
        <f>ROWS($B$4:B298)</f>
        <v>295</v>
      </c>
      <c r="C298" s="24">
        <f ca="1">IF(ValuesEntered,IF(Amortization[[#This Row],[Številka obroka]]&lt;=DurationOfLoan,IF(ROW()-ROW(Amortization[[#Headers],[Datum plačila]])=1,LoanStart,IF(I297&gt;0,EDATE(C297,1),"")),""),"")</f>
        <v>53273</v>
      </c>
      <c r="D298" s="25">
        <f ca="1">IF(ROW()-ROW(Amortization[[#Headers],[Začetno stanje]])=1,LoanAmount,IF(Amortization[[#This Row],[Datum plačila]]="",0,INDEX(Amortization[], ROW()-4,8)))</f>
        <v>61840.24985925373</v>
      </c>
      <c r="E298" s="25">
        <f ca="1">IF(ValuesEntered,IF(ROW()-ROW(Amortization[[#Headers],[Obresti]])=1,-IPMT(InterestRate/12,1,DurationOfLoan-ROWS($C$4:C298)+1,Amortization[[#This Row],[Začetno stanje]]),IFERROR(-IPMT(InterestRate/12,1,Amortization[[#This Row],[Preostali obroki]],D299),0)),0)</f>
        <v>254.26780967073475</v>
      </c>
      <c r="F298" s="25">
        <f ca="1">IFERROR(IF(AND(ValuesEntered,Amortization[[#This Row],[Datum plačila]]&lt;&gt;""),-PPMT(InterestRate/12,1,DurationOfLoan-ROWS($C$4:C298)+1,Amortization[[#This Row],[Začetno stanje]]),""),0)</f>
        <v>815.97553827738852</v>
      </c>
      <c r="G298" s="25">
        <f ca="1">IF(Amortization[[#This Row],[Datum plačila]]="",0,PropertyTaxAmount)</f>
        <v>375</v>
      </c>
      <c r="H298" s="25">
        <f ca="1">IF(Amortization[[#This Row],[Datum plačila]]="",0,Amortization[[#This Row],[Obresti]]+Amortization[[#This Row],[Glavnica]]+Amortization[[#This Row],[Davek na nepremičnine]])</f>
        <v>1445.2433479481233</v>
      </c>
      <c r="I298" s="25">
        <f ca="1">IF(Amortization[[#This Row],[Datum plačila]]="",0,Amortization[[#This Row],[Začetno stanje]]-Amortization[[#This Row],[Glavnica]])</f>
        <v>61024.274320976343</v>
      </c>
      <c r="J298" s="26">
        <f ca="1">IF(Amortization[[#This Row],[Končno stanje]]&gt;0,LastRow-ROW(),0)</f>
        <v>65</v>
      </c>
    </row>
    <row r="299" spans="2:10" ht="15" customHeight="1" x14ac:dyDescent="0.3">
      <c r="B299" s="23">
        <f>ROWS($B$4:B299)</f>
        <v>296</v>
      </c>
      <c r="C299" s="24">
        <f ca="1">IF(ValuesEntered,IF(Amortization[[#This Row],[Številka obroka]]&lt;=DurationOfLoan,IF(ROW()-ROW(Amortization[[#Headers],[Datum plačila]])=1,LoanStart,IF(I298&gt;0,EDATE(C298,1),"")),""),"")</f>
        <v>53303</v>
      </c>
      <c r="D299" s="25">
        <f ca="1">IF(ROW()-ROW(Amortization[[#Headers],[Začetno stanje]])=1,LoanAmount,IF(Amortization[[#This Row],[Datum plačila]]="",0,INDEX(Amortization[], ROW()-4,8)))</f>
        <v>61024.274320976343</v>
      </c>
      <c r="E299" s="25">
        <f ca="1">IF(ValuesEntered,IF(ROW()-ROW(Amortization[[#Headers],[Obresti]])=1,-IPMT(InterestRate/12,1,DurationOfLoan-ROWS($C$4:C299)+1,Amortization[[#This Row],[Začetno stanje]]),IFERROR(-IPMT(InterestRate/12,1,Amortization[[#This Row],[Preostali obroki]],D300),0)),0)</f>
        <v>250.85374535259501</v>
      </c>
      <c r="F299" s="25">
        <f ca="1">IFERROR(IF(AND(ValuesEntered,Amortization[[#This Row],[Datum plačila]]&lt;&gt;""),-PPMT(InterestRate/12,1,DurationOfLoan-ROWS($C$4:C299)+1,Amortization[[#This Row],[Začetno stanje]]),""),0)</f>
        <v>819.37543635354427</v>
      </c>
      <c r="G299" s="25">
        <f ca="1">IF(Amortization[[#This Row],[Datum plačila]]="",0,PropertyTaxAmount)</f>
        <v>375</v>
      </c>
      <c r="H299" s="25">
        <f ca="1">IF(Amortization[[#This Row],[Datum plačila]]="",0,Amortization[[#This Row],[Obresti]]+Amortization[[#This Row],[Glavnica]]+Amortization[[#This Row],[Davek na nepremičnine]])</f>
        <v>1445.2291817061393</v>
      </c>
      <c r="I299" s="25">
        <f ca="1">IF(Amortization[[#This Row],[Datum plačila]]="",0,Amortization[[#This Row],[Začetno stanje]]-Amortization[[#This Row],[Glavnica]])</f>
        <v>60204.898884622802</v>
      </c>
      <c r="J299" s="26">
        <f ca="1">IF(Amortization[[#This Row],[Končno stanje]]&gt;0,LastRow-ROW(),0)</f>
        <v>64</v>
      </c>
    </row>
    <row r="300" spans="2:10" ht="15" customHeight="1" x14ac:dyDescent="0.3">
      <c r="B300" s="23">
        <f>ROWS($B$4:B300)</f>
        <v>297</v>
      </c>
      <c r="C300" s="24">
        <f ca="1">IF(ValuesEntered,IF(Amortization[[#This Row],[Številka obroka]]&lt;=DurationOfLoan,IF(ROW()-ROW(Amortization[[#Headers],[Datum plačila]])=1,LoanStart,IF(I299&gt;0,EDATE(C299,1),"")),""),"")</f>
        <v>53334</v>
      </c>
      <c r="D300" s="25">
        <f ca="1">IF(ROW()-ROW(Amortization[[#Headers],[Začetno stanje]])=1,LoanAmount,IF(Amortization[[#This Row],[Datum plačila]]="",0,INDEX(Amortization[], ROW()-4,8)))</f>
        <v>60204.898884622802</v>
      </c>
      <c r="E300" s="25">
        <f ca="1">IF(ValuesEntered,IF(ROW()-ROW(Amortization[[#Headers],[Obresti]])=1,-IPMT(InterestRate/12,1,DurationOfLoan-ROWS($C$4:C300)+1,Amortization[[#This Row],[Začetno stanje]]),IFERROR(-IPMT(InterestRate/12,1,Amortization[[#This Row],[Preostali obroki]],D301),0)),0)</f>
        <v>247.42545576646299</v>
      </c>
      <c r="F300" s="25">
        <f ca="1">IFERROR(IF(AND(ValuesEntered,Amortization[[#This Row],[Datum plačila]]&lt;&gt;""),-PPMT(InterestRate/12,1,DurationOfLoan-ROWS($C$4:C300)+1,Amortization[[#This Row],[Začetno stanje]]),""),0)</f>
        <v>822.78950067168387</v>
      </c>
      <c r="G300" s="25">
        <f ca="1">IF(Amortization[[#This Row],[Datum plačila]]="",0,PropertyTaxAmount)</f>
        <v>375</v>
      </c>
      <c r="H300" s="25">
        <f ca="1">IF(Amortization[[#This Row],[Datum plačila]]="",0,Amortization[[#This Row],[Obresti]]+Amortization[[#This Row],[Glavnica]]+Amortization[[#This Row],[Davek na nepremičnine]])</f>
        <v>1445.2149564381468</v>
      </c>
      <c r="I300" s="25">
        <f ca="1">IF(Amortization[[#This Row],[Datum plačila]]="",0,Amortization[[#This Row],[Začetno stanje]]-Amortization[[#This Row],[Glavnica]])</f>
        <v>59382.109383951116</v>
      </c>
      <c r="J300" s="26">
        <f ca="1">IF(Amortization[[#This Row],[Končno stanje]]&gt;0,LastRow-ROW(),0)</f>
        <v>63</v>
      </c>
    </row>
    <row r="301" spans="2:10" ht="15" customHeight="1" x14ac:dyDescent="0.3">
      <c r="B301" s="23">
        <f>ROWS($B$4:B301)</f>
        <v>298</v>
      </c>
      <c r="C301" s="24">
        <f ca="1">IF(ValuesEntered,IF(Amortization[[#This Row],[Številka obroka]]&lt;=DurationOfLoan,IF(ROW()-ROW(Amortization[[#Headers],[Datum plačila]])=1,LoanStart,IF(I300&gt;0,EDATE(C300,1),"")),""),"")</f>
        <v>53365</v>
      </c>
      <c r="D301" s="25">
        <f ca="1">IF(ROW()-ROW(Amortization[[#Headers],[Začetno stanje]])=1,LoanAmount,IF(Amortization[[#This Row],[Datum plačila]]="",0,INDEX(Amortization[], ROW()-4,8)))</f>
        <v>59382.109383951116</v>
      </c>
      <c r="E301" s="25">
        <f ca="1">IF(ValuesEntered,IF(ROW()-ROW(Amortization[[#Headers],[Obresti]])=1,-IPMT(InterestRate/12,1,DurationOfLoan-ROWS($C$4:C301)+1,Amortization[[#This Row],[Začetno stanje]]),IFERROR(-IPMT(InterestRate/12,1,Amortization[[#This Row],[Preostali obroki]],D302),0)),0)</f>
        <v>243.98288164038874</v>
      </c>
      <c r="F301" s="25">
        <f ca="1">IFERROR(IF(AND(ValuesEntered,Amortization[[#This Row],[Datum plačila]]&lt;&gt;""),-PPMT(InterestRate/12,1,DurationOfLoan-ROWS($C$4:C301)+1,Amortization[[#This Row],[Začetno stanje]]),""),0)</f>
        <v>826.21779025781575</v>
      </c>
      <c r="G301" s="25">
        <f ca="1">IF(Amortization[[#This Row],[Datum plačila]]="",0,PropertyTaxAmount)</f>
        <v>375</v>
      </c>
      <c r="H301" s="25">
        <f ca="1">IF(Amortization[[#This Row],[Datum plačila]]="",0,Amortization[[#This Row],[Obresti]]+Amortization[[#This Row],[Glavnica]]+Amortization[[#This Row],[Davek na nepremičnine]])</f>
        <v>1445.2006718982045</v>
      </c>
      <c r="I301" s="25">
        <f ca="1">IF(Amortization[[#This Row],[Datum plačila]]="",0,Amortization[[#This Row],[Začetno stanje]]-Amortization[[#This Row],[Glavnica]])</f>
        <v>58555.891593693297</v>
      </c>
      <c r="J301" s="26">
        <f ca="1">IF(Amortization[[#This Row],[Končno stanje]]&gt;0,LastRow-ROW(),0)</f>
        <v>62</v>
      </c>
    </row>
    <row r="302" spans="2:10" ht="15" customHeight="1" x14ac:dyDescent="0.3">
      <c r="B302" s="23">
        <f>ROWS($B$4:B302)</f>
        <v>299</v>
      </c>
      <c r="C302" s="24">
        <f ca="1">IF(ValuesEntered,IF(Amortization[[#This Row],[Številka obroka]]&lt;=DurationOfLoan,IF(ROW()-ROW(Amortization[[#Headers],[Datum plačila]])=1,LoanStart,IF(I301&gt;0,EDATE(C301,1),"")),""),"")</f>
        <v>53393</v>
      </c>
      <c r="D302" s="25">
        <f ca="1">IF(ROW()-ROW(Amortization[[#Headers],[Začetno stanje]])=1,LoanAmount,IF(Amortization[[#This Row],[Datum plačila]]="",0,INDEX(Amortization[], ROW()-4,8)))</f>
        <v>58555.891593693297</v>
      </c>
      <c r="E302" s="25">
        <f ca="1">IF(ValuesEntered,IF(ROW()-ROW(Amortization[[#Headers],[Obresti]])=1,-IPMT(InterestRate/12,1,DurationOfLoan-ROWS($C$4:C302)+1,Amortization[[#This Row],[Začetno stanje]]),IFERROR(-IPMT(InterestRate/12,1,Amortization[[#This Row],[Preostali obroki]],D303),0)),0)</f>
        <v>240.52596345545587</v>
      </c>
      <c r="F302" s="25">
        <f ca="1">IFERROR(IF(AND(ValuesEntered,Amortization[[#This Row],[Datum plačila]]&lt;&gt;""),-PPMT(InterestRate/12,1,DurationOfLoan-ROWS($C$4:C302)+1,Amortization[[#This Row],[Začetno stanje]]),""),0)</f>
        <v>829.66036438388983</v>
      </c>
      <c r="G302" s="25">
        <f ca="1">IF(Amortization[[#This Row],[Datum plačila]]="",0,PropertyTaxAmount)</f>
        <v>375</v>
      </c>
      <c r="H302" s="25">
        <f ca="1">IF(Amortization[[#This Row],[Datum plačila]]="",0,Amortization[[#This Row],[Obresti]]+Amortization[[#This Row],[Glavnica]]+Amortization[[#This Row],[Davek na nepremičnine]])</f>
        <v>1445.1863278393457</v>
      </c>
      <c r="I302" s="25">
        <f ca="1">IF(Amortization[[#This Row],[Datum plačila]]="",0,Amortization[[#This Row],[Začetno stanje]]-Amortization[[#This Row],[Glavnica]])</f>
        <v>57726.231229309407</v>
      </c>
      <c r="J302" s="26">
        <f ca="1">IF(Amortization[[#This Row],[Končno stanje]]&gt;0,LastRow-ROW(),0)</f>
        <v>61</v>
      </c>
    </row>
    <row r="303" spans="2:10" ht="15" customHeight="1" x14ac:dyDescent="0.3">
      <c r="B303" s="23">
        <f>ROWS($B$4:B303)</f>
        <v>300</v>
      </c>
      <c r="C303" s="24">
        <f ca="1">IF(ValuesEntered,IF(Amortization[[#This Row],[Številka obroka]]&lt;=DurationOfLoan,IF(ROW()-ROW(Amortization[[#Headers],[Datum plačila]])=1,LoanStart,IF(I302&gt;0,EDATE(C302,1),"")),""),"")</f>
        <v>53424</v>
      </c>
      <c r="D303" s="25">
        <f ca="1">IF(ROW()-ROW(Amortization[[#Headers],[Začetno stanje]])=1,LoanAmount,IF(Amortization[[#This Row],[Datum plačila]]="",0,INDEX(Amortization[], ROW()-4,8)))</f>
        <v>57726.231229309407</v>
      </c>
      <c r="E303" s="25">
        <f ca="1">IF(ValuesEntered,IF(ROW()-ROW(Amortization[[#Headers],[Obresti]])=1,-IPMT(InterestRate/12,1,DurationOfLoan-ROWS($C$4:C303)+1,Amortization[[#This Row],[Začetno stanje]]),IFERROR(-IPMT(InterestRate/12,1,Amortization[[#This Row],[Preostali obroki]],D304),0)),0)</f>
        <v>237.05464144475241</v>
      </c>
      <c r="F303" s="25">
        <f ca="1">IFERROR(IF(AND(ValuesEntered,Amortization[[#This Row],[Datum plačila]]&lt;&gt;""),-PPMT(InterestRate/12,1,DurationOfLoan-ROWS($C$4:C303)+1,Amortization[[#This Row],[Začetno stanje]]),""),0)</f>
        <v>833.11728256882282</v>
      </c>
      <c r="G303" s="25">
        <f ca="1">IF(Amortization[[#This Row],[Datum plačila]]="",0,PropertyTaxAmount)</f>
        <v>375</v>
      </c>
      <c r="H303" s="25">
        <f ca="1">IF(Amortization[[#This Row],[Datum plačila]]="",0,Amortization[[#This Row],[Obresti]]+Amortization[[#This Row],[Glavnica]]+Amortization[[#This Row],[Davek na nepremičnine]])</f>
        <v>1445.1719240135753</v>
      </c>
      <c r="I303" s="25">
        <f ca="1">IF(Amortization[[#This Row],[Datum plačila]]="",0,Amortization[[#This Row],[Začetno stanje]]-Amortization[[#This Row],[Glavnica]])</f>
        <v>56893.113946740581</v>
      </c>
      <c r="J303" s="26">
        <f ca="1">IF(Amortization[[#This Row],[Končno stanje]]&gt;0,LastRow-ROW(),0)</f>
        <v>60</v>
      </c>
    </row>
    <row r="304" spans="2:10" ht="15" customHeight="1" x14ac:dyDescent="0.3">
      <c r="B304" s="23">
        <f>ROWS($B$4:B304)</f>
        <v>301</v>
      </c>
      <c r="C304" s="24">
        <f ca="1">IF(ValuesEntered,IF(Amortization[[#This Row],[Številka obroka]]&lt;=DurationOfLoan,IF(ROW()-ROW(Amortization[[#Headers],[Datum plačila]])=1,LoanStart,IF(I303&gt;0,EDATE(C303,1),"")),""),"")</f>
        <v>53454</v>
      </c>
      <c r="D304" s="25">
        <f ca="1">IF(ROW()-ROW(Amortization[[#Headers],[Začetno stanje]])=1,LoanAmount,IF(Amortization[[#This Row],[Datum plačila]]="",0,INDEX(Amortization[], ROW()-4,8)))</f>
        <v>56893.113946740581</v>
      </c>
      <c r="E304" s="25">
        <f ca="1">IF(ValuesEntered,IF(ROW()-ROW(Amortization[[#Headers],[Obresti]])=1,-IPMT(InterestRate/12,1,DurationOfLoan-ROWS($C$4:C304)+1,Amortization[[#This Row],[Začetno stanje]]),IFERROR(-IPMT(InterestRate/12,1,Amortization[[#This Row],[Preostali obroki]],D305),0)),0)</f>
        <v>233.56885559233771</v>
      </c>
      <c r="F304" s="25">
        <f ca="1">IFERROR(IF(AND(ValuesEntered,Amortization[[#This Row],[Datum plačila]]&lt;&gt;""),-PPMT(InterestRate/12,1,DurationOfLoan-ROWS($C$4:C304)+1,Amortization[[#This Row],[Začetno stanje]]),""),0)</f>
        <v>836.5886045795263</v>
      </c>
      <c r="G304" s="25">
        <f ca="1">IF(Amortization[[#This Row],[Datum plačila]]="",0,PropertyTaxAmount)</f>
        <v>375</v>
      </c>
      <c r="H304" s="25">
        <f ca="1">IF(Amortization[[#This Row],[Datum plačila]]="",0,Amortization[[#This Row],[Obresti]]+Amortization[[#This Row],[Glavnica]]+Amortization[[#This Row],[Davek na nepremičnine]])</f>
        <v>1445.1574601718639</v>
      </c>
      <c r="I304" s="25">
        <f ca="1">IF(Amortization[[#This Row],[Datum plačila]]="",0,Amortization[[#This Row],[Začetno stanje]]-Amortization[[#This Row],[Glavnica]])</f>
        <v>56056.525342161054</v>
      </c>
      <c r="J304" s="26">
        <f ca="1">IF(Amortization[[#This Row],[Končno stanje]]&gt;0,LastRow-ROW(),0)</f>
        <v>59</v>
      </c>
    </row>
    <row r="305" spans="2:10" ht="15" customHeight="1" x14ac:dyDescent="0.3">
      <c r="B305" s="23">
        <f>ROWS($B$4:B305)</f>
        <v>302</v>
      </c>
      <c r="C305" s="24">
        <f ca="1">IF(ValuesEntered,IF(Amortization[[#This Row],[Številka obroka]]&lt;=DurationOfLoan,IF(ROW()-ROW(Amortization[[#Headers],[Datum plačila]])=1,LoanStart,IF(I304&gt;0,EDATE(C304,1),"")),""),"")</f>
        <v>53485</v>
      </c>
      <c r="D305" s="25">
        <f ca="1">IF(ROW()-ROW(Amortization[[#Headers],[Začetno stanje]])=1,LoanAmount,IF(Amortization[[#This Row],[Datum plačila]]="",0,INDEX(Amortization[], ROW()-4,8)))</f>
        <v>56056.525342161054</v>
      </c>
      <c r="E305" s="25">
        <f ca="1">IF(ValuesEntered,IF(ROW()-ROW(Amortization[[#Headers],[Obresti]])=1,-IPMT(InterestRate/12,1,DurationOfLoan-ROWS($C$4:C305)+1,Amortization[[#This Row],[Začetno stanje]]),IFERROR(-IPMT(InterestRate/12,1,Amortization[[#This Row],[Preostali obroki]],D306),0)),0)</f>
        <v>230.06854563220463</v>
      </c>
      <c r="F305" s="25">
        <f ca="1">IFERROR(IF(AND(ValuesEntered,Amortization[[#This Row],[Datum plačila]]&lt;&gt;""),-PPMT(InterestRate/12,1,DurationOfLoan-ROWS($C$4:C305)+1,Amortization[[#This Row],[Začetno stanje]]),""),0)</f>
        <v>840.07439043194097</v>
      </c>
      <c r="G305" s="25">
        <f ca="1">IF(Amortization[[#This Row],[Datum plačila]]="",0,PropertyTaxAmount)</f>
        <v>375</v>
      </c>
      <c r="H305" s="25">
        <f ca="1">IF(Amortization[[#This Row],[Datum plačila]]="",0,Amortization[[#This Row],[Obresti]]+Amortization[[#This Row],[Glavnica]]+Amortization[[#This Row],[Davek na nepremičnine]])</f>
        <v>1445.1429360641455</v>
      </c>
      <c r="I305" s="25">
        <f ca="1">IF(Amortization[[#This Row],[Datum plačila]]="",0,Amortization[[#This Row],[Začetno stanje]]-Amortization[[#This Row],[Glavnica]])</f>
        <v>55216.450951729115</v>
      </c>
      <c r="J305" s="26">
        <f ca="1">IF(Amortization[[#This Row],[Končno stanje]]&gt;0,LastRow-ROW(),0)</f>
        <v>58</v>
      </c>
    </row>
    <row r="306" spans="2:10" ht="15" customHeight="1" x14ac:dyDescent="0.3">
      <c r="B306" s="23">
        <f>ROWS($B$4:B306)</f>
        <v>303</v>
      </c>
      <c r="C306" s="24">
        <f ca="1">IF(ValuesEntered,IF(Amortization[[#This Row],[Številka obroka]]&lt;=DurationOfLoan,IF(ROW()-ROW(Amortization[[#Headers],[Datum plačila]])=1,LoanStart,IF(I305&gt;0,EDATE(C305,1),"")),""),"")</f>
        <v>53515</v>
      </c>
      <c r="D306" s="25">
        <f ca="1">IF(ROW()-ROW(Amortization[[#Headers],[Začetno stanje]])=1,LoanAmount,IF(Amortization[[#This Row],[Datum plačila]]="",0,INDEX(Amortization[], ROW()-4,8)))</f>
        <v>55216.450951729115</v>
      </c>
      <c r="E306" s="25">
        <f ca="1">IF(ValuesEntered,IF(ROW()-ROW(Amortization[[#Headers],[Obresti]])=1,-IPMT(InterestRate/12,1,DurationOfLoan-ROWS($C$4:C306)+1,Amortization[[#This Row],[Začetno stanje]]),IFERROR(-IPMT(InterestRate/12,1,Amortization[[#This Row],[Preostali obroki]],D307),0)),0)</f>
        <v>226.55365104723765</v>
      </c>
      <c r="F306" s="25">
        <f ca="1">IFERROR(IF(AND(ValuesEntered,Amortization[[#This Row],[Datum plačila]]&lt;&gt;""),-PPMT(InterestRate/12,1,DurationOfLoan-ROWS($C$4:C306)+1,Amortization[[#This Row],[Začetno stanje]]),""),0)</f>
        <v>843.57470039207385</v>
      </c>
      <c r="G306" s="25">
        <f ca="1">IF(Amortization[[#This Row],[Datum plačila]]="",0,PropertyTaxAmount)</f>
        <v>375</v>
      </c>
      <c r="H306" s="25">
        <f ca="1">IF(Amortization[[#This Row],[Datum plačila]]="",0,Amortization[[#This Row],[Obresti]]+Amortization[[#This Row],[Glavnica]]+Amortization[[#This Row],[Davek na nepremičnine]])</f>
        <v>1445.1283514393115</v>
      </c>
      <c r="I306" s="25">
        <f ca="1">IF(Amortization[[#This Row],[Datum plačila]]="",0,Amortization[[#This Row],[Začetno stanje]]-Amortization[[#This Row],[Glavnica]])</f>
        <v>54372.876251337038</v>
      </c>
      <c r="J306" s="26">
        <f ca="1">IF(Amortization[[#This Row],[Končno stanje]]&gt;0,LastRow-ROW(),0)</f>
        <v>57</v>
      </c>
    </row>
    <row r="307" spans="2:10" ht="15" customHeight="1" x14ac:dyDescent="0.3">
      <c r="B307" s="23">
        <f>ROWS($B$4:B307)</f>
        <v>304</v>
      </c>
      <c r="C307" s="24">
        <f ca="1">IF(ValuesEntered,IF(Amortization[[#This Row],[Številka obroka]]&lt;=DurationOfLoan,IF(ROW()-ROW(Amortization[[#Headers],[Datum plačila]])=1,LoanStart,IF(I306&gt;0,EDATE(C306,1),"")),""),"")</f>
        <v>53546</v>
      </c>
      <c r="D307" s="25">
        <f ca="1">IF(ROW()-ROW(Amortization[[#Headers],[Začetno stanje]])=1,LoanAmount,IF(Amortization[[#This Row],[Datum plačila]]="",0,INDEX(Amortization[], ROW()-4,8)))</f>
        <v>54372.876251337038</v>
      </c>
      <c r="E307" s="25">
        <f ca="1">IF(ValuesEntered,IF(ROW()-ROW(Amortization[[#Headers],[Obresti]])=1,-IPMT(InterestRate/12,1,DurationOfLoan-ROWS($C$4:C307)+1,Amortization[[#This Row],[Začetno stanje]]),IFERROR(-IPMT(InterestRate/12,1,Amortization[[#This Row],[Preostali obroki]],D308),0)),0)</f>
        <v>223.02411106816666</v>
      </c>
      <c r="F307" s="25">
        <f ca="1">IFERROR(IF(AND(ValuesEntered,Amortization[[#This Row],[Datum plačila]]&lt;&gt;""),-PPMT(InterestRate/12,1,DurationOfLoan-ROWS($C$4:C307)+1,Amortization[[#This Row],[Začetno stanje]]),""),0)</f>
        <v>847.08959497704097</v>
      </c>
      <c r="G307" s="25">
        <f ca="1">IF(Amortization[[#This Row],[Datum plačila]]="",0,PropertyTaxAmount)</f>
        <v>375</v>
      </c>
      <c r="H307" s="25">
        <f ca="1">IF(Amortization[[#This Row],[Datum plačila]]="",0,Amortization[[#This Row],[Obresti]]+Amortization[[#This Row],[Glavnica]]+Amortization[[#This Row],[Davek na nepremičnine]])</f>
        <v>1445.1137060452077</v>
      </c>
      <c r="I307" s="25">
        <f ca="1">IF(Amortization[[#This Row],[Datum plačila]]="",0,Amortization[[#This Row],[Začetno stanje]]-Amortization[[#This Row],[Glavnica]])</f>
        <v>53525.786656359996</v>
      </c>
      <c r="J307" s="26">
        <f ca="1">IF(Amortization[[#This Row],[Končno stanje]]&gt;0,LastRow-ROW(),0)</f>
        <v>56</v>
      </c>
    </row>
    <row r="308" spans="2:10" ht="15" customHeight="1" x14ac:dyDescent="0.3">
      <c r="B308" s="23">
        <f>ROWS($B$4:B308)</f>
        <v>305</v>
      </c>
      <c r="C308" s="24">
        <f ca="1">IF(ValuesEntered,IF(Amortization[[#This Row],[Številka obroka]]&lt;=DurationOfLoan,IF(ROW()-ROW(Amortization[[#Headers],[Datum plačila]])=1,LoanStart,IF(I307&gt;0,EDATE(C307,1),"")),""),"")</f>
        <v>53577</v>
      </c>
      <c r="D308" s="25">
        <f ca="1">IF(ROW()-ROW(Amortization[[#Headers],[Začetno stanje]])=1,LoanAmount,IF(Amortization[[#This Row],[Datum plačila]]="",0,INDEX(Amortization[], ROW()-4,8)))</f>
        <v>53525.786656359996</v>
      </c>
      <c r="E308" s="25">
        <f ca="1">IF(ValuesEntered,IF(ROW()-ROW(Amortization[[#Headers],[Obresti]])=1,-IPMT(InterestRate/12,1,DurationOfLoan-ROWS($C$4:C308)+1,Amortization[[#This Row],[Začetno stanje]]),IFERROR(-IPMT(InterestRate/12,1,Amortization[[#This Row],[Preostali obroki]],D309),0)),0)</f>
        <v>219.47986467251619</v>
      </c>
      <c r="F308" s="25">
        <f ca="1">IFERROR(IF(AND(ValuesEntered,Amortization[[#This Row],[Datum plačila]]&lt;&gt;""),-PPMT(InterestRate/12,1,DurationOfLoan-ROWS($C$4:C308)+1,Amortization[[#This Row],[Začetno stanje]]),""),0)</f>
        <v>850.61913495611191</v>
      </c>
      <c r="G308" s="25">
        <f ca="1">IF(Amortization[[#This Row],[Datum plačila]]="",0,PropertyTaxAmount)</f>
        <v>375</v>
      </c>
      <c r="H308" s="25">
        <f ca="1">IF(Amortization[[#This Row],[Datum plačila]]="",0,Amortization[[#This Row],[Obresti]]+Amortization[[#This Row],[Glavnica]]+Amortization[[#This Row],[Davek na nepremičnine]])</f>
        <v>1445.098999628628</v>
      </c>
      <c r="I308" s="25">
        <f ca="1">IF(Amortization[[#This Row],[Datum plačila]]="",0,Amortization[[#This Row],[Začetno stanje]]-Amortization[[#This Row],[Glavnica]])</f>
        <v>52675.167521403884</v>
      </c>
      <c r="J308" s="26">
        <f ca="1">IF(Amortization[[#This Row],[Končno stanje]]&gt;0,LastRow-ROW(),0)</f>
        <v>55</v>
      </c>
    </row>
    <row r="309" spans="2:10" ht="15" customHeight="1" x14ac:dyDescent="0.3">
      <c r="B309" s="23">
        <f>ROWS($B$4:B309)</f>
        <v>306</v>
      </c>
      <c r="C309" s="24">
        <f ca="1">IF(ValuesEntered,IF(Amortization[[#This Row],[Številka obroka]]&lt;=DurationOfLoan,IF(ROW()-ROW(Amortization[[#Headers],[Datum plačila]])=1,LoanStart,IF(I308&gt;0,EDATE(C308,1),"")),""),"")</f>
        <v>53607</v>
      </c>
      <c r="D309" s="25">
        <f ca="1">IF(ROW()-ROW(Amortization[[#Headers],[Začetno stanje]])=1,LoanAmount,IF(Amortization[[#This Row],[Datum plačila]]="",0,INDEX(Amortization[], ROW()-4,8)))</f>
        <v>52675.167521403884</v>
      </c>
      <c r="E309" s="25">
        <f ca="1">IF(ValuesEntered,IF(ROW()-ROW(Amortization[[#Headers],[Obresti]])=1,-IPMT(InterestRate/12,1,DurationOfLoan-ROWS($C$4:C309)+1,Amortization[[#This Row],[Začetno stanje]]),IFERROR(-IPMT(InterestRate/12,1,Amortization[[#This Row],[Preostali obroki]],D310),0)),0)</f>
        <v>215.9208505835505</v>
      </c>
      <c r="F309" s="25">
        <f ca="1">IFERROR(IF(AND(ValuesEntered,Amortization[[#This Row],[Datum plačila]]&lt;&gt;""),-PPMT(InterestRate/12,1,DurationOfLoan-ROWS($C$4:C309)+1,Amortization[[#This Row],[Začetno stanje]]),""),0)</f>
        <v>854.16338135176238</v>
      </c>
      <c r="G309" s="25">
        <f ca="1">IF(Amortization[[#This Row],[Datum plačila]]="",0,PropertyTaxAmount)</f>
        <v>375</v>
      </c>
      <c r="H309" s="25">
        <f ca="1">IF(Amortization[[#This Row],[Datum plačila]]="",0,Amortization[[#This Row],[Obresti]]+Amortization[[#This Row],[Glavnica]]+Amortization[[#This Row],[Davek na nepremičnine]])</f>
        <v>1445.0842319353128</v>
      </c>
      <c r="I309" s="25">
        <f ca="1">IF(Amortization[[#This Row],[Datum plačila]]="",0,Amortization[[#This Row],[Začetno stanje]]-Amortization[[#This Row],[Glavnica]])</f>
        <v>51821.004140052122</v>
      </c>
      <c r="J309" s="26">
        <f ca="1">IF(Amortization[[#This Row],[Končno stanje]]&gt;0,LastRow-ROW(),0)</f>
        <v>54</v>
      </c>
    </row>
    <row r="310" spans="2:10" ht="15" customHeight="1" x14ac:dyDescent="0.3">
      <c r="B310" s="23">
        <f>ROWS($B$4:B310)</f>
        <v>307</v>
      </c>
      <c r="C310" s="24">
        <f ca="1">IF(ValuesEntered,IF(Amortization[[#This Row],[Številka obroka]]&lt;=DurationOfLoan,IF(ROW()-ROW(Amortization[[#Headers],[Datum plačila]])=1,LoanStart,IF(I309&gt;0,EDATE(C309,1),"")),""),"")</f>
        <v>53638</v>
      </c>
      <c r="D310" s="25">
        <f ca="1">IF(ROW()-ROW(Amortization[[#Headers],[Začetno stanje]])=1,LoanAmount,IF(Amortization[[#This Row],[Datum plačila]]="",0,INDEX(Amortization[], ROW()-4,8)))</f>
        <v>51821.004140052122</v>
      </c>
      <c r="E310" s="25">
        <f ca="1">IF(ValuesEntered,IF(ROW()-ROW(Amortization[[#Headers],[Obresti]])=1,-IPMT(InterestRate/12,1,DurationOfLoan-ROWS($C$4:C310)+1,Amortization[[#This Row],[Začetno stanje]]),IFERROR(-IPMT(InterestRate/12,1,Amortization[[#This Row],[Preostali obroki]],D311),0)),0)</f>
        <v>212.34700726921412</v>
      </c>
      <c r="F310" s="25">
        <f ca="1">IFERROR(IF(AND(ValuesEntered,Amortization[[#This Row],[Datum plačila]]&lt;&gt;""),-PPMT(InterestRate/12,1,DurationOfLoan-ROWS($C$4:C310)+1,Amortization[[#This Row],[Začetno stanje]]),""),0)</f>
        <v>857.72239544072806</v>
      </c>
      <c r="G310" s="25">
        <f ca="1">IF(Amortization[[#This Row],[Datum plačila]]="",0,PropertyTaxAmount)</f>
        <v>375</v>
      </c>
      <c r="H310" s="25">
        <f ca="1">IF(Amortization[[#This Row],[Datum plačila]]="",0,Amortization[[#This Row],[Obresti]]+Amortization[[#This Row],[Glavnica]]+Amortization[[#This Row],[Davek na nepremičnine]])</f>
        <v>1445.0694027099421</v>
      </c>
      <c r="I310" s="25">
        <f ca="1">IF(Amortization[[#This Row],[Datum plačila]]="",0,Amortization[[#This Row],[Začetno stanje]]-Amortization[[#This Row],[Glavnica]])</f>
        <v>50963.281744611391</v>
      </c>
      <c r="J310" s="26">
        <f ca="1">IF(Amortization[[#This Row],[Končno stanje]]&gt;0,LastRow-ROW(),0)</f>
        <v>53</v>
      </c>
    </row>
    <row r="311" spans="2:10" ht="15" customHeight="1" x14ac:dyDescent="0.3">
      <c r="B311" s="23">
        <f>ROWS($B$4:B311)</f>
        <v>308</v>
      </c>
      <c r="C311" s="24">
        <f ca="1">IF(ValuesEntered,IF(Amortization[[#This Row],[Številka obroka]]&lt;=DurationOfLoan,IF(ROW()-ROW(Amortization[[#Headers],[Datum plačila]])=1,LoanStart,IF(I310&gt;0,EDATE(C310,1),"")),""),"")</f>
        <v>53668</v>
      </c>
      <c r="D311" s="25">
        <f ca="1">IF(ROW()-ROW(Amortization[[#Headers],[Začetno stanje]])=1,LoanAmount,IF(Amortization[[#This Row],[Datum plačila]]="",0,INDEX(Amortization[], ROW()-4,8)))</f>
        <v>50963.281744611391</v>
      </c>
      <c r="E311" s="25">
        <f ca="1">IF(ValuesEntered,IF(ROW()-ROW(Amortization[[#Headers],[Obresti]])=1,-IPMT(InterestRate/12,1,DurationOfLoan-ROWS($C$4:C311)+1,Amortization[[#This Row],[Začetno stanje]]),IFERROR(-IPMT(InterestRate/12,1,Amortization[[#This Row],[Preostali obroki]],D312),0)),0)</f>
        <v>208.75827294106801</v>
      </c>
      <c r="F311" s="25">
        <f ca="1">IFERROR(IF(AND(ValuesEntered,Amortization[[#This Row],[Datum plačila]]&lt;&gt;""),-PPMT(InterestRate/12,1,DurationOfLoan-ROWS($C$4:C311)+1,Amortization[[#This Row],[Začetno stanje]]),""),0)</f>
        <v>861.29623875506434</v>
      </c>
      <c r="G311" s="25">
        <f ca="1">IF(Amortization[[#This Row],[Datum plačila]]="",0,PropertyTaxAmount)</f>
        <v>375</v>
      </c>
      <c r="H311" s="25">
        <f ca="1">IF(Amortization[[#This Row],[Datum plačila]]="",0,Amortization[[#This Row],[Obresti]]+Amortization[[#This Row],[Glavnica]]+Amortization[[#This Row],[Davek na nepremičnine]])</f>
        <v>1445.0545116961323</v>
      </c>
      <c r="I311" s="25">
        <f ca="1">IF(Amortization[[#This Row],[Datum plačila]]="",0,Amortization[[#This Row],[Začetno stanje]]-Amortization[[#This Row],[Glavnica]])</f>
        <v>50101.985505856326</v>
      </c>
      <c r="J311" s="26">
        <f ca="1">IF(Amortization[[#This Row],[Končno stanje]]&gt;0,LastRow-ROW(),0)</f>
        <v>52</v>
      </c>
    </row>
    <row r="312" spans="2:10" ht="15" customHeight="1" x14ac:dyDescent="0.3">
      <c r="B312" s="23">
        <f>ROWS($B$4:B312)</f>
        <v>309</v>
      </c>
      <c r="C312" s="24">
        <f ca="1">IF(ValuesEntered,IF(Amortization[[#This Row],[Številka obroka]]&lt;=DurationOfLoan,IF(ROW()-ROW(Amortization[[#Headers],[Datum plačila]])=1,LoanStart,IF(I311&gt;0,EDATE(C311,1),"")),""),"")</f>
        <v>53699</v>
      </c>
      <c r="D312" s="25">
        <f ca="1">IF(ROW()-ROW(Amortization[[#Headers],[Začetno stanje]])=1,LoanAmount,IF(Amortization[[#This Row],[Datum plačila]]="",0,INDEX(Amortization[], ROW()-4,8)))</f>
        <v>50101.985505856326</v>
      </c>
      <c r="E312" s="25">
        <f ca="1">IF(ValuesEntered,IF(ROW()-ROW(Amortization[[#Headers],[Obresti]])=1,-IPMT(InterestRate/12,1,DurationOfLoan-ROWS($C$4:C312)+1,Amortization[[#This Row],[Začetno stanje]]),IFERROR(-IPMT(InterestRate/12,1,Amortization[[#This Row],[Preostali obroki]],D313),0)),0)</f>
        <v>205.15458555322132</v>
      </c>
      <c r="F312" s="25">
        <f ca="1">IFERROR(IF(AND(ValuesEntered,Amortization[[#This Row],[Datum plačila]]&lt;&gt;""),-PPMT(InterestRate/12,1,DurationOfLoan-ROWS($C$4:C312)+1,Amortization[[#This Row],[Začetno stanje]]),""),0)</f>
        <v>864.88497308321053</v>
      </c>
      <c r="G312" s="25">
        <f ca="1">IF(Amortization[[#This Row],[Datum plačila]]="",0,PropertyTaxAmount)</f>
        <v>375</v>
      </c>
      <c r="H312" s="25">
        <f ca="1">IF(Amortization[[#This Row],[Datum plačila]]="",0,Amortization[[#This Row],[Obresti]]+Amortization[[#This Row],[Glavnica]]+Amortization[[#This Row],[Davek na nepremičnine]])</f>
        <v>1445.0395586364318</v>
      </c>
      <c r="I312" s="25">
        <f ca="1">IF(Amortization[[#This Row],[Datum plačila]]="",0,Amortization[[#This Row],[Začetno stanje]]-Amortization[[#This Row],[Glavnica]])</f>
        <v>49237.100532773118</v>
      </c>
      <c r="J312" s="26">
        <f ca="1">IF(Amortization[[#This Row],[Končno stanje]]&gt;0,LastRow-ROW(),0)</f>
        <v>51</v>
      </c>
    </row>
    <row r="313" spans="2:10" ht="15" customHeight="1" x14ac:dyDescent="0.3">
      <c r="B313" s="23">
        <f>ROWS($B$4:B313)</f>
        <v>310</v>
      </c>
      <c r="C313" s="24">
        <f ca="1">IF(ValuesEntered,IF(Amortization[[#This Row],[Številka obroka]]&lt;=DurationOfLoan,IF(ROW()-ROW(Amortization[[#Headers],[Datum plačila]])=1,LoanStart,IF(I312&gt;0,EDATE(C312,1),"")),""),"")</f>
        <v>53730</v>
      </c>
      <c r="D313" s="25">
        <f ca="1">IF(ROW()-ROW(Amortization[[#Headers],[Začetno stanje]])=1,LoanAmount,IF(Amortization[[#This Row],[Datum plačila]]="",0,INDEX(Amortization[], ROW()-4,8)))</f>
        <v>49237.100532773118</v>
      </c>
      <c r="E313" s="25">
        <f ca="1">IF(ValuesEntered,IF(ROW()-ROW(Amortization[[#Headers],[Obresti]])=1,-IPMT(InterestRate/12,1,DurationOfLoan-ROWS($C$4:C313)+1,Amortization[[#This Row],[Začetno stanje]]),IFERROR(-IPMT(InterestRate/12,1,Amortization[[#This Row],[Preostali obroki]],D314),0)),0)</f>
        <v>201.53588280125859</v>
      </c>
      <c r="F313" s="25">
        <f ca="1">IFERROR(IF(AND(ValuesEntered,Amortization[[#This Row],[Datum plačila]]&lt;&gt;""),-PPMT(InterestRate/12,1,DurationOfLoan-ROWS($C$4:C313)+1,Amortization[[#This Row],[Začetno stanje]]),""),0)</f>
        <v>868.48866047105741</v>
      </c>
      <c r="G313" s="25">
        <f ca="1">IF(Amortization[[#This Row],[Datum plačila]]="",0,PropertyTaxAmount)</f>
        <v>375</v>
      </c>
      <c r="H313" s="25">
        <f ca="1">IF(Amortization[[#This Row],[Datum plačila]]="",0,Amortization[[#This Row],[Obresti]]+Amortization[[#This Row],[Glavnica]]+Amortization[[#This Row],[Davek na nepremičnine]])</f>
        <v>1445.0245432723159</v>
      </c>
      <c r="I313" s="25">
        <f ca="1">IF(Amortization[[#This Row],[Datum plačila]]="",0,Amortization[[#This Row],[Začetno stanje]]-Amortization[[#This Row],[Glavnica]])</f>
        <v>48368.611872302063</v>
      </c>
      <c r="J313" s="26">
        <f ca="1">IF(Amortization[[#This Row],[Končno stanje]]&gt;0,LastRow-ROW(),0)</f>
        <v>50</v>
      </c>
    </row>
    <row r="314" spans="2:10" ht="15" customHeight="1" x14ac:dyDescent="0.3">
      <c r="B314" s="23">
        <f>ROWS($B$4:B314)</f>
        <v>311</v>
      </c>
      <c r="C314" s="24">
        <f ca="1">IF(ValuesEntered,IF(Amortization[[#This Row],[Številka obroka]]&lt;=DurationOfLoan,IF(ROW()-ROW(Amortization[[#Headers],[Datum plačila]])=1,LoanStart,IF(I313&gt;0,EDATE(C313,1),"")),""),"")</f>
        <v>53758</v>
      </c>
      <c r="D314" s="25">
        <f ca="1">IF(ROW()-ROW(Amortization[[#Headers],[Začetno stanje]])=1,LoanAmount,IF(Amortization[[#This Row],[Datum plačila]]="",0,INDEX(Amortization[], ROW()-4,8)))</f>
        <v>48368.611872302063</v>
      </c>
      <c r="E314" s="25">
        <f ca="1">IF(ValuesEntered,IF(ROW()-ROW(Amortization[[#Headers],[Obresti]])=1,-IPMT(InterestRate/12,1,DurationOfLoan-ROWS($C$4:C314)+1,Amortization[[#This Row],[Začetno stanje]]),IFERROR(-IPMT(InterestRate/12,1,Amortization[[#This Row],[Preostali obroki]],D315),0)),0)</f>
        <v>197.90210212116267</v>
      </c>
      <c r="F314" s="25">
        <f ca="1">IFERROR(IF(AND(ValuesEntered,Amortization[[#This Row],[Datum plačila]]&lt;&gt;""),-PPMT(InterestRate/12,1,DurationOfLoan-ROWS($C$4:C314)+1,Amortization[[#This Row],[Začetno stanje]]),""),0)</f>
        <v>872.10736322302</v>
      </c>
      <c r="G314" s="25">
        <f ca="1">IF(Amortization[[#This Row],[Datum plačila]]="",0,PropertyTaxAmount)</f>
        <v>375</v>
      </c>
      <c r="H314" s="25">
        <f ca="1">IF(Amortization[[#This Row],[Datum plačila]]="",0,Amortization[[#This Row],[Obresti]]+Amortization[[#This Row],[Glavnica]]+Amortization[[#This Row],[Davek na nepremičnine]])</f>
        <v>1445.0094653441827</v>
      </c>
      <c r="I314" s="25">
        <f ca="1">IF(Amortization[[#This Row],[Datum plačila]]="",0,Amortization[[#This Row],[Začetno stanje]]-Amortization[[#This Row],[Glavnica]])</f>
        <v>47496.504509079045</v>
      </c>
      <c r="J314" s="26">
        <f ca="1">IF(Amortization[[#This Row],[Končno stanje]]&gt;0,LastRow-ROW(),0)</f>
        <v>49</v>
      </c>
    </row>
    <row r="315" spans="2:10" ht="15" customHeight="1" x14ac:dyDescent="0.3">
      <c r="B315" s="23">
        <f>ROWS($B$4:B315)</f>
        <v>312</v>
      </c>
      <c r="C315" s="24">
        <f ca="1">IF(ValuesEntered,IF(Amortization[[#This Row],[Številka obroka]]&lt;=DurationOfLoan,IF(ROW()-ROW(Amortization[[#Headers],[Datum plačila]])=1,LoanStart,IF(I314&gt;0,EDATE(C314,1),"")),""),"")</f>
        <v>53789</v>
      </c>
      <c r="D315" s="25">
        <f ca="1">IF(ROW()-ROW(Amortization[[#Headers],[Začetno stanje]])=1,LoanAmount,IF(Amortization[[#This Row],[Datum plačila]]="",0,INDEX(Amortization[], ROW()-4,8)))</f>
        <v>47496.504509079045</v>
      </c>
      <c r="E315" s="25">
        <f ca="1">IF(ValuesEntered,IF(ROW()-ROW(Amortization[[#Headers],[Obresti]])=1,-IPMT(InterestRate/12,1,DurationOfLoan-ROWS($C$4:C315)+1,Amortization[[#This Row],[Začetno stanje]]),IFERROR(-IPMT(InterestRate/12,1,Amortization[[#This Row],[Preostali obroki]],D316),0)),0)</f>
        <v>194.25318068823304</v>
      </c>
      <c r="F315" s="25">
        <f ca="1">IFERROR(IF(AND(ValuesEntered,Amortization[[#This Row],[Datum plačila]]&lt;&gt;""),-PPMT(InterestRate/12,1,DurationOfLoan-ROWS($C$4:C315)+1,Amortization[[#This Row],[Začetno stanje]]),""),0)</f>
        <v>875.74114390311615</v>
      </c>
      <c r="G315" s="25">
        <f ca="1">IF(Amortization[[#This Row],[Datum plačila]]="",0,PropertyTaxAmount)</f>
        <v>375</v>
      </c>
      <c r="H315" s="25">
        <f ca="1">IF(Amortization[[#This Row],[Datum plačila]]="",0,Amortization[[#This Row],[Obresti]]+Amortization[[#This Row],[Glavnica]]+Amortization[[#This Row],[Davek na nepremičnine]])</f>
        <v>1444.9943245913491</v>
      </c>
      <c r="I315" s="25">
        <f ca="1">IF(Amortization[[#This Row],[Datum plačila]]="",0,Amortization[[#This Row],[Začetno stanje]]-Amortization[[#This Row],[Glavnica]])</f>
        <v>46620.763365175932</v>
      </c>
      <c r="J315" s="26">
        <f ca="1">IF(Amortization[[#This Row],[Končno stanje]]&gt;0,LastRow-ROW(),0)</f>
        <v>48</v>
      </c>
    </row>
    <row r="316" spans="2:10" ht="15" customHeight="1" x14ac:dyDescent="0.3">
      <c r="B316" s="23">
        <f>ROWS($B$4:B316)</f>
        <v>313</v>
      </c>
      <c r="C316" s="24">
        <f ca="1">IF(ValuesEntered,IF(Amortization[[#This Row],[Številka obroka]]&lt;=DurationOfLoan,IF(ROW()-ROW(Amortization[[#Headers],[Datum plačila]])=1,LoanStart,IF(I315&gt;0,EDATE(C315,1),"")),""),"")</f>
        <v>53819</v>
      </c>
      <c r="D316" s="25">
        <f ca="1">IF(ROW()-ROW(Amortization[[#Headers],[Začetno stanje]])=1,LoanAmount,IF(Amortization[[#This Row],[Datum plačila]]="",0,INDEX(Amortization[], ROW()-4,8)))</f>
        <v>46620.763365175932</v>
      </c>
      <c r="E316" s="25">
        <f ca="1">IF(ValuesEntered,IF(ROW()-ROW(Amortization[[#Headers],[Obresti]])=1,-IPMT(InterestRate/12,1,DurationOfLoan-ROWS($C$4:C316)+1,Amortization[[#This Row],[Začetno stanje]]),IFERROR(-IPMT(InterestRate/12,1,Amortization[[#This Row],[Preostali obroki]],D317),0)),0)</f>
        <v>190.58905541599952</v>
      </c>
      <c r="F316" s="25">
        <f ca="1">IFERROR(IF(AND(ValuesEntered,Amortization[[#This Row],[Datum plačila]]&lt;&gt;""),-PPMT(InterestRate/12,1,DurationOfLoan-ROWS($C$4:C316)+1,Amortization[[#This Row],[Začetno stanje]]),""),0)</f>
        <v>879.39006533604572</v>
      </c>
      <c r="G316" s="25">
        <f ca="1">IF(Amortization[[#This Row],[Datum plačila]]="",0,PropertyTaxAmount)</f>
        <v>375</v>
      </c>
      <c r="H316" s="25">
        <f ca="1">IF(Amortization[[#This Row],[Datum plačila]]="",0,Amortization[[#This Row],[Obresti]]+Amortization[[#This Row],[Glavnica]]+Amortization[[#This Row],[Davek na nepremičnine]])</f>
        <v>1444.9791207520452</v>
      </c>
      <c r="I316" s="25">
        <f ca="1">IF(Amortization[[#This Row],[Datum plačila]]="",0,Amortization[[#This Row],[Začetno stanje]]-Amortization[[#This Row],[Glavnica]])</f>
        <v>45741.373299839885</v>
      </c>
      <c r="J316" s="26">
        <f ca="1">IF(Amortization[[#This Row],[Končno stanje]]&gt;0,LastRow-ROW(),0)</f>
        <v>47</v>
      </c>
    </row>
    <row r="317" spans="2:10" ht="15" customHeight="1" x14ac:dyDescent="0.3">
      <c r="B317" s="23">
        <f>ROWS($B$4:B317)</f>
        <v>314</v>
      </c>
      <c r="C317" s="24">
        <f ca="1">IF(ValuesEntered,IF(Amortization[[#This Row],[Številka obroka]]&lt;=DurationOfLoan,IF(ROW()-ROW(Amortization[[#Headers],[Datum plačila]])=1,LoanStart,IF(I316&gt;0,EDATE(C316,1),"")),""),"")</f>
        <v>53850</v>
      </c>
      <c r="D317" s="25">
        <f ca="1">IF(ROW()-ROW(Amortization[[#Headers],[Začetno stanje]])=1,LoanAmount,IF(Amortization[[#This Row],[Datum plačila]]="",0,INDEX(Amortization[], ROW()-4,8)))</f>
        <v>45741.373299839885</v>
      </c>
      <c r="E317" s="25">
        <f ca="1">IF(ValuesEntered,IF(ROW()-ROW(Amortization[[#Headers],[Obresti]])=1,-IPMT(InterestRate/12,1,DurationOfLoan-ROWS($C$4:C317)+1,Amortization[[#This Row],[Začetno stanje]]),IFERROR(-IPMT(InterestRate/12,1,Amortization[[#This Row],[Preostali obroki]],D318),0)),0)</f>
        <v>186.90966295513169</v>
      </c>
      <c r="F317" s="25">
        <f ca="1">IFERROR(IF(AND(ValuesEntered,Amortization[[#This Row],[Datum plačila]]&lt;&gt;""),-PPMT(InterestRate/12,1,DurationOfLoan-ROWS($C$4:C317)+1,Amortization[[#This Row],[Začetno stanje]]),""),0)</f>
        <v>883.0541906082791</v>
      </c>
      <c r="G317" s="25">
        <f ca="1">IF(Amortization[[#This Row],[Datum plačila]]="",0,PropertyTaxAmount)</f>
        <v>375</v>
      </c>
      <c r="H317" s="25">
        <f ca="1">IF(Amortization[[#This Row],[Datum plačila]]="",0,Amortization[[#This Row],[Obresti]]+Amortization[[#This Row],[Glavnica]]+Amortization[[#This Row],[Davek na nepremičnine]])</f>
        <v>1444.9638535634108</v>
      </c>
      <c r="I317" s="25">
        <f ca="1">IF(Amortization[[#This Row],[Datum plačila]]="",0,Amortization[[#This Row],[Začetno stanje]]-Amortization[[#This Row],[Glavnica]])</f>
        <v>44858.319109231605</v>
      </c>
      <c r="J317" s="26">
        <f ca="1">IF(Amortization[[#This Row],[Končno stanje]]&gt;0,LastRow-ROW(),0)</f>
        <v>46</v>
      </c>
    </row>
    <row r="318" spans="2:10" ht="15" customHeight="1" x14ac:dyDescent="0.3">
      <c r="B318" s="23">
        <f>ROWS($B$4:B318)</f>
        <v>315</v>
      </c>
      <c r="C318" s="24">
        <f ca="1">IF(ValuesEntered,IF(Amortization[[#This Row],[Številka obroka]]&lt;=DurationOfLoan,IF(ROW()-ROW(Amortization[[#Headers],[Datum plačila]])=1,LoanStart,IF(I317&gt;0,EDATE(C317,1),"")),""),"")</f>
        <v>53880</v>
      </c>
      <c r="D318" s="25">
        <f ca="1">IF(ROW()-ROW(Amortization[[#Headers],[Začetno stanje]])=1,LoanAmount,IF(Amortization[[#This Row],[Datum plačila]]="",0,INDEX(Amortization[], ROW()-4,8)))</f>
        <v>44858.319109231605</v>
      </c>
      <c r="E318" s="25">
        <f ca="1">IF(ValuesEntered,IF(ROW()-ROW(Amortization[[#Headers],[Obresti]])=1,-IPMT(InterestRate/12,1,DurationOfLoan-ROWS($C$4:C318)+1,Amortization[[#This Row],[Začetno stanje]]),IFERROR(-IPMT(InterestRate/12,1,Amortization[[#This Row],[Preostali obroki]],D319),0)),0)</f>
        <v>183.21493969234359</v>
      </c>
      <c r="F318" s="25">
        <f ca="1">IFERROR(IF(AND(ValuesEntered,Amortization[[#This Row],[Datum plačila]]&lt;&gt;""),-PPMT(InterestRate/12,1,DurationOfLoan-ROWS($C$4:C318)+1,Amortization[[#This Row],[Začetno stanje]]),""),0)</f>
        <v>886.73358306914702</v>
      </c>
      <c r="G318" s="25">
        <f ca="1">IF(Amortization[[#This Row],[Datum plačila]]="",0,PropertyTaxAmount)</f>
        <v>375</v>
      </c>
      <c r="H318" s="25">
        <f ca="1">IF(Amortization[[#This Row],[Datum plačila]]="",0,Amortization[[#This Row],[Obresti]]+Amortization[[#This Row],[Glavnica]]+Amortization[[#This Row],[Davek na nepremičnine]])</f>
        <v>1444.9485227614905</v>
      </c>
      <c r="I318" s="25">
        <f ca="1">IF(Amortization[[#This Row],[Datum plačila]]="",0,Amortization[[#This Row],[Začetno stanje]]-Amortization[[#This Row],[Glavnica]])</f>
        <v>43971.58552616246</v>
      </c>
      <c r="J318" s="26">
        <f ca="1">IF(Amortization[[#This Row],[Končno stanje]]&gt;0,LastRow-ROW(),0)</f>
        <v>45</v>
      </c>
    </row>
    <row r="319" spans="2:10" ht="15" customHeight="1" x14ac:dyDescent="0.3">
      <c r="B319" s="23">
        <f>ROWS($B$4:B319)</f>
        <v>316</v>
      </c>
      <c r="C319" s="24">
        <f ca="1">IF(ValuesEntered,IF(Amortization[[#This Row],[Številka obroka]]&lt;=DurationOfLoan,IF(ROW()-ROW(Amortization[[#Headers],[Datum plačila]])=1,LoanStart,IF(I318&gt;0,EDATE(C318,1),"")),""),"")</f>
        <v>53911</v>
      </c>
      <c r="D319" s="25">
        <f ca="1">IF(ROW()-ROW(Amortization[[#Headers],[Začetno stanje]])=1,LoanAmount,IF(Amortization[[#This Row],[Datum plačila]]="",0,INDEX(Amortization[], ROW()-4,8)))</f>
        <v>43971.58552616246</v>
      </c>
      <c r="E319" s="25">
        <f ca="1">IF(ValuesEntered,IF(ROW()-ROW(Amortization[[#Headers],[Obresti]])=1,-IPMT(InterestRate/12,1,DurationOfLoan-ROWS($C$4:C319)+1,Amortization[[#This Row],[Začetno stanje]]),IFERROR(-IPMT(InterestRate/12,1,Amortization[[#This Row],[Preostali obroki]],D320),0)),0)</f>
        <v>179.50482174929385</v>
      </c>
      <c r="F319" s="25">
        <f ca="1">IFERROR(IF(AND(ValuesEntered,Amortization[[#This Row],[Datum plačila]]&lt;&gt;""),-PPMT(InterestRate/12,1,DurationOfLoan-ROWS($C$4:C319)+1,Amortization[[#This Row],[Začetno stanje]]),""),0)</f>
        <v>890.42830633193523</v>
      </c>
      <c r="G319" s="25">
        <f ca="1">IF(Amortization[[#This Row],[Datum plačila]]="",0,PropertyTaxAmount)</f>
        <v>375</v>
      </c>
      <c r="H319" s="25">
        <f ca="1">IF(Amortization[[#This Row],[Datum plačila]]="",0,Amortization[[#This Row],[Obresti]]+Amortization[[#This Row],[Glavnica]]+Amortization[[#This Row],[Davek na nepremičnine]])</f>
        <v>1444.9331280812291</v>
      </c>
      <c r="I319" s="25">
        <f ca="1">IF(Amortization[[#This Row],[Datum plačila]]="",0,Amortization[[#This Row],[Začetno stanje]]-Amortization[[#This Row],[Glavnica]])</f>
        <v>43081.157219830522</v>
      </c>
      <c r="J319" s="26">
        <f ca="1">IF(Amortization[[#This Row],[Končno stanje]]&gt;0,LastRow-ROW(),0)</f>
        <v>44</v>
      </c>
    </row>
    <row r="320" spans="2:10" ht="15" customHeight="1" x14ac:dyDescent="0.3">
      <c r="B320" s="23">
        <f>ROWS($B$4:B320)</f>
        <v>317</v>
      </c>
      <c r="C320" s="24">
        <f ca="1">IF(ValuesEntered,IF(Amortization[[#This Row],[Številka obroka]]&lt;=DurationOfLoan,IF(ROW()-ROW(Amortization[[#Headers],[Datum plačila]])=1,LoanStart,IF(I319&gt;0,EDATE(C319,1),"")),""),"")</f>
        <v>53942</v>
      </c>
      <c r="D320" s="25">
        <f ca="1">IF(ROW()-ROW(Amortization[[#Headers],[Začetno stanje]])=1,LoanAmount,IF(Amortization[[#This Row],[Datum plačila]]="",0,INDEX(Amortization[], ROW()-4,8)))</f>
        <v>43081.157219830522</v>
      </c>
      <c r="E320" s="25">
        <f ca="1">IF(ValuesEntered,IF(ROW()-ROW(Amortization[[#Headers],[Obresti]])=1,-IPMT(InterestRate/12,1,DurationOfLoan-ROWS($C$4:C320)+1,Amortization[[#This Row],[Začetno stanje]]),IFERROR(-IPMT(InterestRate/12,1,Amortization[[#This Row],[Preostali obroki]],D321),0)),0)</f>
        <v>175.77924498148141</v>
      </c>
      <c r="F320" s="25">
        <f ca="1">IFERROR(IF(AND(ValuesEntered,Amortization[[#This Row],[Datum plačila]]&lt;&gt;""),-PPMT(InterestRate/12,1,DurationOfLoan-ROWS($C$4:C320)+1,Amortization[[#This Row],[Začetno stanje]]),""),0)</f>
        <v>894.1384242749848</v>
      </c>
      <c r="G320" s="25">
        <f ca="1">IF(Amortization[[#This Row],[Datum plačila]]="",0,PropertyTaxAmount)</f>
        <v>375</v>
      </c>
      <c r="H320" s="25">
        <f ca="1">IF(Amortization[[#This Row],[Datum plačila]]="",0,Amortization[[#This Row],[Obresti]]+Amortization[[#This Row],[Glavnica]]+Amortization[[#This Row],[Davek na nepremičnine]])</f>
        <v>1444.9176692564663</v>
      </c>
      <c r="I320" s="25">
        <f ca="1">IF(Amortization[[#This Row],[Datum plačila]]="",0,Amortization[[#This Row],[Začetno stanje]]-Amortization[[#This Row],[Glavnica]])</f>
        <v>42187.018795555538</v>
      </c>
      <c r="J320" s="26">
        <f ca="1">IF(Amortization[[#This Row],[Končno stanje]]&gt;0,LastRow-ROW(),0)</f>
        <v>43</v>
      </c>
    </row>
    <row r="321" spans="2:10" ht="15" customHeight="1" x14ac:dyDescent="0.3">
      <c r="B321" s="23">
        <f>ROWS($B$4:B321)</f>
        <v>318</v>
      </c>
      <c r="C321" s="24">
        <f ca="1">IF(ValuesEntered,IF(Amortization[[#This Row],[Številka obroka]]&lt;=DurationOfLoan,IF(ROW()-ROW(Amortization[[#Headers],[Datum plačila]])=1,LoanStart,IF(I320&gt;0,EDATE(C320,1),"")),""),"")</f>
        <v>53972</v>
      </c>
      <c r="D321" s="25">
        <f ca="1">IF(ROW()-ROW(Amortization[[#Headers],[Začetno stanje]])=1,LoanAmount,IF(Amortization[[#This Row],[Datum plačila]]="",0,INDEX(Amortization[], ROW()-4,8)))</f>
        <v>42187.018795555538</v>
      </c>
      <c r="E321" s="25">
        <f ca="1">IF(ValuesEntered,IF(ROW()-ROW(Amortization[[#Headers],[Obresti]])=1,-IPMT(InterestRate/12,1,DurationOfLoan-ROWS($C$4:C321)+1,Amortization[[#This Row],[Začetno stanje]]),IFERROR(-IPMT(InterestRate/12,1,Amortization[[#This Row],[Preostali obroki]],D322),0)),0)</f>
        <v>172.0381449771364</v>
      </c>
      <c r="F321" s="25">
        <f ca="1">IFERROR(IF(AND(ValuesEntered,Amortization[[#This Row],[Datum plačila]]&lt;&gt;""),-PPMT(InterestRate/12,1,DurationOfLoan-ROWS($C$4:C321)+1,Amortization[[#This Row],[Začetno stanje]]),""),0)</f>
        <v>897.86400104279721</v>
      </c>
      <c r="G321" s="25">
        <f ca="1">IF(Amortization[[#This Row],[Datum plačila]]="",0,PropertyTaxAmount)</f>
        <v>375</v>
      </c>
      <c r="H321" s="25">
        <f ca="1">IF(Amortization[[#This Row],[Datum plačila]]="",0,Amortization[[#This Row],[Obresti]]+Amortization[[#This Row],[Glavnica]]+Amortization[[#This Row],[Davek na nepremičnine]])</f>
        <v>1444.9021460199335</v>
      </c>
      <c r="I321" s="25">
        <f ca="1">IF(Amortization[[#This Row],[Datum plačila]]="",0,Amortization[[#This Row],[Začetno stanje]]-Amortization[[#This Row],[Glavnica]])</f>
        <v>41289.154794512739</v>
      </c>
      <c r="J321" s="26">
        <f ca="1">IF(Amortization[[#This Row],[Končno stanje]]&gt;0,LastRow-ROW(),0)</f>
        <v>42</v>
      </c>
    </row>
    <row r="322" spans="2:10" ht="15" customHeight="1" x14ac:dyDescent="0.3">
      <c r="B322" s="23">
        <f>ROWS($B$4:B322)</f>
        <v>319</v>
      </c>
      <c r="C322" s="24">
        <f ca="1">IF(ValuesEntered,IF(Amortization[[#This Row],[Številka obroka]]&lt;=DurationOfLoan,IF(ROW()-ROW(Amortization[[#Headers],[Datum plačila]])=1,LoanStart,IF(I321&gt;0,EDATE(C321,1),"")),""),"")</f>
        <v>54003</v>
      </c>
      <c r="D322" s="25">
        <f ca="1">IF(ROW()-ROW(Amortization[[#Headers],[Začetno stanje]])=1,LoanAmount,IF(Amortization[[#This Row],[Datum plačila]]="",0,INDEX(Amortization[], ROW()-4,8)))</f>
        <v>41289.154794512739</v>
      </c>
      <c r="E322" s="25">
        <f ca="1">IF(ValuesEntered,IF(ROW()-ROW(Amortization[[#Headers],[Obresti]])=1,-IPMT(InterestRate/12,1,DurationOfLoan-ROWS($C$4:C322)+1,Amortization[[#This Row],[Začetno stanje]]),IFERROR(-IPMT(InterestRate/12,1,Amortization[[#This Row],[Preostali obroki]],D323),0)),0)</f>
        <v>168.28145705610666</v>
      </c>
      <c r="F322" s="25">
        <f ca="1">IFERROR(IF(AND(ValuesEntered,Amortization[[#This Row],[Datum plačila]]&lt;&gt;""),-PPMT(InterestRate/12,1,DurationOfLoan-ROWS($C$4:C322)+1,Amortization[[#This Row],[Začetno stanje]]),""),0)</f>
        <v>901.60510104714217</v>
      </c>
      <c r="G322" s="25">
        <f ca="1">IF(Amortization[[#This Row],[Datum plačila]]="",0,PropertyTaxAmount)</f>
        <v>375</v>
      </c>
      <c r="H322" s="25">
        <f ca="1">IF(Amortization[[#This Row],[Datum plačila]]="",0,Amortization[[#This Row],[Obresti]]+Amortization[[#This Row],[Glavnica]]+Amortization[[#This Row],[Davek na nepremičnine]])</f>
        <v>1444.8865581032487</v>
      </c>
      <c r="I322" s="25">
        <f ca="1">IF(Amortization[[#This Row],[Datum plačila]]="",0,Amortization[[#This Row],[Začetno stanje]]-Amortization[[#This Row],[Glavnica]])</f>
        <v>40387.549693465597</v>
      </c>
      <c r="J322" s="26">
        <f ca="1">IF(Amortization[[#This Row],[Končno stanje]]&gt;0,LastRow-ROW(),0)</f>
        <v>41</v>
      </c>
    </row>
    <row r="323" spans="2:10" ht="15" customHeight="1" x14ac:dyDescent="0.3">
      <c r="B323" s="23">
        <f>ROWS($B$4:B323)</f>
        <v>320</v>
      </c>
      <c r="C323" s="24">
        <f ca="1">IF(ValuesEntered,IF(Amortization[[#This Row],[Številka obroka]]&lt;=DurationOfLoan,IF(ROW()-ROW(Amortization[[#Headers],[Datum plačila]])=1,LoanStart,IF(I322&gt;0,EDATE(C322,1),"")),""),"")</f>
        <v>54033</v>
      </c>
      <c r="D323" s="25">
        <f ca="1">IF(ROW()-ROW(Amortization[[#Headers],[Začetno stanje]])=1,LoanAmount,IF(Amortization[[#This Row],[Datum plačila]]="",0,INDEX(Amortization[], ROW()-4,8)))</f>
        <v>40387.549693465597</v>
      </c>
      <c r="E323" s="25">
        <f ca="1">IF(ValuesEntered,IF(ROW()-ROW(Amortization[[#Headers],[Obresti]])=1,-IPMT(InterestRate/12,1,DurationOfLoan-ROWS($C$4:C323)+1,Amortization[[#This Row],[Začetno stanje]]),IFERROR(-IPMT(InterestRate/12,1,Amortization[[#This Row],[Preostali obroki]],D324),0)),0)</f>
        <v>164.50911626873926</v>
      </c>
      <c r="F323" s="25">
        <f ca="1">IFERROR(IF(AND(ValuesEntered,Amortization[[#This Row],[Datum plačila]]&lt;&gt;""),-PPMT(InterestRate/12,1,DurationOfLoan-ROWS($C$4:C323)+1,Amortization[[#This Row],[Začetno stanje]]),""),0)</f>
        <v>905.36178896817182</v>
      </c>
      <c r="G323" s="25">
        <f ca="1">IF(Amortization[[#This Row],[Datum plačila]]="",0,PropertyTaxAmount)</f>
        <v>375</v>
      </c>
      <c r="H323" s="25">
        <f ca="1">IF(Amortization[[#This Row],[Datum plačila]]="",0,Amortization[[#This Row],[Obresti]]+Amortization[[#This Row],[Glavnica]]+Amortization[[#This Row],[Davek na nepremičnine]])</f>
        <v>1444.8709052369111</v>
      </c>
      <c r="I323" s="25">
        <f ca="1">IF(Amortization[[#This Row],[Datum plačila]]="",0,Amortization[[#This Row],[Začetno stanje]]-Amortization[[#This Row],[Glavnica]])</f>
        <v>39482.187904497427</v>
      </c>
      <c r="J323" s="26">
        <f ca="1">IF(Amortization[[#This Row],[Končno stanje]]&gt;0,LastRow-ROW(),0)</f>
        <v>40</v>
      </c>
    </row>
    <row r="324" spans="2:10" ht="15" customHeight="1" x14ac:dyDescent="0.3">
      <c r="B324" s="23">
        <f>ROWS($B$4:B324)</f>
        <v>321</v>
      </c>
      <c r="C324" s="24">
        <f ca="1">IF(ValuesEntered,IF(Amortization[[#This Row],[Številka obroka]]&lt;=DurationOfLoan,IF(ROW()-ROW(Amortization[[#Headers],[Datum plačila]])=1,LoanStart,IF(I323&gt;0,EDATE(C323,1),"")),""),"")</f>
        <v>54064</v>
      </c>
      <c r="D324" s="25">
        <f ca="1">IF(ROW()-ROW(Amortization[[#Headers],[Začetno stanje]])=1,LoanAmount,IF(Amortization[[#This Row],[Datum plačila]]="",0,INDEX(Amortization[], ROW()-4,8)))</f>
        <v>39482.187904497427</v>
      </c>
      <c r="E324" s="25">
        <f ca="1">IF(ValuesEntered,IF(ROW()-ROW(Amortization[[#Headers],[Obresti]])=1,-IPMT(InterestRate/12,1,DurationOfLoan-ROWS($C$4:C324)+1,Amortization[[#This Row],[Začetno stanje]]),IFERROR(-IPMT(InterestRate/12,1,Amortization[[#This Row],[Preostali obroki]],D325),0)),0)</f>
        <v>160.72105739475785</v>
      </c>
      <c r="F324" s="25">
        <f ca="1">IFERROR(IF(AND(ValuesEntered,Amortization[[#This Row],[Datum plačila]]&lt;&gt;""),-PPMT(InterestRate/12,1,DurationOfLoan-ROWS($C$4:C324)+1,Amortization[[#This Row],[Začetno stanje]]),""),0)</f>
        <v>909.13412975553945</v>
      </c>
      <c r="G324" s="25">
        <f ca="1">IF(Amortization[[#This Row],[Datum plačila]]="",0,PropertyTaxAmount)</f>
        <v>375</v>
      </c>
      <c r="H324" s="25">
        <f ca="1">IF(Amortization[[#This Row],[Datum plačila]]="",0,Amortization[[#This Row],[Obresti]]+Amortization[[#This Row],[Glavnica]]+Amortization[[#This Row],[Davek na nepremičnine]])</f>
        <v>1444.8551871502973</v>
      </c>
      <c r="I324" s="25">
        <f ca="1">IF(Amortization[[#This Row],[Datum plačila]]="",0,Amortization[[#This Row],[Začetno stanje]]-Amortization[[#This Row],[Glavnica]])</f>
        <v>38573.053774741886</v>
      </c>
      <c r="J324" s="26">
        <f ca="1">IF(Amortization[[#This Row],[Končno stanje]]&gt;0,LastRow-ROW(),0)</f>
        <v>39</v>
      </c>
    </row>
    <row r="325" spans="2:10" ht="15" customHeight="1" x14ac:dyDescent="0.3">
      <c r="B325" s="23">
        <f>ROWS($B$4:B325)</f>
        <v>322</v>
      </c>
      <c r="C325" s="24">
        <f ca="1">IF(ValuesEntered,IF(Amortization[[#This Row],[Številka obroka]]&lt;=DurationOfLoan,IF(ROW()-ROW(Amortization[[#Headers],[Datum plačila]])=1,LoanStart,IF(I324&gt;0,EDATE(C324,1),"")),""),"")</f>
        <v>54095</v>
      </c>
      <c r="D325" s="25">
        <f ca="1">IF(ROW()-ROW(Amortization[[#Headers],[Začetno stanje]])=1,LoanAmount,IF(Amortization[[#This Row],[Datum plačila]]="",0,INDEX(Amortization[], ROW()-4,8)))</f>
        <v>38573.053774741886</v>
      </c>
      <c r="E325" s="25">
        <f ca="1">IF(ValuesEntered,IF(ROW()-ROW(Amortization[[#Headers],[Obresti]])=1,-IPMT(InterestRate/12,1,DurationOfLoan-ROWS($C$4:C325)+1,Amortization[[#This Row],[Začetno stanje]]),IFERROR(-IPMT(InterestRate/12,1,Amortization[[#This Row],[Preostali obroki]],D326),0)),0)</f>
        <v>156.91721494213485</v>
      </c>
      <c r="F325" s="25">
        <f ca="1">IFERROR(IF(AND(ValuesEntered,Amortization[[#This Row],[Datum plačila]]&lt;&gt;""),-PPMT(InterestRate/12,1,DurationOfLoan-ROWS($C$4:C325)+1,Amortization[[#This Row],[Začetno stanje]]),""),0)</f>
        <v>912.92218862952063</v>
      </c>
      <c r="G325" s="25">
        <f ca="1">IF(Amortization[[#This Row],[Datum plačila]]="",0,PropertyTaxAmount)</f>
        <v>375</v>
      </c>
      <c r="H325" s="25">
        <f ca="1">IF(Amortization[[#This Row],[Datum plačila]]="",0,Amortization[[#This Row],[Obresti]]+Amortization[[#This Row],[Glavnica]]+Amortization[[#This Row],[Davek na nepremičnine]])</f>
        <v>1444.8394035716556</v>
      </c>
      <c r="I325" s="25">
        <f ca="1">IF(Amortization[[#This Row],[Datum plačila]]="",0,Amortization[[#This Row],[Začetno stanje]]-Amortization[[#This Row],[Glavnica]])</f>
        <v>37660.131586112366</v>
      </c>
      <c r="J325" s="26">
        <f ca="1">IF(Amortization[[#This Row],[Končno stanje]]&gt;0,LastRow-ROW(),0)</f>
        <v>38</v>
      </c>
    </row>
    <row r="326" spans="2:10" ht="15" customHeight="1" x14ac:dyDescent="0.3">
      <c r="B326" s="23">
        <f>ROWS($B$4:B326)</f>
        <v>323</v>
      </c>
      <c r="C326" s="24">
        <f ca="1">IF(ValuesEntered,IF(Amortization[[#This Row],[Številka obroka]]&lt;=DurationOfLoan,IF(ROW()-ROW(Amortization[[#Headers],[Datum plačila]])=1,LoanStart,IF(I325&gt;0,EDATE(C325,1),"")),""),"")</f>
        <v>54124</v>
      </c>
      <c r="D326" s="25">
        <f ca="1">IF(ROW()-ROW(Amortization[[#Headers],[Začetno stanje]])=1,LoanAmount,IF(Amortization[[#This Row],[Datum plačila]]="",0,INDEX(Amortization[], ROW()-4,8)))</f>
        <v>37660.131586112366</v>
      </c>
      <c r="E326" s="25">
        <f ca="1">IF(ValuesEntered,IF(ROW()-ROW(Amortization[[#Headers],[Obresti]])=1,-IPMT(InterestRate/12,1,DurationOfLoan-ROWS($C$4:C326)+1,Amortization[[#This Row],[Začetno stanje]]),IFERROR(-IPMT(InterestRate/12,1,Amortization[[#This Row],[Preostali obroki]],D327),0)),0)</f>
        <v>153.09752314595926</v>
      </c>
      <c r="F326" s="25">
        <f ca="1">IFERROR(IF(AND(ValuesEntered,Amortization[[#This Row],[Datum plačila]]&lt;&gt;""),-PPMT(InterestRate/12,1,DurationOfLoan-ROWS($C$4:C326)+1,Amortization[[#This Row],[Začetno stanje]]),""),0)</f>
        <v>916.72603108214378</v>
      </c>
      <c r="G326" s="25">
        <f ca="1">IF(Amortization[[#This Row],[Datum plačila]]="",0,PropertyTaxAmount)</f>
        <v>375</v>
      </c>
      <c r="H326" s="25">
        <f ca="1">IF(Amortization[[#This Row],[Datum plačila]]="",0,Amortization[[#This Row],[Obresti]]+Amortization[[#This Row],[Glavnica]]+Amortization[[#This Row],[Davek na nepremičnine]])</f>
        <v>1444.8235542281031</v>
      </c>
      <c r="I326" s="25">
        <f ca="1">IF(Amortization[[#This Row],[Datum plačila]]="",0,Amortization[[#This Row],[Začetno stanje]]-Amortization[[#This Row],[Glavnica]])</f>
        <v>36743.405555030222</v>
      </c>
      <c r="J326" s="26">
        <f ca="1">IF(Amortization[[#This Row],[Končno stanje]]&gt;0,LastRow-ROW(),0)</f>
        <v>37</v>
      </c>
    </row>
    <row r="327" spans="2:10" ht="15" customHeight="1" x14ac:dyDescent="0.3">
      <c r="B327" s="23">
        <f>ROWS($B$4:B327)</f>
        <v>324</v>
      </c>
      <c r="C327" s="24">
        <f ca="1">IF(ValuesEntered,IF(Amortization[[#This Row],[Številka obroka]]&lt;=DurationOfLoan,IF(ROW()-ROW(Amortization[[#Headers],[Datum plačila]])=1,LoanStart,IF(I326&gt;0,EDATE(C326,1),"")),""),"")</f>
        <v>54155</v>
      </c>
      <c r="D327" s="25">
        <f ca="1">IF(ROW()-ROW(Amortization[[#Headers],[Začetno stanje]])=1,LoanAmount,IF(Amortization[[#This Row],[Datum plačila]]="",0,INDEX(Amortization[], ROW()-4,8)))</f>
        <v>36743.405555030222</v>
      </c>
      <c r="E327" s="25">
        <f ca="1">IF(ValuesEntered,IF(ROW()-ROW(Amortization[[#Headers],[Obresti]])=1,-IPMT(InterestRate/12,1,DurationOfLoan-ROWS($C$4:C327)+1,Amortization[[#This Row],[Začetno stanje]]),IFERROR(-IPMT(InterestRate/12,1,Amortization[[#This Row],[Preostali obroki]],D328),0)),0)</f>
        <v>149.26191596729959</v>
      </c>
      <c r="F327" s="25">
        <f ca="1">IFERROR(IF(AND(ValuesEntered,Amortization[[#This Row],[Datum plačila]]&lt;&gt;""),-PPMT(InterestRate/12,1,DurationOfLoan-ROWS($C$4:C327)+1,Amortization[[#This Row],[Začetno stanje]]),""),0)</f>
        <v>920.54572287831922</v>
      </c>
      <c r="G327" s="25">
        <f ca="1">IF(Amortization[[#This Row],[Datum plačila]]="",0,PropertyTaxAmount)</f>
        <v>375</v>
      </c>
      <c r="H327" s="25">
        <f ca="1">IF(Amortization[[#This Row],[Datum plačila]]="",0,Amortization[[#This Row],[Obresti]]+Amortization[[#This Row],[Glavnica]]+Amortization[[#This Row],[Davek na nepremičnine]])</f>
        <v>1444.8076388456188</v>
      </c>
      <c r="I327" s="25">
        <f ca="1">IF(Amortization[[#This Row],[Datum plačila]]="",0,Amortization[[#This Row],[Začetno stanje]]-Amortization[[#This Row],[Glavnica]])</f>
        <v>35822.859832151902</v>
      </c>
      <c r="J327" s="26">
        <f ca="1">IF(Amortization[[#This Row],[Končno stanje]]&gt;0,LastRow-ROW(),0)</f>
        <v>36</v>
      </c>
    </row>
    <row r="328" spans="2:10" ht="15" customHeight="1" x14ac:dyDescent="0.3">
      <c r="B328" s="23">
        <f>ROWS($B$4:B328)</f>
        <v>325</v>
      </c>
      <c r="C328" s="24">
        <f ca="1">IF(ValuesEntered,IF(Amortization[[#This Row],[Številka obroka]]&lt;=DurationOfLoan,IF(ROW()-ROW(Amortization[[#Headers],[Datum plačila]])=1,LoanStart,IF(I327&gt;0,EDATE(C327,1),"")),""),"")</f>
        <v>54185</v>
      </c>
      <c r="D328" s="25">
        <f ca="1">IF(ROW()-ROW(Amortization[[#Headers],[Začetno stanje]])=1,LoanAmount,IF(Amortization[[#This Row],[Datum plačila]]="",0,INDEX(Amortization[], ROW()-4,8)))</f>
        <v>35822.859832151902</v>
      </c>
      <c r="E328" s="25">
        <f ca="1">IF(ValuesEntered,IF(ROW()-ROW(Amortization[[#Headers],[Obresti]])=1,-IPMT(InterestRate/12,1,DurationOfLoan-ROWS($C$4:C328)+1,Amortization[[#This Row],[Začetno stanje]]),IFERROR(-IPMT(InterestRate/12,1,Amortization[[#This Row],[Preostali obroki]],D329),0)),0)</f>
        <v>145.41032709206218</v>
      </c>
      <c r="F328" s="25">
        <f ca="1">IFERROR(IF(AND(ValuesEntered,Amortization[[#This Row],[Datum plačila]]&lt;&gt;""),-PPMT(InterestRate/12,1,DurationOfLoan-ROWS($C$4:C328)+1,Amortization[[#This Row],[Začetno stanje]]),""),0)</f>
        <v>924.38133005697898</v>
      </c>
      <c r="G328" s="25">
        <f ca="1">IF(Amortization[[#This Row],[Datum plačila]]="",0,PropertyTaxAmount)</f>
        <v>375</v>
      </c>
      <c r="H328" s="25">
        <f ca="1">IF(Amortization[[#This Row],[Datum plačila]]="",0,Amortization[[#This Row],[Obresti]]+Amortization[[#This Row],[Glavnica]]+Amortization[[#This Row],[Davek na nepremičnine]])</f>
        <v>1444.7916571490412</v>
      </c>
      <c r="I328" s="25">
        <f ca="1">IF(Amortization[[#This Row],[Datum plačila]]="",0,Amortization[[#This Row],[Začetno stanje]]-Amortization[[#This Row],[Glavnica]])</f>
        <v>34898.47850209492</v>
      </c>
      <c r="J328" s="26">
        <f ca="1">IF(Amortization[[#This Row],[Končno stanje]]&gt;0,LastRow-ROW(),0)</f>
        <v>35</v>
      </c>
    </row>
    <row r="329" spans="2:10" ht="15" customHeight="1" x14ac:dyDescent="0.3">
      <c r="B329" s="23">
        <f>ROWS($B$4:B329)</f>
        <v>326</v>
      </c>
      <c r="C329" s="24">
        <f ca="1">IF(ValuesEntered,IF(Amortization[[#This Row],[Številka obroka]]&lt;=DurationOfLoan,IF(ROW()-ROW(Amortization[[#Headers],[Datum plačila]])=1,LoanStart,IF(I328&gt;0,EDATE(C328,1),"")),""),"")</f>
        <v>54216</v>
      </c>
      <c r="D329" s="25">
        <f ca="1">IF(ROW()-ROW(Amortization[[#Headers],[Začetno stanje]])=1,LoanAmount,IF(Amortization[[#This Row],[Datum plačila]]="",0,INDEX(Amortization[], ROW()-4,8)))</f>
        <v>34898.47850209492</v>
      </c>
      <c r="E329" s="25">
        <f ca="1">IF(ValuesEntered,IF(ROW()-ROW(Amortization[[#Headers],[Obresti]])=1,-IPMT(InterestRate/12,1,DurationOfLoan-ROWS($C$4:C329)+1,Amortization[[#This Row],[Začetno stanje]]),IFERROR(-IPMT(InterestRate/12,1,Amortization[[#This Row],[Preostali obroki]],D330),0)),0)</f>
        <v>141.54268992984458</v>
      </c>
      <c r="F329" s="25">
        <f ca="1">IFERROR(IF(AND(ValuesEntered,Amortization[[#This Row],[Datum plačila]]&lt;&gt;""),-PPMT(InterestRate/12,1,DurationOfLoan-ROWS($C$4:C329)+1,Amortization[[#This Row],[Začetno stanje]]),""),0)</f>
        <v>928.23291893221631</v>
      </c>
      <c r="G329" s="25">
        <f ca="1">IF(Amortization[[#This Row],[Datum plačila]]="",0,PropertyTaxAmount)</f>
        <v>375</v>
      </c>
      <c r="H329" s="25">
        <f ca="1">IF(Amortization[[#This Row],[Datum plačila]]="",0,Amortization[[#This Row],[Obresti]]+Amortization[[#This Row],[Glavnica]]+Amortization[[#This Row],[Davek na nepremičnine]])</f>
        <v>1444.7756088620608</v>
      </c>
      <c r="I329" s="25">
        <f ca="1">IF(Amortization[[#This Row],[Datum plačila]]="",0,Amortization[[#This Row],[Začetno stanje]]-Amortization[[#This Row],[Glavnica]])</f>
        <v>33970.245583162701</v>
      </c>
      <c r="J329" s="26">
        <f ca="1">IF(Amortization[[#This Row],[Končno stanje]]&gt;0,LastRow-ROW(),0)</f>
        <v>34</v>
      </c>
    </row>
    <row r="330" spans="2:10" ht="15" customHeight="1" x14ac:dyDescent="0.3">
      <c r="B330" s="23">
        <f>ROWS($B$4:B330)</f>
        <v>327</v>
      </c>
      <c r="C330" s="24">
        <f ca="1">IF(ValuesEntered,IF(Amortization[[#This Row],[Številka obroka]]&lt;=DurationOfLoan,IF(ROW()-ROW(Amortization[[#Headers],[Datum plačila]])=1,LoanStart,IF(I329&gt;0,EDATE(C329,1),"")),""),"")</f>
        <v>54246</v>
      </c>
      <c r="D330" s="25">
        <f ca="1">IF(ROW()-ROW(Amortization[[#Headers],[Začetno stanje]])=1,LoanAmount,IF(Amortization[[#This Row],[Datum plačila]]="",0,INDEX(Amortization[], ROW()-4,8)))</f>
        <v>33970.245583162701</v>
      </c>
      <c r="E330" s="25">
        <f ca="1">IF(ValuesEntered,IF(ROW()-ROW(Amortization[[#Headers],[Obresti]])=1,-IPMT(InterestRate/12,1,DurationOfLoan-ROWS($C$4:C330)+1,Amortization[[#This Row],[Začetno stanje]]),IFERROR(-IPMT(InterestRate/12,1,Amortization[[#This Row],[Preostali obroki]],D331),0)),0)</f>
        <v>137.65893761278446</v>
      </c>
      <c r="F330" s="25">
        <f ca="1">IFERROR(IF(AND(ValuesEntered,Amortization[[#This Row],[Datum plačila]]&lt;&gt;""),-PPMT(InterestRate/12,1,DurationOfLoan-ROWS($C$4:C330)+1,Amortization[[#This Row],[Začetno stanje]]),""),0)</f>
        <v>932.10055609443373</v>
      </c>
      <c r="G330" s="25">
        <f ca="1">IF(Amortization[[#This Row],[Datum plačila]]="",0,PropertyTaxAmount)</f>
        <v>375</v>
      </c>
      <c r="H330" s="25">
        <f ca="1">IF(Amortization[[#This Row],[Datum plačila]]="",0,Amortization[[#This Row],[Obresti]]+Amortization[[#This Row],[Glavnica]]+Amortization[[#This Row],[Davek na nepremičnine]])</f>
        <v>1444.7594937072181</v>
      </c>
      <c r="I330" s="25">
        <f ca="1">IF(Amortization[[#This Row],[Datum plačila]]="",0,Amortization[[#This Row],[Začetno stanje]]-Amortization[[#This Row],[Glavnica]])</f>
        <v>33038.145027068269</v>
      </c>
      <c r="J330" s="26">
        <f ca="1">IF(Amortization[[#This Row],[Končno stanje]]&gt;0,LastRow-ROW(),0)</f>
        <v>33</v>
      </c>
    </row>
    <row r="331" spans="2:10" ht="15" customHeight="1" x14ac:dyDescent="0.3">
      <c r="B331" s="23">
        <f>ROWS($B$4:B331)</f>
        <v>328</v>
      </c>
      <c r="C331" s="24">
        <f ca="1">IF(ValuesEntered,IF(Amortization[[#This Row],[Številka obroka]]&lt;=DurationOfLoan,IF(ROW()-ROW(Amortization[[#Headers],[Datum plačila]])=1,LoanStart,IF(I330&gt;0,EDATE(C330,1),"")),""),"")</f>
        <v>54277</v>
      </c>
      <c r="D331" s="25">
        <f ca="1">IF(ROW()-ROW(Amortization[[#Headers],[Začetno stanje]])=1,LoanAmount,IF(Amortization[[#This Row],[Datum plačila]]="",0,INDEX(Amortization[], ROW()-4,8)))</f>
        <v>33038.145027068269</v>
      </c>
      <c r="E331" s="25">
        <f ca="1">IF(ValuesEntered,IF(ROW()-ROW(Amortization[[#Headers],[Obresti]])=1,-IPMT(InterestRate/12,1,DurationOfLoan-ROWS($C$4:C331)+1,Amortization[[#This Row],[Začetno stanje]]),IFERROR(-IPMT(InterestRate/12,1,Amortization[[#This Row],[Preostali obroki]],D332),0)),0)</f>
        <v>133.75900299440323</v>
      </c>
      <c r="F331" s="25">
        <f ca="1">IFERROR(IF(AND(ValuesEntered,Amortization[[#This Row],[Datum plačila]]&lt;&gt;""),-PPMT(InterestRate/12,1,DurationOfLoan-ROWS($C$4:C331)+1,Amortization[[#This Row],[Začetno stanje]]),""),0)</f>
        <v>935.98430841149423</v>
      </c>
      <c r="G331" s="25">
        <f ca="1">IF(Amortization[[#This Row],[Datum plačila]]="",0,PropertyTaxAmount)</f>
        <v>375</v>
      </c>
      <c r="H331" s="25">
        <f ca="1">IF(Amortization[[#This Row],[Datum plačila]]="",0,Amortization[[#This Row],[Obresti]]+Amortization[[#This Row],[Glavnica]]+Amortization[[#This Row],[Davek na nepremičnine]])</f>
        <v>1444.7433114058974</v>
      </c>
      <c r="I331" s="25">
        <f ca="1">IF(Amortization[[#This Row],[Datum plačila]]="",0,Amortization[[#This Row],[Začetno stanje]]-Amortization[[#This Row],[Glavnica]])</f>
        <v>32102.160718656774</v>
      </c>
      <c r="J331" s="26">
        <f ca="1">IF(Amortization[[#This Row],[Končno stanje]]&gt;0,LastRow-ROW(),0)</f>
        <v>32</v>
      </c>
    </row>
    <row r="332" spans="2:10" ht="15" customHeight="1" x14ac:dyDescent="0.3">
      <c r="B332" s="23">
        <f>ROWS($B$4:B332)</f>
        <v>329</v>
      </c>
      <c r="C332" s="24">
        <f ca="1">IF(ValuesEntered,IF(Amortization[[#This Row],[Številka obroka]]&lt;=DurationOfLoan,IF(ROW()-ROW(Amortization[[#Headers],[Datum plačila]])=1,LoanStart,IF(I331&gt;0,EDATE(C331,1),"")),""),"")</f>
        <v>54308</v>
      </c>
      <c r="D332" s="25">
        <f ca="1">IF(ROW()-ROW(Amortization[[#Headers],[Začetno stanje]])=1,LoanAmount,IF(Amortization[[#This Row],[Datum plačila]]="",0,INDEX(Amortization[], ROW()-4,8)))</f>
        <v>32102.160718656774</v>
      </c>
      <c r="E332" s="25">
        <f ca="1">IF(ValuesEntered,IF(ROW()-ROW(Amortization[[#Headers],[Obresti]])=1,-IPMT(InterestRate/12,1,DurationOfLoan-ROWS($C$4:C332)+1,Amortization[[#This Row],[Začetno stanje]]),IFERROR(-IPMT(InterestRate/12,1,Amortization[[#This Row],[Preostali obroki]],D333),0)),0)</f>
        <v>129.84281864844542</v>
      </c>
      <c r="F332" s="25">
        <f ca="1">IFERROR(IF(AND(ValuesEntered,Amortization[[#This Row],[Datum plačila]]&lt;&gt;""),-PPMT(InterestRate/12,1,DurationOfLoan-ROWS($C$4:C332)+1,Amortization[[#This Row],[Začetno stanje]]),""),0)</f>
        <v>939.88424302987539</v>
      </c>
      <c r="G332" s="25">
        <f ca="1">IF(Amortization[[#This Row],[Datum plačila]]="",0,PropertyTaxAmount)</f>
        <v>375</v>
      </c>
      <c r="H332" s="25">
        <f ca="1">IF(Amortization[[#This Row],[Datum plačila]]="",0,Amortization[[#This Row],[Obresti]]+Amortization[[#This Row],[Glavnica]]+Amortization[[#This Row],[Davek na nepremičnine]])</f>
        <v>1444.7270616783208</v>
      </c>
      <c r="I332" s="25">
        <f ca="1">IF(Amortization[[#This Row],[Datum plačila]]="",0,Amortization[[#This Row],[Začetno stanje]]-Amortization[[#This Row],[Glavnica]])</f>
        <v>31162.276475626899</v>
      </c>
      <c r="J332" s="26">
        <f ca="1">IF(Amortization[[#This Row],[Končno stanje]]&gt;0,LastRow-ROW(),0)</f>
        <v>31</v>
      </c>
    </row>
    <row r="333" spans="2:10" ht="15" customHeight="1" x14ac:dyDescent="0.3">
      <c r="B333" s="23">
        <f>ROWS($B$4:B333)</f>
        <v>330</v>
      </c>
      <c r="C333" s="24">
        <f ca="1">IF(ValuesEntered,IF(Amortization[[#This Row],[Številka obroka]]&lt;=DurationOfLoan,IF(ROW()-ROW(Amortization[[#Headers],[Datum plačila]])=1,LoanStart,IF(I332&gt;0,EDATE(C332,1),"")),""),"")</f>
        <v>54338</v>
      </c>
      <c r="D333" s="25">
        <f ca="1">IF(ROW()-ROW(Amortization[[#Headers],[Začetno stanje]])=1,LoanAmount,IF(Amortization[[#This Row],[Datum plačila]]="",0,INDEX(Amortization[], ROW()-4,8)))</f>
        <v>31162.276475626899</v>
      </c>
      <c r="E333" s="25">
        <f ca="1">IF(ValuesEntered,IF(ROW()-ROW(Amortization[[#Headers],[Obresti]])=1,-IPMT(InterestRate/12,1,DurationOfLoan-ROWS($C$4:C333)+1,Amortization[[#This Row],[Začetno stanje]]),IFERROR(-IPMT(InterestRate/12,1,Amortization[[#This Row],[Preostali obroki]],D334),0)),0)</f>
        <v>125.91031686771277</v>
      </c>
      <c r="F333" s="25">
        <f ca="1">IFERROR(IF(AND(ValuesEntered,Amortization[[#This Row],[Datum plačila]]&lt;&gt;""),-PPMT(InterestRate/12,1,DurationOfLoan-ROWS($C$4:C333)+1,Amortization[[#This Row],[Začetno stanje]]),""),0)</f>
        <v>943.8004273758329</v>
      </c>
      <c r="G333" s="25">
        <f ca="1">IF(Amortization[[#This Row],[Datum plačila]]="",0,PropertyTaxAmount)</f>
        <v>375</v>
      </c>
      <c r="H333" s="25">
        <f ca="1">IF(Amortization[[#This Row],[Datum plačila]]="",0,Amortization[[#This Row],[Obresti]]+Amortization[[#This Row],[Glavnica]]+Amortization[[#This Row],[Davek na nepremičnine]])</f>
        <v>1444.7107442435456</v>
      </c>
      <c r="I333" s="25">
        <f ca="1">IF(Amortization[[#This Row],[Datum plačila]]="",0,Amortization[[#This Row],[Začetno stanje]]-Amortization[[#This Row],[Glavnica]])</f>
        <v>30218.476048251065</v>
      </c>
      <c r="J333" s="26">
        <f ca="1">IF(Amortization[[#This Row],[Končno stanje]]&gt;0,LastRow-ROW(),0)</f>
        <v>30</v>
      </c>
    </row>
    <row r="334" spans="2:10" ht="15" customHeight="1" x14ac:dyDescent="0.3">
      <c r="B334" s="23">
        <f>ROWS($B$4:B334)</f>
        <v>331</v>
      </c>
      <c r="C334" s="24">
        <f ca="1">IF(ValuesEntered,IF(Amortization[[#This Row],[Številka obroka]]&lt;=DurationOfLoan,IF(ROW()-ROW(Amortization[[#Headers],[Datum plačila]])=1,LoanStart,IF(I333&gt;0,EDATE(C333,1),"")),""),"")</f>
        <v>54369</v>
      </c>
      <c r="D334" s="25">
        <f ca="1">IF(ROW()-ROW(Amortization[[#Headers],[Začetno stanje]])=1,LoanAmount,IF(Amortization[[#This Row],[Datum plačila]]="",0,INDEX(Amortization[], ROW()-4,8)))</f>
        <v>30218.476048251065</v>
      </c>
      <c r="E334" s="25">
        <f ca="1">IF(ValuesEntered,IF(ROW()-ROW(Amortization[[#Headers],[Obresti]])=1,-IPMT(InterestRate/12,1,DurationOfLoan-ROWS($C$4:C334)+1,Amortization[[#This Row],[Začetno stanje]]),IFERROR(-IPMT(InterestRate/12,1,Amortization[[#This Row],[Preostali obroki]],D335),0)),0)</f>
        <v>121.96142966289375</v>
      </c>
      <c r="F334" s="25">
        <f ca="1">IFERROR(IF(AND(ValuesEntered,Amortization[[#This Row],[Datum plačila]]&lt;&gt;""),-PPMT(InterestRate/12,1,DurationOfLoan-ROWS($C$4:C334)+1,Amortization[[#This Row],[Začetno stanje]]),""),0)</f>
        <v>947.73292915656555</v>
      </c>
      <c r="G334" s="25">
        <f ca="1">IF(Amortization[[#This Row],[Datum plačila]]="",0,PropertyTaxAmount)</f>
        <v>375</v>
      </c>
      <c r="H334" s="25">
        <f ca="1">IF(Amortization[[#This Row],[Datum plačila]]="",0,Amortization[[#This Row],[Obresti]]+Amortization[[#This Row],[Glavnica]]+Amortization[[#This Row],[Davek na nepremičnine]])</f>
        <v>1444.6943588194592</v>
      </c>
      <c r="I334" s="25">
        <f ca="1">IF(Amortization[[#This Row],[Datum plačila]]="",0,Amortization[[#This Row],[Začetno stanje]]-Amortization[[#This Row],[Glavnica]])</f>
        <v>29270.743119094499</v>
      </c>
      <c r="J334" s="26">
        <f ca="1">IF(Amortization[[#This Row],[Končno stanje]]&gt;0,LastRow-ROW(),0)</f>
        <v>29</v>
      </c>
    </row>
    <row r="335" spans="2:10" ht="15" customHeight="1" x14ac:dyDescent="0.3">
      <c r="B335" s="23">
        <f>ROWS($B$4:B335)</f>
        <v>332</v>
      </c>
      <c r="C335" s="24">
        <f ca="1">IF(ValuesEntered,IF(Amortization[[#This Row],[Številka obroka]]&lt;=DurationOfLoan,IF(ROW()-ROW(Amortization[[#Headers],[Datum plačila]])=1,LoanStart,IF(I334&gt;0,EDATE(C334,1),"")),""),"")</f>
        <v>54399</v>
      </c>
      <c r="D335" s="25">
        <f ca="1">IF(ROW()-ROW(Amortization[[#Headers],[Začetno stanje]])=1,LoanAmount,IF(Amortization[[#This Row],[Datum plačila]]="",0,INDEX(Amortization[], ROW()-4,8)))</f>
        <v>29270.743119094499</v>
      </c>
      <c r="E335" s="25">
        <f ca="1">IF(ValuesEntered,IF(ROW()-ROW(Amortization[[#Headers],[Obresti]])=1,-IPMT(InterestRate/12,1,DurationOfLoan-ROWS($C$4:C335)+1,Amortization[[#This Row],[Začetno stanje]]),IFERROR(-IPMT(InterestRate/12,1,Amortization[[#This Row],[Preostali obroki]],D336),0)),0)</f>
        <v>117.99608876138797</v>
      </c>
      <c r="F335" s="25">
        <f ca="1">IFERROR(IF(AND(ValuesEntered,Amortization[[#This Row],[Datum plačila]]&lt;&gt;""),-PPMT(InterestRate/12,1,DurationOfLoan-ROWS($C$4:C335)+1,Amortization[[#This Row],[Začetno stanje]]),""),0)</f>
        <v>951.68181636138456</v>
      </c>
      <c r="G335" s="25">
        <f ca="1">IF(Amortization[[#This Row],[Datum plačila]]="",0,PropertyTaxAmount)</f>
        <v>375</v>
      </c>
      <c r="H335" s="25">
        <f ca="1">IF(Amortization[[#This Row],[Datum plačila]]="",0,Amortization[[#This Row],[Obresti]]+Amortization[[#This Row],[Glavnica]]+Amortization[[#This Row],[Davek na nepremičnine]])</f>
        <v>1444.6779051227725</v>
      </c>
      <c r="I335" s="25">
        <f ca="1">IF(Amortization[[#This Row],[Datum plačila]]="",0,Amortization[[#This Row],[Začetno stanje]]-Amortization[[#This Row],[Glavnica]])</f>
        <v>28319.061302733113</v>
      </c>
      <c r="J335" s="26">
        <f ca="1">IF(Amortization[[#This Row],[Končno stanje]]&gt;0,LastRow-ROW(),0)</f>
        <v>28</v>
      </c>
    </row>
    <row r="336" spans="2:10" ht="15" customHeight="1" x14ac:dyDescent="0.3">
      <c r="B336" s="23">
        <f>ROWS($B$4:B336)</f>
        <v>333</v>
      </c>
      <c r="C336" s="24">
        <f ca="1">IF(ValuesEntered,IF(Amortization[[#This Row],[Številka obroka]]&lt;=DurationOfLoan,IF(ROW()-ROW(Amortization[[#Headers],[Datum plačila]])=1,LoanStart,IF(I335&gt;0,EDATE(C335,1),"")),""),"")</f>
        <v>54430</v>
      </c>
      <c r="D336" s="25">
        <f ca="1">IF(ROW()-ROW(Amortization[[#Headers],[Začetno stanje]])=1,LoanAmount,IF(Amortization[[#This Row],[Datum plačila]]="",0,INDEX(Amortization[], ROW()-4,8)))</f>
        <v>28319.061302733113</v>
      </c>
      <c r="E336" s="25">
        <f ca="1">IF(ValuesEntered,IF(ROW()-ROW(Amortization[[#Headers],[Obresti]])=1,-IPMT(InterestRate/12,1,DurationOfLoan-ROWS($C$4:C336)+1,Amortization[[#This Row],[Začetno stanje]]),IFERROR(-IPMT(InterestRate/12,1,Amortization[[#This Row],[Preostali obroki]],D337),0)),0)</f>
        <v>114.01422560612592</v>
      </c>
      <c r="F336" s="25">
        <f ca="1">IFERROR(IF(AND(ValuesEntered,Amortization[[#This Row],[Datum plačila]]&lt;&gt;""),-PPMT(InterestRate/12,1,DurationOfLoan-ROWS($C$4:C336)+1,Amortization[[#This Row],[Začetno stanje]]),""),0)</f>
        <v>955.64715726289023</v>
      </c>
      <c r="G336" s="25">
        <f ca="1">IF(Amortization[[#This Row],[Datum plačila]]="",0,PropertyTaxAmount)</f>
        <v>375</v>
      </c>
      <c r="H336" s="25">
        <f ca="1">IF(Amortization[[#This Row],[Datum plačila]]="",0,Amortization[[#This Row],[Obresti]]+Amortization[[#This Row],[Glavnica]]+Amortization[[#This Row],[Davek na nepremičnine]])</f>
        <v>1444.6613828690161</v>
      </c>
      <c r="I336" s="25">
        <f ca="1">IF(Amortization[[#This Row],[Datum plačila]]="",0,Amortization[[#This Row],[Začetno stanje]]-Amortization[[#This Row],[Glavnica]])</f>
        <v>27363.414145470222</v>
      </c>
      <c r="J336" s="26">
        <f ca="1">IF(Amortization[[#This Row],[Končno stanje]]&gt;0,LastRow-ROW(),0)</f>
        <v>27</v>
      </c>
    </row>
    <row r="337" spans="2:10" ht="15" customHeight="1" x14ac:dyDescent="0.3">
      <c r="B337" s="23">
        <f>ROWS($B$4:B337)</f>
        <v>334</v>
      </c>
      <c r="C337" s="24">
        <f ca="1">IF(ValuesEntered,IF(Amortization[[#This Row],[Številka obroka]]&lt;=DurationOfLoan,IF(ROW()-ROW(Amortization[[#Headers],[Datum plačila]])=1,LoanStart,IF(I336&gt;0,EDATE(C336,1),"")),""),"")</f>
        <v>54461</v>
      </c>
      <c r="D337" s="25">
        <f ca="1">IF(ROW()-ROW(Amortization[[#Headers],[Začetno stanje]])=1,LoanAmount,IF(Amortization[[#This Row],[Datum plačila]]="",0,INDEX(Amortization[], ROW()-4,8)))</f>
        <v>27363.414145470222</v>
      </c>
      <c r="E337" s="25">
        <f ca="1">IF(ValuesEntered,IF(ROW()-ROW(Amortization[[#Headers],[Obresti]])=1,-IPMT(InterestRate/12,1,DurationOfLoan-ROWS($C$4:C337)+1,Amortization[[#This Row],[Začetno stanje]]),IFERROR(-IPMT(InterestRate/12,1,Amortization[[#This Row],[Preostali obroki]],D338),0)),0)</f>
        <v>110.01577135438362</v>
      </c>
      <c r="F337" s="25">
        <f ca="1">IFERROR(IF(AND(ValuesEntered,Amortization[[#This Row],[Datum plačila]]&lt;&gt;""),-PPMT(InterestRate/12,1,DurationOfLoan-ROWS($C$4:C337)+1,Amortization[[#This Row],[Začetno stanje]]),""),0)</f>
        <v>959.62902041815221</v>
      </c>
      <c r="G337" s="25">
        <f ca="1">IF(Amortization[[#This Row],[Datum plačila]]="",0,PropertyTaxAmount)</f>
        <v>375</v>
      </c>
      <c r="H337" s="25">
        <f ca="1">IF(Amortization[[#This Row],[Datum plačila]]="",0,Amortization[[#This Row],[Obresti]]+Amortization[[#This Row],[Glavnica]]+Amortization[[#This Row],[Davek na nepremičnine]])</f>
        <v>1444.6447917725359</v>
      </c>
      <c r="I337" s="25">
        <f ca="1">IF(Amortization[[#This Row],[Datum plačila]]="",0,Amortization[[#This Row],[Začetno stanje]]-Amortization[[#This Row],[Glavnica]])</f>
        <v>26403.785125052069</v>
      </c>
      <c r="J337" s="26">
        <f ca="1">IF(Amortization[[#This Row],[Končno stanje]]&gt;0,LastRow-ROW(),0)</f>
        <v>26</v>
      </c>
    </row>
    <row r="338" spans="2:10" ht="15" customHeight="1" x14ac:dyDescent="0.3">
      <c r="B338" s="23">
        <f>ROWS($B$4:B338)</f>
        <v>335</v>
      </c>
      <c r="C338" s="24">
        <f ca="1">IF(ValuesEntered,IF(Amortization[[#This Row],[Številka obroka]]&lt;=DurationOfLoan,IF(ROW()-ROW(Amortization[[#Headers],[Datum plačila]])=1,LoanStart,IF(I337&gt;0,EDATE(C337,1),"")),""),"")</f>
        <v>54489</v>
      </c>
      <c r="D338" s="25">
        <f ca="1">IF(ROW()-ROW(Amortization[[#Headers],[Začetno stanje]])=1,LoanAmount,IF(Amortization[[#This Row],[Datum plačila]]="",0,INDEX(Amortization[], ROW()-4,8)))</f>
        <v>26403.785125052069</v>
      </c>
      <c r="E338" s="25">
        <f ca="1">IF(ValuesEntered,IF(ROW()-ROW(Amortization[[#Headers],[Obresti]])=1,-IPMT(InterestRate/12,1,DurationOfLoan-ROWS($C$4:C338)+1,Amortization[[#This Row],[Začetno stanje]]),IFERROR(-IPMT(InterestRate/12,1,Amortization[[#This Row],[Preostali obroki]],D339),0)),0)</f>
        <v>106.00065687659239</v>
      </c>
      <c r="F338" s="25">
        <f ca="1">IFERROR(IF(AND(ValuesEntered,Amortization[[#This Row],[Datum plačila]]&lt;&gt;""),-PPMT(InterestRate/12,1,DurationOfLoan-ROWS($C$4:C338)+1,Amortization[[#This Row],[Začetno stanje]]),""),0)</f>
        <v>963.6274746698947</v>
      </c>
      <c r="G338" s="25">
        <f ca="1">IF(Amortization[[#This Row],[Datum plačila]]="",0,PropertyTaxAmount)</f>
        <v>375</v>
      </c>
      <c r="H338" s="25">
        <f ca="1">IF(Amortization[[#This Row],[Datum plačila]]="",0,Amortization[[#This Row],[Obresti]]+Amortization[[#This Row],[Glavnica]]+Amortization[[#This Row],[Davek na nepremičnine]])</f>
        <v>1444.6281315464871</v>
      </c>
      <c r="I338" s="25">
        <f ca="1">IF(Amortization[[#This Row],[Datum plačila]]="",0,Amortization[[#This Row],[Začetno stanje]]-Amortization[[#This Row],[Glavnica]])</f>
        <v>25440.157650382174</v>
      </c>
      <c r="J338" s="26">
        <f ca="1">IF(Amortization[[#This Row],[Končno stanje]]&gt;0,LastRow-ROW(),0)</f>
        <v>25</v>
      </c>
    </row>
    <row r="339" spans="2:10" ht="15" customHeight="1" x14ac:dyDescent="0.3">
      <c r="B339" s="23">
        <f>ROWS($B$4:B339)</f>
        <v>336</v>
      </c>
      <c r="C339" s="24">
        <f ca="1">IF(ValuesEntered,IF(Amortization[[#This Row],[Številka obroka]]&lt;=DurationOfLoan,IF(ROW()-ROW(Amortization[[#Headers],[Datum plačila]])=1,LoanStart,IF(I338&gt;0,EDATE(C338,1),"")),""),"")</f>
        <v>54520</v>
      </c>
      <c r="D339" s="25">
        <f ca="1">IF(ROW()-ROW(Amortization[[#Headers],[Začetno stanje]])=1,LoanAmount,IF(Amortization[[#This Row],[Datum plačila]]="",0,INDEX(Amortization[], ROW()-4,8)))</f>
        <v>25440.157650382174</v>
      </c>
      <c r="E339" s="25">
        <f ca="1">IF(ValuesEntered,IF(ROW()-ROW(Amortization[[#Headers],[Obresti]])=1,-IPMT(InterestRate/12,1,DurationOfLoan-ROWS($C$4:C339)+1,Amortization[[#This Row],[Začetno stanje]]),IFERROR(-IPMT(InterestRate/12,1,Amortization[[#This Row],[Preostali obroki]],D340),0)),0)</f>
        <v>101.9688127551437</v>
      </c>
      <c r="F339" s="25">
        <f ca="1">IFERROR(IF(AND(ValuesEntered,Amortization[[#This Row],[Datum plačila]]&lt;&gt;""),-PPMT(InterestRate/12,1,DurationOfLoan-ROWS($C$4:C339)+1,Amortization[[#This Row],[Začetno stanje]]),""),0)</f>
        <v>967.64258914768561</v>
      </c>
      <c r="G339" s="25">
        <f ca="1">IF(Amortization[[#This Row],[Datum plačila]]="",0,PropertyTaxAmount)</f>
        <v>375</v>
      </c>
      <c r="H339" s="25">
        <f ca="1">IF(Amortization[[#This Row],[Datum plačila]]="",0,Amortization[[#This Row],[Obresti]]+Amortization[[#This Row],[Glavnica]]+Amortization[[#This Row],[Davek na nepremičnine]])</f>
        <v>1444.6114019028294</v>
      </c>
      <c r="I339" s="25">
        <f ca="1">IF(Amortization[[#This Row],[Datum plačila]]="",0,Amortization[[#This Row],[Začetno stanje]]-Amortization[[#This Row],[Glavnica]])</f>
        <v>24472.515061234488</v>
      </c>
      <c r="J339" s="26">
        <f ca="1">IF(Amortization[[#This Row],[Končno stanje]]&gt;0,LastRow-ROW(),0)</f>
        <v>24</v>
      </c>
    </row>
    <row r="340" spans="2:10" ht="15" customHeight="1" x14ac:dyDescent="0.3">
      <c r="B340" s="23">
        <f>ROWS($B$4:B340)</f>
        <v>337</v>
      </c>
      <c r="C340" s="24">
        <f ca="1">IF(ValuesEntered,IF(Amortization[[#This Row],[Številka obroka]]&lt;=DurationOfLoan,IF(ROW()-ROW(Amortization[[#Headers],[Datum plačila]])=1,LoanStart,IF(I339&gt;0,EDATE(C339,1),"")),""),"")</f>
        <v>54550</v>
      </c>
      <c r="D340" s="25">
        <f ca="1">IF(ROW()-ROW(Amortization[[#Headers],[Začetno stanje]])=1,LoanAmount,IF(Amortization[[#This Row],[Datum plačila]]="",0,INDEX(Amortization[], ROW()-4,8)))</f>
        <v>24472.515061234488</v>
      </c>
      <c r="E340" s="25">
        <f ca="1">IF(ValuesEntered,IF(ROW()-ROW(Amortization[[#Headers],[Obresti]])=1,-IPMT(InterestRate/12,1,DurationOfLoan-ROWS($C$4:C340)+1,Amortization[[#This Row],[Začetno stanje]]),IFERROR(-IPMT(InterestRate/12,1,Amortization[[#This Row],[Preostali obroki]],D341),0)),0)</f>
        <v>97.920169283188969</v>
      </c>
      <c r="F340" s="25">
        <f ca="1">IFERROR(IF(AND(ValuesEntered,Amortization[[#This Row],[Datum plačila]]&lt;&gt;""),-PPMT(InterestRate/12,1,DurationOfLoan-ROWS($C$4:C340)+1,Amortization[[#This Row],[Začetno stanje]]),""),0)</f>
        <v>971.67443326913451</v>
      </c>
      <c r="G340" s="25">
        <f ca="1">IF(Amortization[[#This Row],[Datum plačila]]="",0,PropertyTaxAmount)</f>
        <v>375</v>
      </c>
      <c r="H340" s="25">
        <f ca="1">IF(Amortization[[#This Row],[Datum plačila]]="",0,Amortization[[#This Row],[Obresti]]+Amortization[[#This Row],[Glavnica]]+Amortization[[#This Row],[Davek na nepremičnine]])</f>
        <v>1444.5946025523235</v>
      </c>
      <c r="I340" s="25">
        <f ca="1">IF(Amortization[[#This Row],[Datum plačila]]="",0,Amortization[[#This Row],[Začetno stanje]]-Amortization[[#This Row],[Glavnica]])</f>
        <v>23500.840627965354</v>
      </c>
      <c r="J340" s="26">
        <f ca="1">IF(Amortization[[#This Row],[Končno stanje]]&gt;0,LastRow-ROW(),0)</f>
        <v>23</v>
      </c>
    </row>
    <row r="341" spans="2:10" ht="15" customHeight="1" x14ac:dyDescent="0.3">
      <c r="B341" s="23">
        <f>ROWS($B$4:B341)</f>
        <v>338</v>
      </c>
      <c r="C341" s="24">
        <f ca="1">IF(ValuesEntered,IF(Amortization[[#This Row],[Številka obroka]]&lt;=DurationOfLoan,IF(ROW()-ROW(Amortization[[#Headers],[Datum plačila]])=1,LoanStart,IF(I340&gt;0,EDATE(C340,1),"")),""),"")</f>
        <v>54581</v>
      </c>
      <c r="D341" s="25">
        <f ca="1">IF(ROW()-ROW(Amortization[[#Headers],[Začetno stanje]])=1,LoanAmount,IF(Amortization[[#This Row],[Datum plačila]]="",0,INDEX(Amortization[], ROW()-4,8)))</f>
        <v>23500.840627965354</v>
      </c>
      <c r="E341" s="25">
        <f ca="1">IF(ValuesEntered,IF(ROW()-ROW(Amortization[[#Headers],[Obresti]])=1,-IPMT(InterestRate/12,1,DurationOfLoan-ROWS($C$4:C341)+1,Amortization[[#This Row],[Začetno stanje]]),IFERROR(-IPMT(InterestRate/12,1,Amortization[[#This Row],[Preostali obroki]],D342),0)),0)</f>
        <v>93.854656463434438</v>
      </c>
      <c r="F341" s="25">
        <f ca="1">IFERROR(IF(AND(ValuesEntered,Amortization[[#This Row],[Datum plačila]]&lt;&gt;""),-PPMT(InterestRate/12,1,DurationOfLoan-ROWS($C$4:C341)+1,Amortization[[#This Row],[Začetno stanje]]),""),0)</f>
        <v>975.72307674108913</v>
      </c>
      <c r="G341" s="25">
        <f ca="1">IF(Amortization[[#This Row],[Datum plačila]]="",0,PropertyTaxAmount)</f>
        <v>375</v>
      </c>
      <c r="H341" s="25">
        <f ca="1">IF(Amortization[[#This Row],[Datum plačila]]="",0,Amortization[[#This Row],[Obresti]]+Amortization[[#This Row],[Glavnica]]+Amortization[[#This Row],[Davek na nepremičnine]])</f>
        <v>1444.5777332045236</v>
      </c>
      <c r="I341" s="25">
        <f ca="1">IF(Amortization[[#This Row],[Datum plačila]]="",0,Amortization[[#This Row],[Začetno stanje]]-Amortization[[#This Row],[Glavnica]])</f>
        <v>22525.117551224266</v>
      </c>
      <c r="J341" s="26">
        <f ca="1">IF(Amortization[[#This Row],[Končno stanje]]&gt;0,LastRow-ROW(),0)</f>
        <v>22</v>
      </c>
    </row>
    <row r="342" spans="2:10" ht="15" customHeight="1" x14ac:dyDescent="0.3">
      <c r="B342" s="23">
        <f>ROWS($B$4:B342)</f>
        <v>339</v>
      </c>
      <c r="C342" s="24">
        <f ca="1">IF(ValuesEntered,IF(Amortization[[#This Row],[Številka obroka]]&lt;=DurationOfLoan,IF(ROW()-ROW(Amortization[[#Headers],[Datum plačila]])=1,LoanStart,IF(I341&gt;0,EDATE(C341,1),"")),""),"")</f>
        <v>54611</v>
      </c>
      <c r="D342" s="25">
        <f ca="1">IF(ROW()-ROW(Amortization[[#Headers],[Začetno stanje]])=1,LoanAmount,IF(Amortization[[#This Row],[Datum plačila]]="",0,INDEX(Amortization[], ROW()-4,8)))</f>
        <v>22525.117551224266</v>
      </c>
      <c r="E342" s="25">
        <f ca="1">IF(ValuesEntered,IF(ROW()-ROW(Amortization[[#Headers],[Obresti]])=1,-IPMT(InterestRate/12,1,DurationOfLoan-ROWS($C$4:C342)+1,Amortization[[#This Row],[Začetno stanje]]),IFERROR(-IPMT(InterestRate/12,1,Amortization[[#This Row],[Preostali obroki]],D343),0)),0)</f>
        <v>89.77220400693092</v>
      </c>
      <c r="F342" s="25">
        <f ca="1">IFERROR(IF(AND(ValuesEntered,Amortization[[#This Row],[Datum plačila]]&lt;&gt;""),-PPMT(InterestRate/12,1,DurationOfLoan-ROWS($C$4:C342)+1,Amortization[[#This Row],[Začetno stanje]]),""),0)</f>
        <v>979.78858956084377</v>
      </c>
      <c r="G342" s="25">
        <f ca="1">IF(Amortization[[#This Row],[Datum plačila]]="",0,PropertyTaxAmount)</f>
        <v>375</v>
      </c>
      <c r="H342" s="25">
        <f ca="1">IF(Amortization[[#This Row],[Datum plačila]]="",0,Amortization[[#This Row],[Obresti]]+Amortization[[#This Row],[Glavnica]]+Amortization[[#This Row],[Davek na nepremičnine]])</f>
        <v>1444.5607935677747</v>
      </c>
      <c r="I342" s="25">
        <f ca="1">IF(Amortization[[#This Row],[Datum plačila]]="",0,Amortization[[#This Row],[Začetno stanje]]-Amortization[[#This Row],[Glavnica]])</f>
        <v>21545.328961663421</v>
      </c>
      <c r="J342" s="26">
        <f ca="1">IF(Amortization[[#This Row],[Končno stanje]]&gt;0,LastRow-ROW(),0)</f>
        <v>21</v>
      </c>
    </row>
    <row r="343" spans="2:10" ht="15" customHeight="1" x14ac:dyDescent="0.3">
      <c r="B343" s="23">
        <f>ROWS($B$4:B343)</f>
        <v>340</v>
      </c>
      <c r="C343" s="24">
        <f ca="1">IF(ValuesEntered,IF(Amortization[[#This Row],[Številka obroka]]&lt;=DurationOfLoan,IF(ROW()-ROW(Amortization[[#Headers],[Datum plačila]])=1,LoanStart,IF(I342&gt;0,EDATE(C342,1),"")),""),"")</f>
        <v>54642</v>
      </c>
      <c r="D343" s="25">
        <f ca="1">IF(ROW()-ROW(Amortization[[#Headers],[Začetno stanje]])=1,LoanAmount,IF(Amortization[[#This Row],[Datum plačila]]="",0,INDEX(Amortization[], ROW()-4,8)))</f>
        <v>21545.328961663421</v>
      </c>
      <c r="E343" s="25">
        <f ca="1">IF(ValuesEntered,IF(ROW()-ROW(Amortization[[#Headers],[Obresti]])=1,-IPMT(InterestRate/12,1,DurationOfLoan-ROWS($C$4:C343)+1,Amortization[[#This Row],[Začetno stanje]]),IFERROR(-IPMT(InterestRate/12,1,Amortization[[#This Row],[Preostali obroki]],D344),0)),0)</f>
        <v>85.672741331858631</v>
      </c>
      <c r="F343" s="25">
        <f ca="1">IFERROR(IF(AND(ValuesEntered,Amortization[[#This Row],[Datum plačila]]&lt;&gt;""),-PPMT(InterestRate/12,1,DurationOfLoan-ROWS($C$4:C343)+1,Amortization[[#This Row],[Začetno stanje]]),""),0)</f>
        <v>983.87104201734724</v>
      </c>
      <c r="G343" s="25">
        <f ca="1">IF(Amortization[[#This Row],[Datum plačila]]="",0,PropertyTaxAmount)</f>
        <v>375</v>
      </c>
      <c r="H343" s="25">
        <f ca="1">IF(Amortization[[#This Row],[Datum plačila]]="",0,Amortization[[#This Row],[Obresti]]+Amortization[[#This Row],[Glavnica]]+Amortization[[#This Row],[Davek na nepremičnine]])</f>
        <v>1444.5437833492058</v>
      </c>
      <c r="I343" s="25">
        <f ca="1">IF(Amortization[[#This Row],[Datum plačila]]="",0,Amortization[[#This Row],[Začetno stanje]]-Amortization[[#This Row],[Glavnica]])</f>
        <v>20561.457919646073</v>
      </c>
      <c r="J343" s="26">
        <f ca="1">IF(Amortization[[#This Row],[Končno stanje]]&gt;0,LastRow-ROW(),0)</f>
        <v>20</v>
      </c>
    </row>
    <row r="344" spans="2:10" ht="15" customHeight="1" x14ac:dyDescent="0.3">
      <c r="B344" s="23">
        <f>ROWS($B$4:B344)</f>
        <v>341</v>
      </c>
      <c r="C344" s="24">
        <f ca="1">IF(ValuesEntered,IF(Amortization[[#This Row],[Številka obroka]]&lt;=DurationOfLoan,IF(ROW()-ROW(Amortization[[#Headers],[Datum plačila]])=1,LoanStart,IF(I343&gt;0,EDATE(C343,1),"")),""),"")</f>
        <v>54673</v>
      </c>
      <c r="D344" s="25">
        <f ca="1">IF(ROW()-ROW(Amortization[[#Headers],[Začetno stanje]])=1,LoanAmount,IF(Amortization[[#This Row],[Datum plačila]]="",0,INDEX(Amortization[], ROW()-4,8)))</f>
        <v>20561.457919646073</v>
      </c>
      <c r="E344" s="25">
        <f ca="1">IF(ValuesEntered,IF(ROW()-ROW(Amortization[[#Headers],[Obresti]])=1,-IPMT(InterestRate/12,1,DurationOfLoan-ROWS($C$4:C344)+1,Amortization[[#This Row],[Začetno stanje]]),IFERROR(-IPMT(InterestRate/12,1,Amortization[[#This Row],[Preostali obroki]],D345),0)),0)</f>
        <v>81.556197562306878</v>
      </c>
      <c r="F344" s="25">
        <f ca="1">IFERROR(IF(AND(ValuesEntered,Amortization[[#This Row],[Datum plačila]]&lt;&gt;""),-PPMT(InterestRate/12,1,DurationOfLoan-ROWS($C$4:C344)+1,Amortization[[#This Row],[Začetno stanje]]),""),0)</f>
        <v>987.97050469241947</v>
      </c>
      <c r="G344" s="25">
        <f ca="1">IF(Amortization[[#This Row],[Datum plačila]]="",0,PropertyTaxAmount)</f>
        <v>375</v>
      </c>
      <c r="H344" s="25">
        <f ca="1">IF(Amortization[[#This Row],[Datum plačila]]="",0,Amortization[[#This Row],[Obresti]]+Amortization[[#This Row],[Glavnica]]+Amortization[[#This Row],[Davek na nepremičnine]])</f>
        <v>1444.5267022547264</v>
      </c>
      <c r="I344" s="25">
        <f ca="1">IF(Amortization[[#This Row],[Datum plačila]]="",0,Amortization[[#This Row],[Začetno stanje]]-Amortization[[#This Row],[Glavnica]])</f>
        <v>19573.487414953652</v>
      </c>
      <c r="J344" s="26">
        <f ca="1">IF(Amortization[[#This Row],[Končno stanje]]&gt;0,LastRow-ROW(),0)</f>
        <v>19</v>
      </c>
    </row>
    <row r="345" spans="2:10" ht="15" customHeight="1" x14ac:dyDescent="0.3">
      <c r="B345" s="23">
        <f>ROWS($B$4:B345)</f>
        <v>342</v>
      </c>
      <c r="C345" s="24">
        <f ca="1">IF(ValuesEntered,IF(Amortization[[#This Row],[Številka obroka]]&lt;=DurationOfLoan,IF(ROW()-ROW(Amortization[[#Headers],[Datum plačila]])=1,LoanStart,IF(I344&gt;0,EDATE(C344,1),"")),""),"")</f>
        <v>54703</v>
      </c>
      <c r="D345" s="25">
        <f ca="1">IF(ROW()-ROW(Amortization[[#Headers],[Začetno stanje]])=1,LoanAmount,IF(Amortization[[#This Row],[Datum plačila]]="",0,INDEX(Amortization[], ROW()-4,8)))</f>
        <v>19573.487414953652</v>
      </c>
      <c r="E345" s="25">
        <f ca="1">IF(ValuesEntered,IF(ROW()-ROW(Amortization[[#Headers],[Obresti]])=1,-IPMT(InterestRate/12,1,DurationOfLoan-ROWS($C$4:C345)+1,Amortization[[#This Row],[Začetno stanje]]),IFERROR(-IPMT(InterestRate/12,1,Amortization[[#This Row],[Preostali obroki]],D346),0)),0)</f>
        <v>77.422501527048667</v>
      </c>
      <c r="F345" s="25">
        <f ca="1">IFERROR(IF(AND(ValuesEntered,Amortization[[#This Row],[Datum plačila]]&lt;&gt;""),-PPMT(InterestRate/12,1,DurationOfLoan-ROWS($C$4:C345)+1,Amortization[[#This Row],[Začetno stanje]]),""),0)</f>
        <v>992.08704846197099</v>
      </c>
      <c r="G345" s="25">
        <f ca="1">IF(Amortization[[#This Row],[Datum plačila]]="",0,PropertyTaxAmount)</f>
        <v>375</v>
      </c>
      <c r="H345" s="25">
        <f ca="1">IF(Amortization[[#This Row],[Datum plačila]]="",0,Amortization[[#This Row],[Obresti]]+Amortization[[#This Row],[Glavnica]]+Amortization[[#This Row],[Davek na nepremičnine]])</f>
        <v>1444.5095499890197</v>
      </c>
      <c r="I345" s="25">
        <f ca="1">IF(Amortization[[#This Row],[Datum plačila]]="",0,Amortization[[#This Row],[Začetno stanje]]-Amortization[[#This Row],[Glavnica]])</f>
        <v>18581.400366491682</v>
      </c>
      <c r="J345" s="26">
        <f ca="1">IF(Amortization[[#This Row],[Končno stanje]]&gt;0,LastRow-ROW(),0)</f>
        <v>18</v>
      </c>
    </row>
    <row r="346" spans="2:10" ht="15" customHeight="1" x14ac:dyDescent="0.3">
      <c r="B346" s="23">
        <f>ROWS($B$4:B346)</f>
        <v>343</v>
      </c>
      <c r="C346" s="24">
        <f ca="1">IF(ValuesEntered,IF(Amortization[[#This Row],[Številka obroka]]&lt;=DurationOfLoan,IF(ROW()-ROW(Amortization[[#Headers],[Datum plačila]])=1,LoanStart,IF(I345&gt;0,EDATE(C345,1),"")),""),"")</f>
        <v>54734</v>
      </c>
      <c r="D346" s="25">
        <f ca="1">IF(ROW()-ROW(Amortization[[#Headers],[Začetno stanje]])=1,LoanAmount,IF(Amortization[[#This Row],[Datum plačila]]="",0,INDEX(Amortization[], ROW()-4,8)))</f>
        <v>18581.400366491682</v>
      </c>
      <c r="E346" s="25">
        <f ca="1">IF(ValuesEntered,IF(ROW()-ROW(Amortization[[#Headers],[Obresti]])=1,-IPMT(InterestRate/12,1,DurationOfLoan-ROWS($C$4:C346)+1,Amortization[[#This Row],[Začetno stanje]]),IFERROR(-IPMT(InterestRate/12,1,Amortization[[#This Row],[Preostali obroki]],D347),0)),0)</f>
        <v>73.271581758310219</v>
      </c>
      <c r="F346" s="25">
        <f ca="1">IFERROR(IF(AND(ValuesEntered,Amortization[[#This Row],[Datum plačila]]&lt;&gt;""),-PPMT(InterestRate/12,1,DurationOfLoan-ROWS($C$4:C346)+1,Amortization[[#This Row],[Začetno stanje]]),""),0)</f>
        <v>996.22074449722959</v>
      </c>
      <c r="G346" s="25">
        <f ca="1">IF(Amortization[[#This Row],[Datum plačila]]="",0,PropertyTaxAmount)</f>
        <v>375</v>
      </c>
      <c r="H346" s="25">
        <f ca="1">IF(Amortization[[#This Row],[Datum plačila]]="",0,Amortization[[#This Row],[Obresti]]+Amortization[[#This Row],[Glavnica]]+Amortization[[#This Row],[Davek na nepremičnine]])</f>
        <v>1444.4923262555399</v>
      </c>
      <c r="I346" s="25">
        <f ca="1">IF(Amortization[[#This Row],[Datum plačila]]="",0,Amortization[[#This Row],[Začetno stanje]]-Amortization[[#This Row],[Glavnica]])</f>
        <v>17585.179621994452</v>
      </c>
      <c r="J346" s="26">
        <f ca="1">IF(Amortization[[#This Row],[Končno stanje]]&gt;0,LastRow-ROW(),0)</f>
        <v>17</v>
      </c>
    </row>
    <row r="347" spans="2:10" ht="15" customHeight="1" x14ac:dyDescent="0.3">
      <c r="B347" s="23">
        <f>ROWS($B$4:B347)</f>
        <v>344</v>
      </c>
      <c r="C347" s="24">
        <f ca="1">IF(ValuesEntered,IF(Amortization[[#This Row],[Številka obroka]]&lt;=DurationOfLoan,IF(ROW()-ROW(Amortization[[#Headers],[Datum plačila]])=1,LoanStart,IF(I346&gt;0,EDATE(C346,1),"")),""),"")</f>
        <v>54764</v>
      </c>
      <c r="D347" s="25">
        <f ca="1">IF(ROW()-ROW(Amortization[[#Headers],[Začetno stanje]])=1,LoanAmount,IF(Amortization[[#This Row],[Datum plačila]]="",0,INDEX(Amortization[], ROW()-4,8)))</f>
        <v>17585.179621994452</v>
      </c>
      <c r="E347" s="25">
        <f ca="1">IF(ValuesEntered,IF(ROW()-ROW(Amortization[[#Headers],[Obresti]])=1,-IPMT(InterestRate/12,1,DurationOfLoan-ROWS($C$4:C347)+1,Amortization[[#This Row],[Začetno stanje]]),IFERROR(-IPMT(InterestRate/12,1,Amortization[[#This Row],[Preostali obroki]],D348),0)),0)</f>
        <v>69.10336649053535</v>
      </c>
      <c r="F347" s="25">
        <f ca="1">IFERROR(IF(AND(ValuesEntered,Amortization[[#This Row],[Datum plačila]]&lt;&gt;""),-PPMT(InterestRate/12,1,DurationOfLoan-ROWS($C$4:C347)+1,Amortization[[#This Row],[Začetno stanje]]),""),0)</f>
        <v>1000.3716642659678</v>
      </c>
      <c r="G347" s="25">
        <f ca="1">IF(Amortization[[#This Row],[Datum plačila]]="",0,PropertyTaxAmount)</f>
        <v>375</v>
      </c>
      <c r="H347" s="25">
        <f ca="1">IF(Amortization[[#This Row],[Datum plačila]]="",0,Amortization[[#This Row],[Obresti]]+Amortization[[#This Row],[Glavnica]]+Amortization[[#This Row],[Davek na nepremičnine]])</f>
        <v>1444.4750307565032</v>
      </c>
      <c r="I347" s="25">
        <f ca="1">IF(Amortization[[#This Row],[Datum plačila]]="",0,Amortization[[#This Row],[Začetno stanje]]-Amortization[[#This Row],[Glavnica]])</f>
        <v>16584.807957728484</v>
      </c>
      <c r="J347" s="26">
        <f ca="1">IF(Amortization[[#This Row],[Končno stanje]]&gt;0,LastRow-ROW(),0)</f>
        <v>16</v>
      </c>
    </row>
    <row r="348" spans="2:10" ht="15" customHeight="1" x14ac:dyDescent="0.3">
      <c r="B348" s="23">
        <f>ROWS($B$4:B348)</f>
        <v>345</v>
      </c>
      <c r="C348" s="24">
        <f ca="1">IF(ValuesEntered,IF(Amortization[[#This Row],[Številka obroka]]&lt;=DurationOfLoan,IF(ROW()-ROW(Amortization[[#Headers],[Datum plačila]])=1,LoanStart,IF(I347&gt;0,EDATE(C347,1),"")),""),"")</f>
        <v>54795</v>
      </c>
      <c r="D348" s="25">
        <f ca="1">IF(ROW()-ROW(Amortization[[#Headers],[Začetno stanje]])=1,LoanAmount,IF(Amortization[[#This Row],[Datum plačila]]="",0,INDEX(Amortization[], ROW()-4,8)))</f>
        <v>16584.807957728484</v>
      </c>
      <c r="E348" s="25">
        <f ca="1">IF(ValuesEntered,IF(ROW()-ROW(Amortization[[#Headers],[Obresti]])=1,-IPMT(InterestRate/12,1,DurationOfLoan-ROWS($C$4:C348)+1,Amortization[[#This Row],[Začetno stanje]]),IFERROR(-IPMT(InterestRate/12,1,Amortization[[#This Row],[Preostali obroki]],D349),0)),0)</f>
        <v>64.91778365914476</v>
      </c>
      <c r="F348" s="25">
        <f ca="1">IFERROR(IF(AND(ValuesEntered,Amortization[[#This Row],[Datum plačila]]&lt;&gt;""),-PPMT(InterestRate/12,1,DurationOfLoan-ROWS($C$4:C348)+1,Amortization[[#This Row],[Začetno stanje]]),""),0)</f>
        <v>1004.5398795337426</v>
      </c>
      <c r="G348" s="25">
        <f ca="1">IF(Amortization[[#This Row],[Datum plačila]]="",0,PropertyTaxAmount)</f>
        <v>375</v>
      </c>
      <c r="H348" s="25">
        <f ca="1">IF(Amortization[[#This Row],[Datum plačila]]="",0,Amortization[[#This Row],[Obresti]]+Amortization[[#This Row],[Glavnica]]+Amortization[[#This Row],[Davek na nepremičnine]])</f>
        <v>1444.4576631928874</v>
      </c>
      <c r="I348" s="25">
        <f ca="1">IF(Amortization[[#This Row],[Datum plačila]]="",0,Amortization[[#This Row],[Začetno stanje]]-Amortization[[#This Row],[Glavnica]])</f>
        <v>15580.268078194742</v>
      </c>
      <c r="J348" s="26">
        <f ca="1">IF(Amortization[[#This Row],[Končno stanje]]&gt;0,LastRow-ROW(),0)</f>
        <v>15</v>
      </c>
    </row>
    <row r="349" spans="2:10" ht="15" customHeight="1" x14ac:dyDescent="0.3">
      <c r="B349" s="23">
        <f>ROWS($B$4:B349)</f>
        <v>346</v>
      </c>
      <c r="C349" s="24">
        <f ca="1">IF(ValuesEntered,IF(Amortization[[#This Row],[Številka obroka]]&lt;=DurationOfLoan,IF(ROW()-ROW(Amortization[[#Headers],[Datum plačila]])=1,LoanStart,IF(I348&gt;0,EDATE(C348,1),"")),""),"")</f>
        <v>54826</v>
      </c>
      <c r="D349" s="25">
        <f ca="1">IF(ROW()-ROW(Amortization[[#Headers],[Začetno stanje]])=1,LoanAmount,IF(Amortization[[#This Row],[Datum plačila]]="",0,INDEX(Amortization[], ROW()-4,8)))</f>
        <v>15580.268078194742</v>
      </c>
      <c r="E349" s="25">
        <f ca="1">IF(ValuesEntered,IF(ROW()-ROW(Amortization[[#Headers],[Obresti]])=1,-IPMT(InterestRate/12,1,DurationOfLoan-ROWS($C$4:C349)+1,Amortization[[#This Row],[Začetno stanje]]),IFERROR(-IPMT(InterestRate/12,1,Amortization[[#This Row],[Preostali obroki]],D350),0)),0)</f>
        <v>60.714760899290035</v>
      </c>
      <c r="F349" s="25">
        <f ca="1">IFERROR(IF(AND(ValuesEntered,Amortization[[#This Row],[Datum plačila]]&lt;&gt;""),-PPMT(InterestRate/12,1,DurationOfLoan-ROWS($C$4:C349)+1,Amortization[[#This Row],[Začetno stanje]]),""),0)</f>
        <v>1008.7254623651334</v>
      </c>
      <c r="G349" s="25">
        <f ca="1">IF(Amortization[[#This Row],[Datum plačila]]="",0,PropertyTaxAmount)</f>
        <v>375</v>
      </c>
      <c r="H349" s="25">
        <f ca="1">IF(Amortization[[#This Row],[Datum plačila]]="",0,Amortization[[#This Row],[Obresti]]+Amortization[[#This Row],[Glavnica]]+Amortization[[#This Row],[Davek na nepremičnine]])</f>
        <v>1444.4402232644234</v>
      </c>
      <c r="I349" s="25">
        <f ca="1">IF(Amortization[[#This Row],[Datum plačila]]="",0,Amortization[[#This Row],[Začetno stanje]]-Amortization[[#This Row],[Glavnica]])</f>
        <v>14571.542615829609</v>
      </c>
      <c r="J349" s="26">
        <f ca="1">IF(Amortization[[#This Row],[Končno stanje]]&gt;0,LastRow-ROW(),0)</f>
        <v>14</v>
      </c>
    </row>
    <row r="350" spans="2:10" ht="15" customHeight="1" x14ac:dyDescent="0.3">
      <c r="B350" s="23">
        <f>ROWS($B$4:B350)</f>
        <v>347</v>
      </c>
      <c r="C350" s="24">
        <f ca="1">IF(ValuesEntered,IF(Amortization[[#This Row],[Številka obroka]]&lt;=DurationOfLoan,IF(ROW()-ROW(Amortization[[#Headers],[Datum plačila]])=1,LoanStart,IF(I349&gt;0,EDATE(C349,1),"")),""),"")</f>
        <v>54854</v>
      </c>
      <c r="D350" s="25">
        <f ca="1">IF(ROW()-ROW(Amortization[[#Headers],[Začetno stanje]])=1,LoanAmount,IF(Amortization[[#This Row],[Datum plačila]]="",0,INDEX(Amortization[], ROW()-4,8)))</f>
        <v>14571.542615829609</v>
      </c>
      <c r="E350" s="25">
        <f ca="1">IF(ValuesEntered,IF(ROW()-ROW(Amortization[[#Headers],[Obresti]])=1,-IPMT(InterestRate/12,1,DurationOfLoan-ROWS($C$4:C350)+1,Amortization[[#This Row],[Začetno stanje]]),IFERROR(-IPMT(InterestRate/12,1,Amortization[[#This Row],[Preostali obroki]],D351),0)),0)</f>
        <v>56.494225544602585</v>
      </c>
      <c r="F350" s="25">
        <f ca="1">IFERROR(IF(AND(ValuesEntered,Amortization[[#This Row],[Datum plačila]]&lt;&gt;""),-PPMT(InterestRate/12,1,DurationOfLoan-ROWS($C$4:C350)+1,Amortization[[#This Row],[Začetno stanje]]),""),0)</f>
        <v>1012.9284851249878</v>
      </c>
      <c r="G350" s="25">
        <f ca="1">IF(Amortization[[#This Row],[Datum plačila]]="",0,PropertyTaxAmount)</f>
        <v>375</v>
      </c>
      <c r="H350" s="25">
        <f ca="1">IF(Amortization[[#This Row],[Datum plačila]]="",0,Amortization[[#This Row],[Obresti]]+Amortization[[#This Row],[Glavnica]]+Amortization[[#This Row],[Davek na nepremičnine]])</f>
        <v>1444.4227106695903</v>
      </c>
      <c r="I350" s="25">
        <f ca="1">IF(Amortization[[#This Row],[Datum plačila]]="",0,Amortization[[#This Row],[Začetno stanje]]-Amortization[[#This Row],[Glavnica]])</f>
        <v>13558.61413070462</v>
      </c>
      <c r="J350" s="26">
        <f ca="1">IF(Amortization[[#This Row],[Končno stanje]]&gt;0,LastRow-ROW(),0)</f>
        <v>13</v>
      </c>
    </row>
    <row r="351" spans="2:10" ht="15" customHeight="1" x14ac:dyDescent="0.3">
      <c r="B351" s="23">
        <f>ROWS($B$4:B351)</f>
        <v>348</v>
      </c>
      <c r="C351" s="24">
        <f ca="1">IF(ValuesEntered,IF(Amortization[[#This Row],[Številka obroka]]&lt;=DurationOfLoan,IF(ROW()-ROW(Amortization[[#Headers],[Datum plačila]])=1,LoanStart,IF(I350&gt;0,EDATE(C350,1),"")),""),"")</f>
        <v>54885</v>
      </c>
      <c r="D351" s="25">
        <f ca="1">IF(ROW()-ROW(Amortization[[#Headers],[Začetno stanje]])=1,LoanAmount,IF(Amortization[[#This Row],[Datum plačila]]="",0,INDEX(Amortization[], ROW()-4,8)))</f>
        <v>13558.61413070462</v>
      </c>
      <c r="E351" s="25">
        <f ca="1">IF(ValuesEntered,IF(ROW()-ROW(Amortization[[#Headers],[Obresti]])=1,-IPMT(InterestRate/12,1,DurationOfLoan-ROWS($C$4:C351)+1,Amortization[[#This Row],[Začetno stanje]]),IFERROR(-IPMT(InterestRate/12,1,Amortization[[#This Row],[Preostali obroki]],D352),0)),0)</f>
        <v>52.256104625937269</v>
      </c>
      <c r="F351" s="25">
        <f ca="1">IFERROR(IF(AND(ValuesEntered,Amortization[[#This Row],[Datum plačila]]&lt;&gt;""),-PPMT(InterestRate/12,1,DurationOfLoan-ROWS($C$4:C351)+1,Amortization[[#This Row],[Začetno stanje]]),""),0)</f>
        <v>1017.1490204796754</v>
      </c>
      <c r="G351" s="25">
        <f ca="1">IF(Amortization[[#This Row],[Datum plačila]]="",0,PropertyTaxAmount)</f>
        <v>375</v>
      </c>
      <c r="H351" s="25">
        <f ca="1">IF(Amortization[[#This Row],[Datum plačila]]="",0,Amortization[[#This Row],[Obresti]]+Amortization[[#This Row],[Glavnica]]+Amortization[[#This Row],[Davek na nepremičnine]])</f>
        <v>1444.4051251056126</v>
      </c>
      <c r="I351" s="25">
        <f ca="1">IF(Amortization[[#This Row],[Datum plačila]]="",0,Amortization[[#This Row],[Začetno stanje]]-Amortization[[#This Row],[Glavnica]])</f>
        <v>12541.465110224945</v>
      </c>
      <c r="J351" s="26">
        <f ca="1">IF(Amortization[[#This Row],[Končno stanje]]&gt;0,LastRow-ROW(),0)</f>
        <v>12</v>
      </c>
    </row>
    <row r="352" spans="2:10" ht="15" customHeight="1" x14ac:dyDescent="0.3">
      <c r="B352" s="23">
        <f>ROWS($B$4:B352)</f>
        <v>349</v>
      </c>
      <c r="C352" s="24">
        <f ca="1">IF(ValuesEntered,IF(Amortization[[#This Row],[Številka obroka]]&lt;=DurationOfLoan,IF(ROW()-ROW(Amortization[[#Headers],[Datum plačila]])=1,LoanStart,IF(I351&gt;0,EDATE(C351,1),"")),""),"")</f>
        <v>54915</v>
      </c>
      <c r="D352" s="25">
        <f ca="1">IF(ROW()-ROW(Amortization[[#Headers],[Začetno stanje]])=1,LoanAmount,IF(Amortization[[#This Row],[Datum plačila]]="",0,INDEX(Amortization[], ROW()-4,8)))</f>
        <v>12541.465110224945</v>
      </c>
      <c r="E352" s="25">
        <f ca="1">IF(ValuesEntered,IF(ROW()-ROW(Amortization[[#Headers],[Obresti]])=1,-IPMT(InterestRate/12,1,DurationOfLoan-ROWS($C$4:C352)+1,Amortization[[#This Row],[Začetno stanje]]),IFERROR(-IPMT(InterestRate/12,1,Amortization[[#This Row],[Preostali obroki]],D353),0)),0)</f>
        <v>48.000324870110852</v>
      </c>
      <c r="F352" s="25">
        <f ca="1">IFERROR(IF(AND(ValuesEntered,Amortization[[#This Row],[Datum plačila]]&lt;&gt;""),-PPMT(InterestRate/12,1,DurationOfLoan-ROWS($C$4:C352)+1,Amortization[[#This Row],[Začetno stanje]]),""),0)</f>
        <v>1021.3871413983405</v>
      </c>
      <c r="G352" s="25">
        <f ca="1">IF(Amortization[[#This Row],[Datum plačila]]="",0,PropertyTaxAmount)</f>
        <v>375</v>
      </c>
      <c r="H352" s="25">
        <f ca="1">IF(Amortization[[#This Row],[Datum plačila]]="",0,Amortization[[#This Row],[Obresti]]+Amortization[[#This Row],[Glavnica]]+Amortization[[#This Row],[Davek na nepremičnine]])</f>
        <v>1444.3874662684514</v>
      </c>
      <c r="I352" s="25">
        <f ca="1">IF(Amortization[[#This Row],[Datum plačila]]="",0,Amortization[[#This Row],[Začetno stanje]]-Amortization[[#This Row],[Glavnica]])</f>
        <v>11520.077968826605</v>
      </c>
      <c r="J352" s="26">
        <f ca="1">IF(Amortization[[#This Row],[Končno stanje]]&gt;0,LastRow-ROW(),0)</f>
        <v>11</v>
      </c>
    </row>
    <row r="353" spans="2:10" ht="15" customHeight="1" x14ac:dyDescent="0.3">
      <c r="B353" s="23">
        <f>ROWS($B$4:B353)</f>
        <v>350</v>
      </c>
      <c r="C353" s="24">
        <f ca="1">IF(ValuesEntered,IF(Amortization[[#This Row],[Številka obroka]]&lt;=DurationOfLoan,IF(ROW()-ROW(Amortization[[#Headers],[Datum plačila]])=1,LoanStart,IF(I352&gt;0,EDATE(C352,1),"")),""),"")</f>
        <v>54946</v>
      </c>
      <c r="D353" s="25">
        <f ca="1">IF(ROW()-ROW(Amortization[[#Headers],[Začetno stanje]])=1,LoanAmount,IF(Amortization[[#This Row],[Datum plačila]]="",0,INDEX(Amortization[], ROW()-4,8)))</f>
        <v>11520.077968826605</v>
      </c>
      <c r="E353" s="25">
        <f ca="1">IF(ValuesEntered,IF(ROW()-ROW(Amortization[[#Headers],[Obresti]])=1,-IPMT(InterestRate/12,1,DurationOfLoan-ROWS($C$4:C353)+1,Amortization[[#This Row],[Začetno stanje]]),IFERROR(-IPMT(InterestRate/12,1,Amortization[[#This Row],[Preostali obroki]],D354),0)),0)</f>
        <v>43.726812698635158</v>
      </c>
      <c r="F353" s="25">
        <f ca="1">IFERROR(IF(AND(ValuesEntered,Amortization[[#This Row],[Datum plačila]]&lt;&gt;""),-PPMT(InterestRate/12,1,DurationOfLoan-ROWS($C$4:C353)+1,Amortization[[#This Row],[Začetno stanje]]),""),0)</f>
        <v>1025.642921154167</v>
      </c>
      <c r="G353" s="25">
        <f ca="1">IF(Amortization[[#This Row],[Datum plačila]]="",0,PropertyTaxAmount)</f>
        <v>375</v>
      </c>
      <c r="H353" s="25">
        <f ca="1">IF(Amortization[[#This Row],[Datum plačila]]="",0,Amortization[[#This Row],[Obresti]]+Amortization[[#This Row],[Glavnica]]+Amortization[[#This Row],[Davek na nepremičnine]])</f>
        <v>1444.369733852802</v>
      </c>
      <c r="I353" s="25">
        <f ca="1">IF(Amortization[[#This Row],[Datum plačila]]="",0,Amortization[[#This Row],[Začetno stanje]]-Amortization[[#This Row],[Glavnica]])</f>
        <v>10494.435047672438</v>
      </c>
      <c r="J353" s="26">
        <f ca="1">IF(Amortization[[#This Row],[Končno stanje]]&gt;0,LastRow-ROW(),0)</f>
        <v>10</v>
      </c>
    </row>
    <row r="354" spans="2:10" ht="15" customHeight="1" x14ac:dyDescent="0.3">
      <c r="B354" s="23">
        <f>ROWS($B$4:B354)</f>
        <v>351</v>
      </c>
      <c r="C354" s="24">
        <f ca="1">IF(ValuesEntered,IF(Amortization[[#This Row],[Številka obroka]]&lt;=DurationOfLoan,IF(ROW()-ROW(Amortization[[#Headers],[Datum plačila]])=1,LoanStart,IF(I353&gt;0,EDATE(C353,1),"")),""),"")</f>
        <v>54976</v>
      </c>
      <c r="D354" s="25">
        <f ca="1">IF(ROW()-ROW(Amortization[[#Headers],[Začetno stanje]])=1,LoanAmount,IF(Amortization[[#This Row],[Datum plačila]]="",0,INDEX(Amortization[], ROW()-4,8)))</f>
        <v>10494.435047672438</v>
      </c>
      <c r="E354" s="25">
        <f ca="1">IF(ValuesEntered,IF(ROW()-ROW(Amortization[[#Headers],[Obresti]])=1,-IPMT(InterestRate/12,1,DurationOfLoan-ROWS($C$4:C354)+1,Amortization[[#This Row],[Začetno stanje]]),IFERROR(-IPMT(InterestRate/12,1,Amortization[[#This Row],[Preostali obroki]],D355),0)),0)</f>
        <v>39.435494226444973</v>
      </c>
      <c r="F354" s="25">
        <f ca="1">IFERROR(IF(AND(ValuesEntered,Amortization[[#This Row],[Datum plačila]]&lt;&gt;""),-PPMT(InterestRate/12,1,DurationOfLoan-ROWS($C$4:C354)+1,Amortization[[#This Row],[Začetno stanje]]),""),0)</f>
        <v>1029.9164333256426</v>
      </c>
      <c r="G354" s="25">
        <f ca="1">IF(Amortization[[#This Row],[Datum plačila]]="",0,PropertyTaxAmount)</f>
        <v>375</v>
      </c>
      <c r="H354" s="25">
        <f ca="1">IF(Amortization[[#This Row],[Datum plačila]]="",0,Amortization[[#This Row],[Obresti]]+Amortization[[#This Row],[Glavnica]]+Amortization[[#This Row],[Davek na nepremičnine]])</f>
        <v>1444.3519275520875</v>
      </c>
      <c r="I354" s="25">
        <f ca="1">IF(Amortization[[#This Row],[Datum plačila]]="",0,Amortization[[#This Row],[Začetno stanje]]-Amortization[[#This Row],[Glavnica]])</f>
        <v>9464.5186143467945</v>
      </c>
      <c r="J354" s="26">
        <f ca="1">IF(Amortization[[#This Row],[Končno stanje]]&gt;0,LastRow-ROW(),0)</f>
        <v>9</v>
      </c>
    </row>
    <row r="355" spans="2:10" ht="15" customHeight="1" x14ac:dyDescent="0.3">
      <c r="B355" s="23">
        <f>ROWS($B$4:B355)</f>
        <v>352</v>
      </c>
      <c r="C355" s="24">
        <f ca="1">IF(ValuesEntered,IF(Amortization[[#This Row],[Številka obroka]]&lt;=DurationOfLoan,IF(ROW()-ROW(Amortization[[#Headers],[Datum plačila]])=1,LoanStart,IF(I354&gt;0,EDATE(C354,1),"")),""),"")</f>
        <v>55007</v>
      </c>
      <c r="D355" s="25">
        <f ca="1">IF(ROW()-ROW(Amortization[[#Headers],[Začetno stanje]])=1,LoanAmount,IF(Amortization[[#This Row],[Datum plačila]]="",0,INDEX(Amortization[], ROW()-4,8)))</f>
        <v>9464.5186143467945</v>
      </c>
      <c r="E355" s="25">
        <f ca="1">IF(ValuesEntered,IF(ROW()-ROW(Amortization[[#Headers],[Obresti]])=1,-IPMT(InterestRate/12,1,DurationOfLoan-ROWS($C$4:C355)+1,Amortization[[#This Row],[Začetno stanje]]),IFERROR(-IPMT(InterestRate/12,1,Amortization[[#This Row],[Preostali obroki]],D356),0)),0)</f>
        <v>35.126295260620672</v>
      </c>
      <c r="F355" s="25">
        <f ca="1">IFERROR(IF(AND(ValuesEntered,Amortization[[#This Row],[Datum plačila]]&lt;&gt;""),-PPMT(InterestRate/12,1,DurationOfLoan-ROWS($C$4:C355)+1,Amortization[[#This Row],[Začetno stanje]]),""),0)</f>
        <v>1034.207751797833</v>
      </c>
      <c r="G355" s="25">
        <f ca="1">IF(Amortization[[#This Row],[Datum plačila]]="",0,PropertyTaxAmount)</f>
        <v>375</v>
      </c>
      <c r="H355" s="25">
        <f ca="1">IF(Amortization[[#This Row],[Datum plačila]]="",0,Amortization[[#This Row],[Obresti]]+Amortization[[#This Row],[Glavnica]]+Amortization[[#This Row],[Davek na nepremičnine]])</f>
        <v>1444.3340470584537</v>
      </c>
      <c r="I355" s="25">
        <f ca="1">IF(Amortization[[#This Row],[Datum plačila]]="",0,Amortization[[#This Row],[Začetno stanje]]-Amortization[[#This Row],[Glavnica]])</f>
        <v>8430.3108625489622</v>
      </c>
      <c r="J355" s="26">
        <f ca="1">IF(Amortization[[#This Row],[Končno stanje]]&gt;0,LastRow-ROW(),0)</f>
        <v>8</v>
      </c>
    </row>
    <row r="356" spans="2:10" ht="15" customHeight="1" x14ac:dyDescent="0.3">
      <c r="B356" s="23">
        <f>ROWS($B$4:B356)</f>
        <v>353</v>
      </c>
      <c r="C356" s="24">
        <f ca="1">IF(ValuesEntered,IF(Amortization[[#This Row],[Številka obroka]]&lt;=DurationOfLoan,IF(ROW()-ROW(Amortization[[#Headers],[Datum plačila]])=1,LoanStart,IF(I355&gt;0,EDATE(C355,1),"")),""),"")</f>
        <v>55038</v>
      </c>
      <c r="D356" s="25">
        <f ca="1">IF(ROW()-ROW(Amortization[[#Headers],[Začetno stanje]])=1,LoanAmount,IF(Amortization[[#This Row],[Datum plačila]]="",0,INDEX(Amortization[], ROW()-4,8)))</f>
        <v>8430.3108625489622</v>
      </c>
      <c r="E356" s="25">
        <f ca="1">IF(ValuesEntered,IF(ROW()-ROW(Amortization[[#Headers],[Obresti]])=1,-IPMT(InterestRate/12,1,DurationOfLoan-ROWS($C$4:C356)+1,Amortization[[#This Row],[Začetno stanje]]),IFERROR(-IPMT(InterestRate/12,1,Amortization[[#This Row],[Preostali obroki]],D357),0)),0)</f>
        <v>30.799141299105436</v>
      </c>
      <c r="F356" s="25">
        <f ca="1">IFERROR(IF(AND(ValuesEntered,Amortization[[#This Row],[Datum plačila]]&lt;&gt;""),-PPMT(InterestRate/12,1,DurationOfLoan-ROWS($C$4:C356)+1,Amortization[[#This Row],[Začetno stanje]]),""),0)</f>
        <v>1038.5169507636572</v>
      </c>
      <c r="G356" s="25">
        <f ca="1">IF(Amortization[[#This Row],[Datum plačila]]="",0,PropertyTaxAmount)</f>
        <v>375</v>
      </c>
      <c r="H356" s="25">
        <f ca="1">IF(Amortization[[#This Row],[Datum plačila]]="",0,Amortization[[#This Row],[Obresti]]+Amortization[[#This Row],[Glavnica]]+Amortization[[#This Row],[Davek na nepremičnine]])</f>
        <v>1444.3160920627627</v>
      </c>
      <c r="I356" s="25">
        <f ca="1">IF(Amortization[[#This Row],[Datum plačila]]="",0,Amortization[[#This Row],[Začetno stanje]]-Amortization[[#This Row],[Glavnica]])</f>
        <v>7391.7939117853048</v>
      </c>
      <c r="J356" s="26">
        <f ca="1">IF(Amortization[[#This Row],[Končno stanje]]&gt;0,LastRow-ROW(),0)</f>
        <v>7</v>
      </c>
    </row>
    <row r="357" spans="2:10" ht="15" customHeight="1" x14ac:dyDescent="0.3">
      <c r="B357" s="23">
        <f>ROWS($B$4:B357)</f>
        <v>354</v>
      </c>
      <c r="C357" s="24">
        <f ca="1">IF(ValuesEntered,IF(Amortization[[#This Row],[Številka obroka]]&lt;=DurationOfLoan,IF(ROW()-ROW(Amortization[[#Headers],[Datum plačila]])=1,LoanStart,IF(I356&gt;0,EDATE(C356,1),"")),""),"")</f>
        <v>55068</v>
      </c>
      <c r="D357" s="25">
        <f ca="1">IF(ROW()-ROW(Amortization[[#Headers],[Začetno stanje]])=1,LoanAmount,IF(Amortization[[#This Row],[Datum plačila]]="",0,INDEX(Amortization[], ROW()-4,8)))</f>
        <v>7391.7939117853048</v>
      </c>
      <c r="E357" s="25">
        <f ca="1">IF(ValuesEntered,IF(ROW()-ROW(Amortization[[#Headers],[Obresti]])=1,-IPMT(InterestRate/12,1,DurationOfLoan-ROWS($C$4:C357)+1,Amortization[[#This Row],[Začetno stanje]]),IFERROR(-IPMT(InterestRate/12,1,Amortization[[#This Row],[Preostali obroki]],D358),0)),0)</f>
        <v>26.45395752941722</v>
      </c>
      <c r="F357" s="25">
        <f ca="1">IFERROR(IF(AND(ValuesEntered,Amortization[[#This Row],[Datum plačila]]&lt;&gt;""),-PPMT(InterestRate/12,1,DurationOfLoan-ROWS($C$4:C357)+1,Amortization[[#This Row],[Začetno stanje]]),""),0)</f>
        <v>1042.8441047251722</v>
      </c>
      <c r="G357" s="25">
        <f ca="1">IF(Amortization[[#This Row],[Datum plačila]]="",0,PropertyTaxAmount)</f>
        <v>375</v>
      </c>
      <c r="H357" s="25">
        <f ca="1">IF(Amortization[[#This Row],[Datum plačila]]="",0,Amortization[[#This Row],[Obresti]]+Amortization[[#This Row],[Glavnica]]+Amortization[[#This Row],[Davek na nepremičnine]])</f>
        <v>1444.2980622545895</v>
      </c>
      <c r="I357" s="25">
        <f ca="1">IF(Amortization[[#This Row],[Datum plačila]]="",0,Amortization[[#This Row],[Začetno stanje]]-Amortization[[#This Row],[Glavnica]])</f>
        <v>6348.949807060133</v>
      </c>
      <c r="J357" s="26">
        <f ca="1">IF(Amortization[[#This Row],[Končno stanje]]&gt;0,LastRow-ROW(),0)</f>
        <v>6</v>
      </c>
    </row>
    <row r="358" spans="2:10" ht="15" customHeight="1" x14ac:dyDescent="0.3">
      <c r="B358" s="23">
        <f>ROWS($B$4:B358)</f>
        <v>355</v>
      </c>
      <c r="C358" s="24">
        <f ca="1">IF(ValuesEntered,IF(Amortization[[#This Row],[Številka obroka]]&lt;=DurationOfLoan,IF(ROW()-ROW(Amortization[[#Headers],[Datum plačila]])=1,LoanStart,IF(I357&gt;0,EDATE(C357,1),"")),""),"")</f>
        <v>55099</v>
      </c>
      <c r="D358" s="25">
        <f ca="1">IF(ROW()-ROW(Amortization[[#Headers],[Začetno stanje]])=1,LoanAmount,IF(Amortization[[#This Row],[Datum plačila]]="",0,INDEX(Amortization[], ROW()-4,8)))</f>
        <v>6348.949807060133</v>
      </c>
      <c r="E358" s="25">
        <f ca="1">IF(ValuesEntered,IF(ROW()-ROW(Amortization[[#Headers],[Obresti]])=1,-IPMT(InterestRate/12,1,DurationOfLoan-ROWS($C$4:C358)+1,Amortization[[#This Row],[Začetno stanje]]),IFERROR(-IPMT(InterestRate/12,1,Amortization[[#This Row],[Preostali obroki]],D359),0)),0)</f>
        <v>22.090668827355298</v>
      </c>
      <c r="F358" s="25">
        <f ca="1">IFERROR(IF(AND(ValuesEntered,Amortization[[#This Row],[Datum plačila]]&lt;&gt;""),-PPMT(InterestRate/12,1,DurationOfLoan-ROWS($C$4:C358)+1,Amortization[[#This Row],[Začetno stanje]]),""),0)</f>
        <v>1047.1892884948606</v>
      </c>
      <c r="G358" s="25">
        <f ca="1">IF(Amortization[[#This Row],[Datum plačila]]="",0,PropertyTaxAmount)</f>
        <v>375</v>
      </c>
      <c r="H358" s="25">
        <f ca="1">IF(Amortization[[#This Row],[Datum plačila]]="",0,Amortization[[#This Row],[Obresti]]+Amortization[[#This Row],[Glavnica]]+Amortization[[#This Row],[Davek na nepremičnine]])</f>
        <v>1444.279957322216</v>
      </c>
      <c r="I358" s="25">
        <f ca="1">IF(Amortization[[#This Row],[Datum plačila]]="",0,Amortization[[#This Row],[Začetno stanje]]-Amortization[[#This Row],[Glavnica]])</f>
        <v>5301.7605185652719</v>
      </c>
      <c r="J358" s="26">
        <f ca="1">IF(Amortization[[#This Row],[Končno stanje]]&gt;0,LastRow-ROW(),0)</f>
        <v>5</v>
      </c>
    </row>
    <row r="359" spans="2:10" ht="15" customHeight="1" x14ac:dyDescent="0.3">
      <c r="B359" s="23">
        <f>ROWS($B$4:B359)</f>
        <v>356</v>
      </c>
      <c r="C359" s="24">
        <f ca="1">IF(ValuesEntered,IF(Amortization[[#This Row],[Številka obroka]]&lt;=DurationOfLoan,IF(ROW()-ROW(Amortization[[#Headers],[Datum plačila]])=1,LoanStart,IF(I358&gt;0,EDATE(C358,1),"")),""),"")</f>
        <v>55129</v>
      </c>
      <c r="D359" s="25">
        <f ca="1">IF(ROW()-ROW(Amortization[[#Headers],[Začetno stanje]])=1,LoanAmount,IF(Amortization[[#This Row],[Datum plačila]]="",0,INDEX(Amortization[], ROW()-4,8)))</f>
        <v>5301.7605185652719</v>
      </c>
      <c r="E359" s="25">
        <f ca="1">IF(ValuesEntered,IF(ROW()-ROW(Amortization[[#Headers],[Obresti]])=1,-IPMT(InterestRate/12,1,DurationOfLoan-ROWS($C$4:C359)+1,Amortization[[#This Row],[Začetno stanje]]),IFERROR(-IPMT(InterestRate/12,1,Amortization[[#This Row],[Preostali obroki]],D360),0)),0)</f>
        <v>17.709199755701455</v>
      </c>
      <c r="F359" s="25">
        <f ca="1">IFERROR(IF(AND(ValuesEntered,Amortization[[#This Row],[Datum plačila]]&lt;&gt;""),-PPMT(InterestRate/12,1,DurationOfLoan-ROWS($C$4:C359)+1,Amortization[[#This Row],[Začetno stanje]]),""),0)</f>
        <v>1051.5525771969224</v>
      </c>
      <c r="G359" s="25">
        <f ca="1">IF(Amortization[[#This Row],[Datum plačila]]="",0,PropertyTaxAmount)</f>
        <v>375</v>
      </c>
      <c r="H359" s="25">
        <f ca="1">IF(Amortization[[#This Row],[Datum plačila]]="",0,Amortization[[#This Row],[Obresti]]+Amortization[[#This Row],[Glavnica]]+Amortization[[#This Row],[Davek na nepremičnine]])</f>
        <v>1444.2617769526239</v>
      </c>
      <c r="I359" s="25">
        <f ca="1">IF(Amortization[[#This Row],[Datum plačila]]="",0,Amortization[[#This Row],[Začetno stanje]]-Amortization[[#This Row],[Glavnica]])</f>
        <v>4250.2079413683496</v>
      </c>
      <c r="J359" s="26">
        <f ca="1">IF(Amortization[[#This Row],[Končno stanje]]&gt;0,LastRow-ROW(),0)</f>
        <v>4</v>
      </c>
    </row>
    <row r="360" spans="2:10" ht="15" customHeight="1" x14ac:dyDescent="0.3">
      <c r="B360" s="23">
        <f>ROWS($B$4:B360)</f>
        <v>357</v>
      </c>
      <c r="C360" s="24">
        <f ca="1">IF(ValuesEntered,IF(Amortization[[#This Row],[Številka obroka]]&lt;=DurationOfLoan,IF(ROW()-ROW(Amortization[[#Headers],[Datum plačila]])=1,LoanStart,IF(I359&gt;0,EDATE(C359,1),"")),""),"")</f>
        <v>55160</v>
      </c>
      <c r="D360" s="25">
        <f ca="1">IF(ROW()-ROW(Amortization[[#Headers],[Začetno stanje]])=1,LoanAmount,IF(Amortization[[#This Row],[Datum plačila]]="",0,INDEX(Amortization[], ROW()-4,8)))</f>
        <v>4250.2079413683496</v>
      </c>
      <c r="E360" s="25">
        <f ca="1">IF(ValuesEntered,IF(ROW()-ROW(Amortization[[#Headers],[Obresti]])=1,-IPMT(InterestRate/12,1,DurationOfLoan-ROWS($C$4:C360)+1,Amortization[[#This Row],[Začetno stanje]]),IFERROR(-IPMT(InterestRate/12,1,Amortization[[#This Row],[Preostali obroki]],D361),0)),0)</f>
        <v>13.309474562915721</v>
      </c>
      <c r="F360" s="25">
        <f ca="1">IFERROR(IF(AND(ValuesEntered,Amortization[[#This Row],[Datum plačila]]&lt;&gt;""),-PPMT(InterestRate/12,1,DurationOfLoan-ROWS($C$4:C360)+1,Amortization[[#This Row],[Začetno stanje]]),""),0)</f>
        <v>1055.9340462685764</v>
      </c>
      <c r="G360" s="25">
        <f ca="1">IF(Amortization[[#This Row],[Datum plačila]]="",0,PropertyTaxAmount)</f>
        <v>375</v>
      </c>
      <c r="H360" s="25">
        <f ca="1">IF(Amortization[[#This Row],[Datum plačila]]="",0,Amortization[[#This Row],[Obresti]]+Amortization[[#This Row],[Glavnica]]+Amortization[[#This Row],[Davek na nepremičnine]])</f>
        <v>1444.2435208314921</v>
      </c>
      <c r="I360" s="25">
        <f ca="1">IF(Amortization[[#This Row],[Datum plačila]]="",0,Amortization[[#This Row],[Začetno stanje]]-Amortization[[#This Row],[Glavnica]])</f>
        <v>3194.2738950997732</v>
      </c>
      <c r="J360" s="26">
        <f ca="1">IF(Amortization[[#This Row],[Končno stanje]]&gt;0,LastRow-ROW(),0)</f>
        <v>3</v>
      </c>
    </row>
    <row r="361" spans="2:10" ht="15" customHeight="1" x14ac:dyDescent="0.3">
      <c r="B361" s="23">
        <f>ROWS($B$4:B361)</f>
        <v>358</v>
      </c>
      <c r="C361" s="24">
        <f ca="1">IF(ValuesEntered,IF(Amortization[[#This Row],[Številka obroka]]&lt;=DurationOfLoan,IF(ROW()-ROW(Amortization[[#Headers],[Datum plačila]])=1,LoanStart,IF(I360&gt;0,EDATE(C360,1),"")),""),"")</f>
        <v>55191</v>
      </c>
      <c r="D361" s="25">
        <f ca="1">IF(ROW()-ROW(Amortization[[#Headers],[Začetno stanje]])=1,LoanAmount,IF(Amortization[[#This Row],[Datum plačila]]="",0,INDEX(Amortization[], ROW()-4,8)))</f>
        <v>3194.2738950997732</v>
      </c>
      <c r="E361" s="25">
        <f ca="1">IF(ValuesEntered,IF(ROW()-ROW(Amortization[[#Headers],[Obresti]])=1,-IPMT(InterestRate/12,1,DurationOfLoan-ROWS($C$4:C361)+1,Amortization[[#This Row],[Začetno stanje]]),IFERROR(-IPMT(InterestRate/12,1,Amortization[[#This Row],[Preostali obroki]],D362),0)),0)</f>
        <v>8.8914171818267125</v>
      </c>
      <c r="F361" s="25">
        <f ca="1">IFERROR(IF(AND(ValuesEntered,Amortization[[#This Row],[Datum plačila]]&lt;&gt;""),-PPMT(InterestRate/12,1,DurationOfLoan-ROWS($C$4:C361)+1,Amortization[[#This Row],[Začetno stanje]]),""),0)</f>
        <v>1060.3337714613619</v>
      </c>
      <c r="G361" s="25">
        <f ca="1">IF(Amortization[[#This Row],[Datum plačila]]="",0,PropertyTaxAmount)</f>
        <v>375</v>
      </c>
      <c r="H361" s="25">
        <f ca="1">IF(Amortization[[#This Row],[Datum plačila]]="",0,Amortization[[#This Row],[Obresti]]+Amortization[[#This Row],[Glavnica]]+Amortization[[#This Row],[Davek na nepremičnine]])</f>
        <v>1444.2251886431886</v>
      </c>
      <c r="I361" s="25">
        <f ca="1">IF(Amortization[[#This Row],[Datum plačila]]="",0,Amortization[[#This Row],[Začetno stanje]]-Amortization[[#This Row],[Glavnica]])</f>
        <v>2133.940123638411</v>
      </c>
      <c r="J361" s="26">
        <f ca="1">IF(Amortization[[#This Row],[Končno stanje]]&gt;0,LastRow-ROW(),0)</f>
        <v>2</v>
      </c>
    </row>
    <row r="362" spans="2:10" ht="15" customHeight="1" x14ac:dyDescent="0.3">
      <c r="B362" s="23">
        <f>ROWS($B$4:B362)</f>
        <v>359</v>
      </c>
      <c r="C362" s="24">
        <f ca="1">IF(ValuesEntered,IF(Amortization[[#This Row],[Številka obroka]]&lt;=DurationOfLoan,IF(ROW()-ROW(Amortization[[#Headers],[Datum plačila]])=1,LoanStart,IF(I361&gt;0,EDATE(C361,1),"")),""),"")</f>
        <v>55219</v>
      </c>
      <c r="D362" s="25">
        <f ca="1">IF(ROW()-ROW(Amortization[[#Headers],[Začetno stanje]])=1,LoanAmount,IF(Amortization[[#This Row],[Datum plačila]]="",0,INDEX(Amortization[], ROW()-4,8)))</f>
        <v>2133.940123638411</v>
      </c>
      <c r="E362" s="25">
        <f ca="1">IF(ValuesEntered,IF(ROW()-ROW(Amortization[[#Headers],[Obresti]])=1,-IPMT(InterestRate/12,1,DurationOfLoan-ROWS($C$4:C362)+1,Amortization[[#This Row],[Začetno stanje]]),IFERROR(-IPMT(InterestRate/12,1,Amortization[[#This Row],[Preostali obroki]],D363),0)),0)</f>
        <v>4.454951228316502</v>
      </c>
      <c r="F362" s="25">
        <f ca="1">IFERROR(IF(AND(ValuesEntered,Amortization[[#This Row],[Datum plačila]]&lt;&gt;""),-PPMT(InterestRate/12,1,DurationOfLoan-ROWS($C$4:C362)+1,Amortization[[#This Row],[Začetno stanje]]),""),0)</f>
        <v>1064.7518288424505</v>
      </c>
      <c r="G362" s="25">
        <f ca="1">IF(Amortization[[#This Row],[Datum plačila]]="",0,PropertyTaxAmount)</f>
        <v>375</v>
      </c>
      <c r="H362" s="25">
        <f ca="1">IF(Amortization[[#This Row],[Datum plačila]]="",0,Amortization[[#This Row],[Obresti]]+Amortization[[#This Row],[Glavnica]]+Amortization[[#This Row],[Davek na nepremičnine]])</f>
        <v>1444.2067800707671</v>
      </c>
      <c r="I362" s="25">
        <f ca="1">IF(Amortization[[#This Row],[Datum plačila]]="",0,Amortization[[#This Row],[Začetno stanje]]-Amortization[[#This Row],[Glavnica]])</f>
        <v>1069.1882947959605</v>
      </c>
      <c r="J362" s="26">
        <f ca="1">IF(Amortization[[#This Row],[Končno stanje]]&gt;0,LastRow-ROW(),0)</f>
        <v>1</v>
      </c>
    </row>
    <row r="363" spans="2:10" ht="15" customHeight="1" x14ac:dyDescent="0.3">
      <c r="B363" s="23">
        <f>ROWS($B$4:B363)</f>
        <v>360</v>
      </c>
      <c r="C363" s="24">
        <f ca="1">IF(ValuesEntered,IF(Amortization[[#This Row],[Številka obroka]]&lt;=DurationOfLoan,IF(ROW()-ROW(Amortization[[#Headers],[Datum plačila]])=1,LoanStart,IF(I362&gt;0,EDATE(C362,1),"")),""),"")</f>
        <v>55250</v>
      </c>
      <c r="D363" s="25">
        <f ca="1">IF(ROW()-ROW(Amortization[[#Headers],[Začetno stanje]])=1,LoanAmount,IF(Amortization[[#This Row],[Datum plačila]]="",0,INDEX(Amortization[], ROW()-4,8)))</f>
        <v>1069.1882947959605</v>
      </c>
      <c r="E363" s="25">
        <f ca="1">IF(ValuesEntered,IF(ROW()-ROW(Amortization[[#Headers],[Obresti]])=1,-IPMT(InterestRate/12,1,DurationOfLoan-ROWS($C$4:C363)+1,Amortization[[#This Row],[Začetno stanje]]),IFERROR(-IPMT(InterestRate/12,1,Amortization[[#This Row],[Preostali obroki]],D364),0)),0)</f>
        <v>0</v>
      </c>
      <c r="F363" s="25">
        <f ca="1">IFERROR(IF(AND(ValuesEntered,Amortization[[#This Row],[Datum plačila]]&lt;&gt;""),-PPMT(InterestRate/12,1,DurationOfLoan-ROWS($C$4:C363)+1,Amortization[[#This Row],[Začetno stanje]]),""),0)</f>
        <v>1069.1882947959607</v>
      </c>
      <c r="G363" s="25">
        <f ca="1">IF(Amortization[[#This Row],[Datum plačila]]="",0,PropertyTaxAmount)</f>
        <v>375</v>
      </c>
      <c r="H363" s="25">
        <f ca="1">IF(Amortization[[#This Row],[Datum plačila]]="",0,Amortization[[#This Row],[Obresti]]+Amortization[[#This Row],[Glavnica]]+Amortization[[#This Row],[Davek na nepremičnine]])</f>
        <v>1444.1882947959607</v>
      </c>
      <c r="I363" s="25">
        <f ca="1">IF(Amortization[[#This Row],[Datum plačila]]="",0,Amortization[[#This Row],[Začetno stanje]]-Amortization[[#This Row],[Glavnica]])</f>
        <v>-2.2737367544323206E-13</v>
      </c>
      <c r="J363" s="26">
        <f ca="1">IF(Amortization[[#This Row],[Končno stanje]]&gt;0,LastRow-ROW(),0)</f>
        <v>0</v>
      </c>
    </row>
  </sheetData>
  <sheetProtection algorithmName="SHA-512" hashValue="vfd7a3Wq+p6IJtgXslja8VFxXe6wiftfWC2b0IbSDY4TV+x0gRxEkivrt90Lbfi2Z8FiDIG8LqL+cEu7ZMPUmw==" saltValue="H0ZNEtJ+vbyPMg5yFtS/hg==" spinCount="100000" sheet="1" objects="1" scenarios="1" selectLockedCells="1"/>
  <mergeCells count="2">
    <mergeCell ref="B1:J2"/>
    <mergeCell ref="A1:A2"/>
  </mergeCells>
  <conditionalFormatting sqref="B4:J363">
    <cfRule type="expression" dxfId="14" priority="1">
      <formula>$C4=""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4873beb7-5857-4685-be1f-d57550cc96cc" xsi:nil="true"/>
    <ApprovalStatus xmlns="4873beb7-5857-4685-be1f-d57550cc96cc">InProgress</ApprovalStatus>
    <MarketSpecific xmlns="4873beb7-5857-4685-be1f-d57550cc96cc">false</MarketSpecific>
    <LocPublishedLinkedAssetsLookup xmlns="4873beb7-5857-4685-be1f-d57550cc96cc" xsi:nil="true"/>
    <LocLastLocAttemptVersionTypeLookup xmlns="4873beb7-5857-4685-be1f-d57550cc96cc" xsi:nil="true"/>
    <LocComments xmlns="4873beb7-5857-4685-be1f-d57550cc96cc" xsi:nil="true"/>
    <ThumbnailAssetId xmlns="4873beb7-5857-4685-be1f-d57550cc96cc" xsi:nil="true"/>
    <PrimaryImageGen xmlns="4873beb7-5857-4685-be1f-d57550cc96cc">true</PrimaryImageGen>
    <LegacyData xmlns="4873beb7-5857-4685-be1f-d57550cc96cc" xsi:nil="true"/>
    <LocNewPublishedVersionLookup xmlns="4873beb7-5857-4685-be1f-d57550cc96cc" xsi:nil="true"/>
    <BlockPublish xmlns="4873beb7-5857-4685-be1f-d57550cc96cc">false</BlockPublish>
    <BusinessGroup xmlns="4873beb7-5857-4685-be1f-d57550cc96cc" xsi:nil="true"/>
    <TPFriendlyName xmlns="4873beb7-5857-4685-be1f-d57550cc96cc" xsi:nil="true"/>
    <NumericId xmlns="4873beb7-5857-4685-be1f-d57550cc96cc" xsi:nil="true"/>
    <LocOverallPublishStatusLookup xmlns="4873beb7-5857-4685-be1f-d57550cc96cc" xsi:nil="true"/>
    <LocRecommendedHandoff xmlns="4873beb7-5857-4685-be1f-d57550cc96cc">FY12HOOct</LocRecommendedHandoff>
    <APEditor xmlns="4873beb7-5857-4685-be1f-d57550cc96cc">
      <UserInfo>
        <DisplayName/>
        <AccountId xsi:nil="true"/>
        <AccountType/>
      </UserInfo>
    </APEditor>
    <SourceTitle xmlns="4873beb7-5857-4685-be1f-d57550cc96cc" xsi:nil="true"/>
    <OpenTemplate xmlns="4873beb7-5857-4685-be1f-d57550cc96cc">true</OpenTemplate>
    <LocOverallLocStatusLookup xmlns="4873beb7-5857-4685-be1f-d57550cc96cc" xsi:nil="true"/>
    <UALocComments xmlns="4873beb7-5857-4685-be1f-d57550cc96cc" xsi:nil="true"/>
    <IntlLangReviewDate xmlns="4873beb7-5857-4685-be1f-d57550cc96cc" xsi:nil="true"/>
    <PublishStatusLookup xmlns="4873beb7-5857-4685-be1f-d57550cc96cc">
      <Value>1162695</Value>
      <Value>1283747</Value>
    </PublishStatusLookup>
    <ParentAssetId xmlns="4873beb7-5857-4685-be1f-d57550cc96cc" xsi:nil="true"/>
    <LastPublishResultLookup xmlns="4873beb7-5857-4685-be1f-d57550cc96cc"/>
    <FeatureTagsTaxHTField0 xmlns="4873beb7-5857-4685-be1f-d57550cc96cc">
      <Terms xmlns="http://schemas.microsoft.com/office/infopath/2007/PartnerControls"/>
    </FeatureTagsTaxHTField0>
    <MachineTranslated xmlns="4873beb7-5857-4685-be1f-d57550cc96cc">false</MachineTranslated>
    <Providers xmlns="4873beb7-5857-4685-be1f-d57550cc96cc" xsi:nil="true"/>
    <OriginalSourceMarket xmlns="4873beb7-5857-4685-be1f-d57550cc96cc" xsi:nil="true"/>
    <APDescription xmlns="4873beb7-5857-4685-be1f-d57550cc96cc" xsi:nil="true"/>
    <ClipArtFilename xmlns="4873beb7-5857-4685-be1f-d57550cc96cc" xsi:nil="true"/>
    <ContentItem xmlns="4873beb7-5857-4685-be1f-d57550cc96cc" xsi:nil="true"/>
    <TPInstallLocation xmlns="4873beb7-5857-4685-be1f-d57550cc96cc" xsi:nil="true"/>
    <PublishTargets xmlns="4873beb7-5857-4685-be1f-d57550cc96cc">OfficeOnline</PublishTargets>
    <TimesCloned xmlns="4873beb7-5857-4685-be1f-d57550cc96cc" xsi:nil="true"/>
    <AssetStart xmlns="4873beb7-5857-4685-be1f-d57550cc96cc">2011-03-22T06:23:00+00:00</AssetStart>
    <Provider xmlns="4873beb7-5857-4685-be1f-d57550cc96cc" xsi:nil="true"/>
    <AcquiredFrom xmlns="4873beb7-5857-4685-be1f-d57550cc96cc">Internal MS</AcquiredFrom>
    <FriendlyTitle xmlns="4873beb7-5857-4685-be1f-d57550cc96cc" xsi:nil="true"/>
    <LastHandOff xmlns="4873beb7-5857-4685-be1f-d57550cc96cc" xsi:nil="true"/>
    <TPClientViewer xmlns="4873beb7-5857-4685-be1f-d57550cc96cc" xsi:nil="true"/>
    <TemplateStatus xmlns="4873beb7-5857-4685-be1f-d57550cc96cc" xsi:nil="true"/>
    <Downloads xmlns="4873beb7-5857-4685-be1f-d57550cc96cc">0</Downloads>
    <OOCacheId xmlns="4873beb7-5857-4685-be1f-d57550cc96cc" xsi:nil="true"/>
    <IsDeleted xmlns="4873beb7-5857-4685-be1f-d57550cc96cc">false</IsDeleted>
    <AssetExpire xmlns="4873beb7-5857-4685-be1f-d57550cc96cc">2029-05-12T07:00:00+00:00</AssetExpire>
    <DSATActionTaken xmlns="4873beb7-5857-4685-be1f-d57550cc96cc" xsi:nil="true"/>
    <CSXSubmissionMarket xmlns="4873beb7-5857-4685-be1f-d57550cc96cc" xsi:nil="true"/>
    <LocPublishedDependentAssetsLookup xmlns="4873beb7-5857-4685-be1f-d57550cc96cc" xsi:nil="true"/>
    <TPExecutable xmlns="4873beb7-5857-4685-be1f-d57550cc96cc" xsi:nil="true"/>
    <EditorialTags xmlns="4873beb7-5857-4685-be1f-d57550cc96cc" xsi:nil="true"/>
    <SubmitterId xmlns="4873beb7-5857-4685-be1f-d57550cc96cc" xsi:nil="true"/>
    <ApprovalLog xmlns="4873beb7-5857-4685-be1f-d57550cc96cc" xsi:nil="true"/>
    <AssetType xmlns="4873beb7-5857-4685-be1f-d57550cc96cc">TP</AssetType>
    <BugNumber xmlns="4873beb7-5857-4685-be1f-d57550cc96cc" xsi:nil="true"/>
    <CSXSubmissionDate xmlns="4873beb7-5857-4685-be1f-d57550cc96cc" xsi:nil="true"/>
    <CSXUpdate xmlns="4873beb7-5857-4685-be1f-d57550cc96cc">false</CSXUpdate>
    <Milestone xmlns="4873beb7-5857-4685-be1f-d57550cc96cc" xsi:nil="true"/>
    <OriginAsset xmlns="4873beb7-5857-4685-be1f-d57550cc96cc" xsi:nil="true"/>
    <TPComponent xmlns="4873beb7-5857-4685-be1f-d57550cc96cc" xsi:nil="true"/>
    <RecommendationsModifier xmlns="4873beb7-5857-4685-be1f-d57550cc96cc" xsi:nil="true"/>
    <AssetId xmlns="4873beb7-5857-4685-be1f-d57550cc96cc">TP102601456</AssetId>
    <IntlLocPriority xmlns="4873beb7-5857-4685-be1f-d57550cc96cc" xsi:nil="true"/>
    <PolicheckWords xmlns="4873beb7-5857-4685-be1f-d57550cc96cc" xsi:nil="true"/>
    <TPLaunchHelpLink xmlns="4873beb7-5857-4685-be1f-d57550cc96cc" xsi:nil="true"/>
    <TPApplication xmlns="4873beb7-5857-4685-be1f-d57550cc96cc" xsi:nil="true"/>
    <PlannedPubDate xmlns="4873beb7-5857-4685-be1f-d57550cc96cc" xsi:nil="true"/>
    <HandoffToMSDN xmlns="4873beb7-5857-4685-be1f-d57550cc96cc" xsi:nil="true"/>
    <IntlLangReviewer xmlns="4873beb7-5857-4685-be1f-d57550cc96cc" xsi:nil="true"/>
    <CrawlForDependencies xmlns="4873beb7-5857-4685-be1f-d57550cc96cc">false</CrawlForDependencies>
    <TrustLevel xmlns="4873beb7-5857-4685-be1f-d57550cc96cc">1 Microsoft Managed Content</TrustLevel>
    <LocLastLocAttemptVersionLookup xmlns="4873beb7-5857-4685-be1f-d57550cc96cc">171217</LocLastLocAttemptVersionLookup>
    <LocProcessedForHandoffsLookup xmlns="4873beb7-5857-4685-be1f-d57550cc96cc" xsi:nil="true"/>
    <IsSearchable xmlns="4873beb7-5857-4685-be1f-d57550cc96cc">true</IsSearchable>
    <TemplateTemplateType xmlns="4873beb7-5857-4685-be1f-d57550cc96cc">Excel Spreadsheet Template</TemplateTemplateType>
    <TPNamespace xmlns="4873beb7-5857-4685-be1f-d57550cc96cc" xsi:nil="true"/>
    <CampaignTagsTaxHTField0 xmlns="4873beb7-5857-4685-be1f-d57550cc96cc">
      <Terms xmlns="http://schemas.microsoft.com/office/infopath/2007/PartnerControls"/>
    </CampaignTagsTaxHTField0>
    <LocOverallPreviewStatusLookup xmlns="4873beb7-5857-4685-be1f-d57550cc96cc" xsi:nil="true"/>
    <TaxCatchAll xmlns="4873beb7-5857-4685-be1f-d57550cc96cc"/>
    <Markets xmlns="4873beb7-5857-4685-be1f-d57550cc96cc"/>
    <UAProjectedTotalWords xmlns="4873beb7-5857-4685-be1f-d57550cc96cc" xsi:nil="true"/>
    <IntlLangReview xmlns="4873beb7-5857-4685-be1f-d57550cc96cc" xsi:nil="true"/>
    <OutputCachingOn xmlns="4873beb7-5857-4685-be1f-d57550cc96cc">false</OutputCachingOn>
    <AverageRating xmlns="4873beb7-5857-4685-be1f-d57550cc96cc" xsi:nil="true"/>
    <LocMarketGroupTiers2 xmlns="4873beb7-5857-4685-be1f-d57550cc96cc" xsi:nil="true"/>
    <APAuthor xmlns="4873beb7-5857-4685-be1f-d57550cc96cc">
      <UserInfo>
        <DisplayName>REDMOND\v-salaxm</DisplayName>
        <AccountId>2098</AccountId>
        <AccountType/>
      </UserInfo>
    </APAuthor>
    <TPCommandLine xmlns="4873beb7-5857-4685-be1f-d57550cc96cc" xsi:nil="true"/>
    <TPAppVersion xmlns="4873beb7-5857-4685-be1f-d57550cc96cc" xsi:nil="true"/>
    <LocManualTestRequired xmlns="4873beb7-5857-4685-be1f-d57550cc96cc">false</LocManualTestRequired>
    <EditorialStatus xmlns="4873beb7-5857-4685-be1f-d57550cc96cc" xsi:nil="true"/>
    <LastModifiedDateTime xmlns="4873beb7-5857-4685-be1f-d57550cc96cc" xsi:nil="true"/>
    <TPLaunchHelpLinkType xmlns="4873beb7-5857-4685-be1f-d57550cc96cc">Template</TPLaunchHelpLinkType>
    <LocProcessedForMarketsLookup xmlns="4873beb7-5857-4685-be1f-d57550cc96cc" xsi:nil="true"/>
    <ScenarioTagsTaxHTField0 xmlns="4873beb7-5857-4685-be1f-d57550cc96cc">
      <Terms xmlns="http://schemas.microsoft.com/office/infopath/2007/PartnerControls"/>
    </ScenarioTagsTaxHTField0>
    <OriginalRelease xmlns="4873beb7-5857-4685-be1f-d57550cc96cc">14</OriginalRelease>
    <LocalizationTagsTaxHTField0 xmlns="4873beb7-5857-4685-be1f-d57550cc96cc">
      <Terms xmlns="http://schemas.microsoft.com/office/infopath/2007/PartnerControls"/>
    </LocalizationTagsTaxHTField0>
    <UACurrentWords xmlns="4873beb7-5857-4685-be1f-d57550cc96cc" xsi:nil="true"/>
    <ArtSampleDocs xmlns="4873beb7-5857-4685-be1f-d57550cc96cc" xsi:nil="true"/>
    <UALocRecommendation xmlns="4873beb7-5857-4685-be1f-d57550cc96cc">Localize</UALocRecommendation>
    <Manager xmlns="4873beb7-5857-4685-be1f-d57550cc96cc" xsi:nil="true"/>
    <LocOverallHandbackStatusLookup xmlns="4873beb7-5857-4685-be1f-d57550cc96cc" xsi:nil="true"/>
    <ShowIn xmlns="4873beb7-5857-4685-be1f-d57550cc96cc">Show everywhere</ShowIn>
    <UANotes xmlns="4873beb7-5857-4685-be1f-d57550cc96cc" xsi:nil="true"/>
    <CSXHash xmlns="4873beb7-5857-4685-be1f-d57550cc96cc" xsi:nil="true"/>
    <VoteCount xmlns="4873beb7-5857-4685-be1f-d57550cc96cc" xsi:nil="true"/>
    <InternalTagsTaxHTField0 xmlns="4873beb7-5857-4685-be1f-d57550cc96cc">
      <Terms xmlns="http://schemas.microsoft.com/office/infopath/2007/PartnerControls"/>
    </InternalTags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2598B77-90E8-42E0-A02F-D28DC2429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538759-285B-4E2E-8B9A-9A9737FC2720}">
  <ds:schemaRefs>
    <ds:schemaRef ds:uri="http://schemas.microsoft.com/office/2006/documentManagement/types"/>
    <ds:schemaRef ds:uri="4873beb7-5857-4685-be1f-d57550cc96cc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BC8A990-FB19-464D-B13A-E9D37E4B02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2</vt:i4>
      </vt:variant>
      <vt:variant>
        <vt:lpstr>Imenovani obsegi</vt:lpstr>
      </vt:variant>
      <vt:variant>
        <vt:i4>11</vt:i4>
      </vt:variant>
    </vt:vector>
  </HeadingPairs>
  <TitlesOfParts>
    <vt:vector size="13" baseType="lpstr">
      <vt:lpstr>posojilo</vt:lpstr>
      <vt:lpstr>amortizacijska tabela</vt:lpstr>
      <vt:lpstr>DurationOfLoan</vt:lpstr>
      <vt:lpstr>interest</vt:lpstr>
      <vt:lpstr>InterestRate</vt:lpstr>
      <vt:lpstr>LoanAmount</vt:lpstr>
      <vt:lpstr>LoanStart</vt:lpstr>
      <vt:lpstr>MonthlyLoanPayment</vt:lpstr>
      <vt:lpstr>PropertyTaxAmount</vt:lpstr>
      <vt:lpstr>total_interest_paid</vt:lpstr>
      <vt:lpstr>total_loan_payment</vt:lpstr>
      <vt:lpstr>total_payments</vt:lpstr>
      <vt:lpstr>ValueOfHome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Anželj Gregor</dc:creator>
  <cp:lastModifiedBy>Anželj Gregor</cp:lastModifiedBy>
  <dcterms:created xsi:type="dcterms:W3CDTF">2012-08-23T20:13:10Z</dcterms:created>
  <dcterms:modified xsi:type="dcterms:W3CDTF">2021-01-07T14:53:32Z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ternalTags">
    <vt:lpwstr/>
  </property>
  <property fmtid="{D5CDD505-2E9C-101B-9397-08002B2CF9AE}" pid="3" name="ContentTypeId">
    <vt:lpwstr>0x0101006EDDDB5EE6D98C44930B742096920B300400F5B6D36B3EF94B4E9A635CDF2A18F5B8</vt:lpwstr>
  </property>
  <property fmtid="{D5CDD505-2E9C-101B-9397-08002B2CF9AE}" pid="4" name="LocalizationTags">
    <vt:lpwstr/>
  </property>
  <property fmtid="{D5CDD505-2E9C-101B-9397-08002B2CF9AE}" pid="5" name="FeatureTags">
    <vt:lpwstr/>
  </property>
  <property fmtid="{D5CDD505-2E9C-101B-9397-08002B2CF9AE}" pid="6" name="CampaignTags">
    <vt:lpwstr/>
  </property>
  <property fmtid="{D5CDD505-2E9C-101B-9397-08002B2CF9AE}" pid="7" name="ScenarioTags">
    <vt:lpwstr/>
  </property>
</Properties>
</file>