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de_Library\"/>
    </mc:Choice>
  </mc:AlternateContent>
  <xr:revisionPtr revIDLastSave="0" documentId="13_ncr:1_{1C33963C-207A-4253-A8C0-9F61A9C8F9D9}" xr6:coauthVersionLast="36" xr6:coauthVersionMax="36" xr10:uidLastSave="{00000000-0000-0000-0000-000000000000}"/>
  <bookViews>
    <workbookView xWindow="0" yWindow="0" windowWidth="28800" windowHeight="12225" activeTab="5" xr2:uid="{C2DE035B-6225-47A1-B5D0-465EF96E10B4}"/>
  </bookViews>
  <sheets>
    <sheet name="01" sheetId="1" r:id="rId1"/>
    <sheet name="02" sheetId="2" r:id="rId2"/>
    <sheet name="03" sheetId="3" r:id="rId3"/>
    <sheet name="04" sheetId="5" r:id="rId4"/>
    <sheet name="05" sheetId="6" r:id="rId5"/>
    <sheet name="06" sheetId="7" r:id="rId6"/>
    <sheet name="07" sheetId="8" r:id="rId7"/>
    <sheet name="Sheet1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C35" i="8" s="1"/>
  <c r="C80" i="8"/>
  <c r="C60" i="8" s="1"/>
  <c r="C62" i="8" s="1"/>
  <c r="E62" i="8"/>
  <c r="D61" i="8"/>
  <c r="Y49" i="8"/>
  <c r="X49" i="8"/>
  <c r="W49" i="8"/>
  <c r="V49" i="8"/>
  <c r="U49" i="8"/>
  <c r="T49" i="8"/>
  <c r="T51" i="8" s="1"/>
  <c r="G45" i="8"/>
  <c r="F45" i="8"/>
  <c r="D45" i="8"/>
  <c r="C40" i="8"/>
  <c r="O38" i="8"/>
  <c r="P35" i="8"/>
  <c r="C39" i="8" s="1"/>
  <c r="C41" i="8" s="1"/>
  <c r="N27" i="8"/>
  <c r="K26" i="8"/>
  <c r="R25" i="8"/>
  <c r="K24" i="8"/>
  <c r="Q23" i="8"/>
  <c r="R23" i="8" s="1"/>
  <c r="R18" i="8"/>
  <c r="R17" i="8"/>
  <c r="Q17" i="8"/>
  <c r="T15" i="8"/>
  <c r="X14" i="8"/>
  <c r="W14" i="8"/>
  <c r="V14" i="8"/>
  <c r="U14" i="8"/>
  <c r="T14" i="8"/>
  <c r="Q14" i="8"/>
  <c r="R14" i="8" s="1"/>
  <c r="X13" i="8"/>
  <c r="W13" i="8"/>
  <c r="V13" i="8"/>
  <c r="U13" i="8"/>
  <c r="T13" i="8"/>
  <c r="X12" i="8"/>
  <c r="W12" i="8"/>
  <c r="V12" i="8"/>
  <c r="U12" i="8"/>
  <c r="T12" i="8"/>
  <c r="X11" i="8"/>
  <c r="W11" i="8"/>
  <c r="V11" i="8"/>
  <c r="U11" i="8"/>
  <c r="T11" i="8"/>
  <c r="P11" i="8"/>
  <c r="O11" i="8"/>
  <c r="X10" i="8"/>
  <c r="W10" i="8"/>
  <c r="U10" i="8"/>
  <c r="T10" i="8"/>
  <c r="X9" i="8"/>
  <c r="W9" i="8"/>
  <c r="U9" i="8"/>
  <c r="T9" i="8"/>
  <c r="X8" i="8"/>
  <c r="W8" i="8"/>
  <c r="U8" i="8"/>
  <c r="T8" i="8"/>
  <c r="X7" i="8"/>
  <c r="W7" i="8"/>
  <c r="U7" i="8"/>
  <c r="T7" i="8"/>
  <c r="X6" i="8"/>
  <c r="W6" i="8"/>
  <c r="U6" i="8"/>
  <c r="T6" i="8"/>
  <c r="Y5" i="8"/>
  <c r="X5" i="8"/>
  <c r="W5" i="8"/>
  <c r="U5" i="8"/>
  <c r="T5" i="8"/>
  <c r="Y4" i="8"/>
  <c r="X4" i="8"/>
  <c r="X15" i="8" s="1"/>
  <c r="W4" i="8"/>
  <c r="W15" i="8" s="1"/>
  <c r="V4" i="8"/>
  <c r="U4" i="8"/>
  <c r="T4" i="8"/>
  <c r="Y3" i="8"/>
  <c r="Y15" i="8" s="1"/>
  <c r="X3" i="8"/>
  <c r="W3" i="8"/>
  <c r="V3" i="8"/>
  <c r="V15" i="8" s="1"/>
  <c r="U3" i="8"/>
  <c r="U15" i="8" s="1"/>
  <c r="T3" i="8"/>
  <c r="T17" i="8" l="1"/>
  <c r="Y52" i="8" s="1"/>
  <c r="C63" i="8"/>
  <c r="K16" i="8"/>
  <c r="K35" i="8" s="1"/>
  <c r="C37" i="8" s="1"/>
  <c r="C11" i="7"/>
  <c r="N27" i="7" l="1"/>
  <c r="C80" i="4"/>
  <c r="E62" i="4"/>
  <c r="D61" i="4"/>
  <c r="C60" i="4"/>
  <c r="C62" i="4" s="1"/>
  <c r="Y49" i="4"/>
  <c r="X49" i="4"/>
  <c r="W49" i="4"/>
  <c r="V49" i="4"/>
  <c r="U49" i="4"/>
  <c r="T49" i="4"/>
  <c r="T51" i="4" s="1"/>
  <c r="G45" i="4"/>
  <c r="F45" i="4"/>
  <c r="D45" i="4"/>
  <c r="C41" i="4"/>
  <c r="C40" i="4"/>
  <c r="C39" i="4"/>
  <c r="O38" i="4"/>
  <c r="P35" i="4"/>
  <c r="N27" i="4"/>
  <c r="K26" i="4"/>
  <c r="R25" i="4"/>
  <c r="K24" i="4"/>
  <c r="Q23" i="4"/>
  <c r="R23" i="4" s="1"/>
  <c r="R18" i="4"/>
  <c r="R17" i="4"/>
  <c r="Q17" i="4"/>
  <c r="X14" i="4"/>
  <c r="W14" i="4"/>
  <c r="V14" i="4"/>
  <c r="U14" i="4"/>
  <c r="T14" i="4"/>
  <c r="Q14" i="4"/>
  <c r="R14" i="4" s="1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P11" i="4"/>
  <c r="O11" i="4"/>
  <c r="C11" i="4"/>
  <c r="C35" i="4" s="1"/>
  <c r="X10" i="4"/>
  <c r="W10" i="4"/>
  <c r="U10" i="4"/>
  <c r="T10" i="4"/>
  <c r="X9" i="4"/>
  <c r="W9" i="4"/>
  <c r="U9" i="4"/>
  <c r="T9" i="4"/>
  <c r="X8" i="4"/>
  <c r="W8" i="4"/>
  <c r="U8" i="4"/>
  <c r="T8" i="4"/>
  <c r="X7" i="4"/>
  <c r="W7" i="4"/>
  <c r="U7" i="4"/>
  <c r="T7" i="4"/>
  <c r="X6" i="4"/>
  <c r="W6" i="4"/>
  <c r="U6" i="4"/>
  <c r="T6" i="4"/>
  <c r="Y5" i="4"/>
  <c r="X5" i="4"/>
  <c r="W5" i="4"/>
  <c r="W15" i="4" s="1"/>
  <c r="U5" i="4"/>
  <c r="T5" i="4"/>
  <c r="Y4" i="4"/>
  <c r="X4" i="4"/>
  <c r="W4" i="4"/>
  <c r="V4" i="4"/>
  <c r="U4" i="4"/>
  <c r="T4" i="4"/>
  <c r="Y3" i="4"/>
  <c r="Y15" i="4" s="1"/>
  <c r="X3" i="4"/>
  <c r="X15" i="4" s="1"/>
  <c r="W3" i="4"/>
  <c r="V3" i="4"/>
  <c r="V15" i="4" s="1"/>
  <c r="U3" i="4"/>
  <c r="U15" i="4" s="1"/>
  <c r="T3" i="4"/>
  <c r="T15" i="4" s="1"/>
  <c r="T17" i="4" s="1"/>
  <c r="Y52" i="4" s="1"/>
  <c r="C60" i="7"/>
  <c r="C80" i="7"/>
  <c r="C11" i="6"/>
  <c r="C63" i="4" l="1"/>
  <c r="K16" i="4"/>
  <c r="K35" i="4" s="1"/>
  <c r="C37" i="4" s="1"/>
  <c r="D45" i="7"/>
  <c r="F45" i="7"/>
  <c r="D45" i="6"/>
  <c r="D59" i="6"/>
  <c r="F59" i="6"/>
  <c r="D58" i="6"/>
  <c r="F58" i="6"/>
  <c r="C61" i="6"/>
  <c r="C74" i="6"/>
  <c r="C62" i="6"/>
  <c r="E62" i="7" l="1"/>
  <c r="D61" i="7"/>
  <c r="C62" i="7"/>
  <c r="Y49" i="7"/>
  <c r="X49" i="7"/>
  <c r="W49" i="7"/>
  <c r="V49" i="7"/>
  <c r="U49" i="7"/>
  <c r="T49" i="7"/>
  <c r="T51" i="7" s="1"/>
  <c r="G45" i="7"/>
  <c r="C41" i="7"/>
  <c r="C40" i="7"/>
  <c r="C39" i="7"/>
  <c r="O38" i="7"/>
  <c r="P35" i="7"/>
  <c r="C35" i="7"/>
  <c r="K26" i="7"/>
  <c r="R25" i="7"/>
  <c r="K24" i="7"/>
  <c r="R23" i="7"/>
  <c r="Q23" i="7"/>
  <c r="R18" i="7"/>
  <c r="R17" i="7"/>
  <c r="Q17" i="7"/>
  <c r="Y15" i="7"/>
  <c r="X14" i="7"/>
  <c r="W14" i="7"/>
  <c r="V14" i="7"/>
  <c r="U14" i="7"/>
  <c r="T14" i="7"/>
  <c r="R14" i="7"/>
  <c r="Q14" i="7"/>
  <c r="X13" i="7"/>
  <c r="W13" i="7"/>
  <c r="V13" i="7"/>
  <c r="U13" i="7"/>
  <c r="T13" i="7"/>
  <c r="X12" i="7"/>
  <c r="W12" i="7"/>
  <c r="V12" i="7"/>
  <c r="U12" i="7"/>
  <c r="T12" i="7"/>
  <c r="X11" i="7"/>
  <c r="W11" i="7"/>
  <c r="V11" i="7"/>
  <c r="U11" i="7"/>
  <c r="T11" i="7"/>
  <c r="P11" i="7"/>
  <c r="O11" i="7"/>
  <c r="X10" i="7"/>
  <c r="W10" i="7"/>
  <c r="U10" i="7"/>
  <c r="T10" i="7"/>
  <c r="X9" i="7"/>
  <c r="W9" i="7"/>
  <c r="U9" i="7"/>
  <c r="T9" i="7"/>
  <c r="X8" i="7"/>
  <c r="W8" i="7"/>
  <c r="U8" i="7"/>
  <c r="T8" i="7"/>
  <c r="X7" i="7"/>
  <c r="W7" i="7"/>
  <c r="U7" i="7"/>
  <c r="T7" i="7"/>
  <c r="X6" i="7"/>
  <c r="W6" i="7"/>
  <c r="U6" i="7"/>
  <c r="T6" i="7"/>
  <c r="Y5" i="7"/>
  <c r="X5" i="7"/>
  <c r="W5" i="7"/>
  <c r="U5" i="7"/>
  <c r="T5" i="7"/>
  <c r="Y4" i="7"/>
  <c r="X4" i="7"/>
  <c r="W4" i="7"/>
  <c r="V4" i="7"/>
  <c r="U4" i="7"/>
  <c r="U15" i="7" s="1"/>
  <c r="T4" i="7"/>
  <c r="Y3" i="7"/>
  <c r="X3" i="7"/>
  <c r="X15" i="7" s="1"/>
  <c r="W3" i="7"/>
  <c r="W15" i="7" s="1"/>
  <c r="V3" i="7"/>
  <c r="V15" i="7" s="1"/>
  <c r="U3" i="7"/>
  <c r="T3" i="7"/>
  <c r="T15" i="7" s="1"/>
  <c r="T17" i="7" s="1"/>
  <c r="D57" i="6"/>
  <c r="F57" i="6"/>
  <c r="D56" i="6"/>
  <c r="F56" i="6"/>
  <c r="D55" i="6"/>
  <c r="F55" i="6"/>
  <c r="D54" i="6"/>
  <c r="F54" i="6"/>
  <c r="Y52" i="7" l="1"/>
  <c r="C63" i="7"/>
  <c r="K16" i="7"/>
  <c r="K35" i="7" s="1"/>
  <c r="C37" i="7" s="1"/>
  <c r="G45" i="6"/>
  <c r="D61" i="6"/>
  <c r="K62" i="6"/>
  <c r="E62" i="6"/>
  <c r="C63" i="6"/>
  <c r="F53" i="6"/>
  <c r="D53" i="6"/>
  <c r="F52" i="6"/>
  <c r="D52" i="6"/>
  <c r="F51" i="6"/>
  <c r="D51" i="6"/>
  <c r="F50" i="6"/>
  <c r="D50" i="6"/>
  <c r="Y49" i="6"/>
  <c r="X49" i="6"/>
  <c r="W49" i="6"/>
  <c r="V49" i="6"/>
  <c r="U49" i="6"/>
  <c r="T49" i="6"/>
  <c r="T51" i="6" s="1"/>
  <c r="F49" i="6"/>
  <c r="D49" i="6"/>
  <c r="F48" i="6"/>
  <c r="D48" i="6"/>
  <c r="F47" i="6"/>
  <c r="D47" i="6"/>
  <c r="F46" i="6"/>
  <c r="D46" i="6"/>
  <c r="F45" i="6"/>
  <c r="C40" i="6"/>
  <c r="C41" i="6" s="1"/>
  <c r="C39" i="6"/>
  <c r="O38" i="6"/>
  <c r="P35" i="6"/>
  <c r="C35" i="6"/>
  <c r="N27" i="6"/>
  <c r="K26" i="6"/>
  <c r="R25" i="6"/>
  <c r="K24" i="6"/>
  <c r="Q23" i="6"/>
  <c r="R23" i="6" s="1"/>
  <c r="R18" i="6"/>
  <c r="Q17" i="6"/>
  <c r="R17" i="6" s="1"/>
  <c r="X14" i="6"/>
  <c r="W14" i="6"/>
  <c r="V14" i="6"/>
  <c r="U14" i="6"/>
  <c r="T14" i="6"/>
  <c r="Q14" i="6"/>
  <c r="R14" i="6" s="1"/>
  <c r="X13" i="6"/>
  <c r="W13" i="6"/>
  <c r="V13" i="6"/>
  <c r="U13" i="6"/>
  <c r="T13" i="6"/>
  <c r="X12" i="6"/>
  <c r="W12" i="6"/>
  <c r="V12" i="6"/>
  <c r="U12" i="6"/>
  <c r="T12" i="6"/>
  <c r="X11" i="6"/>
  <c r="W11" i="6"/>
  <c r="V11" i="6"/>
  <c r="U11" i="6"/>
  <c r="T11" i="6"/>
  <c r="P11" i="6"/>
  <c r="O11" i="6"/>
  <c r="X10" i="6"/>
  <c r="W10" i="6"/>
  <c r="U10" i="6"/>
  <c r="T10" i="6"/>
  <c r="X9" i="6"/>
  <c r="W9" i="6"/>
  <c r="U9" i="6"/>
  <c r="T9" i="6"/>
  <c r="X8" i="6"/>
  <c r="W8" i="6"/>
  <c r="U8" i="6"/>
  <c r="T8" i="6"/>
  <c r="X7" i="6"/>
  <c r="W7" i="6"/>
  <c r="U7" i="6"/>
  <c r="T7" i="6"/>
  <c r="X6" i="6"/>
  <c r="W6" i="6"/>
  <c r="U6" i="6"/>
  <c r="T6" i="6"/>
  <c r="Y5" i="6"/>
  <c r="X5" i="6"/>
  <c r="W5" i="6"/>
  <c r="U5" i="6"/>
  <c r="T5" i="6"/>
  <c r="Y4" i="6"/>
  <c r="X4" i="6"/>
  <c r="W4" i="6"/>
  <c r="V4" i="6"/>
  <c r="U4" i="6"/>
  <c r="T4" i="6"/>
  <c r="Y3" i="6"/>
  <c r="Y15" i="6" s="1"/>
  <c r="X3" i="6"/>
  <c r="X15" i="6" s="1"/>
  <c r="W3" i="6"/>
  <c r="W15" i="6" s="1"/>
  <c r="V3" i="6"/>
  <c r="V15" i="6" s="1"/>
  <c r="U3" i="6"/>
  <c r="U15" i="6" s="1"/>
  <c r="T3" i="6"/>
  <c r="T15" i="6" s="1"/>
  <c r="T17" i="6" s="1"/>
  <c r="Y52" i="6" l="1"/>
  <c r="K16" i="6"/>
  <c r="K35" i="6" s="1"/>
  <c r="C37" i="6" s="1"/>
  <c r="N27" i="5"/>
  <c r="K62" i="5" l="1"/>
  <c r="C62" i="3"/>
  <c r="R18" i="3"/>
  <c r="K18" i="3" s="1"/>
  <c r="E62" i="5"/>
  <c r="C62" i="5"/>
  <c r="C63" i="5" s="1"/>
  <c r="F54" i="5"/>
  <c r="D54" i="5"/>
  <c r="F53" i="5"/>
  <c r="D53" i="5"/>
  <c r="F52" i="5"/>
  <c r="D52" i="5"/>
  <c r="T51" i="5"/>
  <c r="F51" i="5"/>
  <c r="D51" i="5"/>
  <c r="F50" i="5"/>
  <c r="D50" i="5"/>
  <c r="Y49" i="5"/>
  <c r="X49" i="5"/>
  <c r="W49" i="5"/>
  <c r="V49" i="5"/>
  <c r="U49" i="5"/>
  <c r="T49" i="5"/>
  <c r="F49" i="5"/>
  <c r="D49" i="5"/>
  <c r="F48" i="5"/>
  <c r="D48" i="5"/>
  <c r="F47" i="5"/>
  <c r="D47" i="5"/>
  <c r="F46" i="5"/>
  <c r="D46" i="5"/>
  <c r="F45" i="5"/>
  <c r="D45" i="5"/>
  <c r="C40" i="5"/>
  <c r="C39" i="5"/>
  <c r="C41" i="5" s="1"/>
  <c r="P35" i="5"/>
  <c r="C35" i="5"/>
  <c r="K26" i="5"/>
  <c r="R25" i="5"/>
  <c r="K24" i="5"/>
  <c r="R23" i="5"/>
  <c r="Q23" i="5"/>
  <c r="R18" i="5"/>
  <c r="R17" i="5"/>
  <c r="Q17" i="5"/>
  <c r="X14" i="5"/>
  <c r="W14" i="5"/>
  <c r="V14" i="5"/>
  <c r="U14" i="5"/>
  <c r="T14" i="5"/>
  <c r="R14" i="5"/>
  <c r="Q14" i="5"/>
  <c r="X13" i="5"/>
  <c r="W13" i="5"/>
  <c r="V13" i="5"/>
  <c r="U13" i="5"/>
  <c r="T13" i="5"/>
  <c r="X12" i="5"/>
  <c r="W12" i="5"/>
  <c r="V12" i="5"/>
  <c r="U12" i="5"/>
  <c r="T12" i="5"/>
  <c r="K12" i="5"/>
  <c r="X11" i="5"/>
  <c r="W11" i="5"/>
  <c r="V11" i="5"/>
  <c r="U11" i="5"/>
  <c r="T11" i="5"/>
  <c r="P11" i="5"/>
  <c r="O11" i="5"/>
  <c r="X10" i="5"/>
  <c r="W10" i="5"/>
  <c r="U10" i="5"/>
  <c r="T10" i="5"/>
  <c r="X9" i="5"/>
  <c r="W9" i="5"/>
  <c r="U9" i="5"/>
  <c r="T9" i="5"/>
  <c r="X8" i="5"/>
  <c r="W8" i="5"/>
  <c r="U8" i="5"/>
  <c r="T8" i="5"/>
  <c r="X7" i="5"/>
  <c r="W7" i="5"/>
  <c r="U7" i="5"/>
  <c r="T7" i="5"/>
  <c r="X6" i="5"/>
  <c r="W6" i="5"/>
  <c r="U6" i="5"/>
  <c r="T6" i="5"/>
  <c r="Y5" i="5"/>
  <c r="X5" i="5"/>
  <c r="W5" i="5"/>
  <c r="U5" i="5"/>
  <c r="T5" i="5"/>
  <c r="Y4" i="5"/>
  <c r="Y15" i="5" s="1"/>
  <c r="X4" i="5"/>
  <c r="W4" i="5"/>
  <c r="V4" i="5"/>
  <c r="U4" i="5"/>
  <c r="T4" i="5"/>
  <c r="Y3" i="5"/>
  <c r="X3" i="5"/>
  <c r="X15" i="5" s="1"/>
  <c r="W3" i="5"/>
  <c r="W15" i="5" s="1"/>
  <c r="V3" i="5"/>
  <c r="V15" i="5" s="1"/>
  <c r="U3" i="5"/>
  <c r="U15" i="5" s="1"/>
  <c r="T3" i="5"/>
  <c r="T15" i="5" s="1"/>
  <c r="T17" i="5" s="1"/>
  <c r="Y52" i="5" l="1"/>
  <c r="O38" i="5"/>
  <c r="K16" i="5"/>
  <c r="K35" i="5" s="1"/>
  <c r="C37" i="5" s="1"/>
  <c r="T49" i="3"/>
  <c r="Y49" i="3"/>
  <c r="X49" i="3"/>
  <c r="W49" i="3"/>
  <c r="V49" i="3"/>
  <c r="U49" i="3"/>
  <c r="T51" i="3" l="1"/>
  <c r="Y52" i="3" s="1"/>
  <c r="Y55" i="3" s="1"/>
  <c r="K26" i="3"/>
  <c r="Y5" i="3"/>
  <c r="K24" i="3" l="1"/>
  <c r="D46" i="3"/>
  <c r="D50" i="3"/>
  <c r="F50" i="3"/>
  <c r="F47" i="3"/>
  <c r="F48" i="3"/>
  <c r="F49" i="3"/>
  <c r="D49" i="3"/>
  <c r="F46" i="3"/>
  <c r="F45" i="3"/>
  <c r="D45" i="3"/>
  <c r="E62" i="3" l="1"/>
  <c r="F54" i="3"/>
  <c r="D54" i="3"/>
  <c r="F53" i="3"/>
  <c r="D53" i="3"/>
  <c r="F52" i="3"/>
  <c r="D52" i="3"/>
  <c r="F51" i="3"/>
  <c r="D51" i="3"/>
  <c r="D48" i="3"/>
  <c r="D47" i="3"/>
  <c r="C41" i="3"/>
  <c r="C40" i="3"/>
  <c r="C39" i="3"/>
  <c r="P35" i="3"/>
  <c r="C35" i="3"/>
  <c r="R25" i="3"/>
  <c r="R23" i="3"/>
  <c r="Q23" i="3"/>
  <c r="O38" i="3"/>
  <c r="Q17" i="3"/>
  <c r="R17" i="3" s="1"/>
  <c r="X14" i="3"/>
  <c r="W14" i="3"/>
  <c r="V14" i="3"/>
  <c r="U14" i="3"/>
  <c r="T14" i="3"/>
  <c r="Q14" i="3"/>
  <c r="R14" i="3" s="1"/>
  <c r="X13" i="3"/>
  <c r="W13" i="3"/>
  <c r="V13" i="3"/>
  <c r="U13" i="3"/>
  <c r="T13" i="3"/>
  <c r="X12" i="3"/>
  <c r="W12" i="3"/>
  <c r="V12" i="3"/>
  <c r="U12" i="3"/>
  <c r="T12" i="3"/>
  <c r="X11" i="3"/>
  <c r="W11" i="3"/>
  <c r="V11" i="3"/>
  <c r="U11" i="3"/>
  <c r="T11" i="3"/>
  <c r="P11" i="3"/>
  <c r="O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V4" i="3"/>
  <c r="U4" i="3"/>
  <c r="T4" i="3"/>
  <c r="Y3" i="3"/>
  <c r="X3" i="3"/>
  <c r="W3" i="3"/>
  <c r="V3" i="3"/>
  <c r="V15" i="3" s="1"/>
  <c r="U3" i="3"/>
  <c r="U15" i="3" s="1"/>
  <c r="T3" i="3"/>
  <c r="C63" i="3" l="1"/>
  <c r="K16" i="3"/>
  <c r="K35" i="3" s="1"/>
  <c r="C37" i="3" s="1"/>
  <c r="X15" i="3"/>
  <c r="W15" i="3"/>
  <c r="T15" i="3"/>
  <c r="Y15" i="3"/>
  <c r="T17" i="2"/>
  <c r="Y15" i="2"/>
  <c r="Y3" i="2"/>
  <c r="Y4" i="2"/>
  <c r="Y5" i="2"/>
  <c r="Y6" i="2"/>
  <c r="Y7" i="2"/>
  <c r="Y8" i="2"/>
  <c r="Y9" i="2"/>
  <c r="Y10" i="2"/>
  <c r="Y11" i="2"/>
  <c r="Y12" i="2"/>
  <c r="Y13" i="2"/>
  <c r="Y14" i="2"/>
  <c r="T17" i="3" l="1"/>
  <c r="E65" i="2"/>
  <c r="C65" i="2"/>
  <c r="D60" i="2"/>
  <c r="F58" i="2"/>
  <c r="D58" i="2"/>
  <c r="F57" i="2"/>
  <c r="D57" i="2"/>
  <c r="F55" i="2"/>
  <c r="D55" i="2"/>
  <c r="F54" i="2"/>
  <c r="D54" i="2"/>
  <c r="F53" i="2"/>
  <c r="D53" i="2"/>
  <c r="F52" i="2"/>
  <c r="D52" i="2"/>
  <c r="F51" i="2"/>
  <c r="D51" i="2"/>
  <c r="F48" i="2"/>
  <c r="D48" i="2"/>
  <c r="D47" i="2"/>
  <c r="F45" i="2"/>
  <c r="D45" i="2"/>
  <c r="K60" i="1"/>
  <c r="D47" i="1"/>
  <c r="D48" i="1"/>
  <c r="O8" i="1"/>
  <c r="C40" i="2"/>
  <c r="C41" i="2" s="1"/>
  <c r="P35" i="2"/>
  <c r="C39" i="2" s="1"/>
  <c r="C35" i="2"/>
  <c r="R25" i="2"/>
  <c r="K24" i="2"/>
  <c r="Q23" i="2"/>
  <c r="R23" i="2" s="1"/>
  <c r="Q18" i="2"/>
  <c r="R18" i="2" s="1"/>
  <c r="K18" i="2" s="1"/>
  <c r="O38" i="2" s="1"/>
  <c r="R17" i="2"/>
  <c r="Q17" i="2"/>
  <c r="K35" i="2"/>
  <c r="T15" i="2"/>
  <c r="X14" i="2"/>
  <c r="W14" i="2"/>
  <c r="V14" i="2"/>
  <c r="U14" i="2"/>
  <c r="T14" i="2"/>
  <c r="Q14" i="2"/>
  <c r="R14" i="2" s="1"/>
  <c r="X13" i="2"/>
  <c r="W13" i="2"/>
  <c r="V13" i="2"/>
  <c r="U13" i="2"/>
  <c r="T13" i="2"/>
  <c r="X12" i="2"/>
  <c r="W12" i="2"/>
  <c r="V12" i="2"/>
  <c r="U12" i="2"/>
  <c r="T12" i="2"/>
  <c r="K12" i="2"/>
  <c r="X11" i="2"/>
  <c r="W11" i="2"/>
  <c r="V11" i="2"/>
  <c r="U11" i="2"/>
  <c r="T11" i="2"/>
  <c r="P11" i="2"/>
  <c r="O11" i="2"/>
  <c r="X10" i="2"/>
  <c r="W10" i="2"/>
  <c r="U10" i="2"/>
  <c r="T10" i="2"/>
  <c r="X9" i="2"/>
  <c r="W9" i="2"/>
  <c r="U9" i="2"/>
  <c r="T9" i="2"/>
  <c r="X8" i="2"/>
  <c r="W8" i="2"/>
  <c r="U8" i="2"/>
  <c r="T8" i="2"/>
  <c r="O8" i="2"/>
  <c r="L8" i="2"/>
  <c r="K8" i="2"/>
  <c r="X7" i="2"/>
  <c r="W7" i="2"/>
  <c r="U7" i="2"/>
  <c r="T7" i="2"/>
  <c r="X6" i="2"/>
  <c r="W6" i="2"/>
  <c r="U6" i="2"/>
  <c r="U15" i="2" s="1"/>
  <c r="T6" i="2"/>
  <c r="X5" i="2"/>
  <c r="W5" i="2"/>
  <c r="U5" i="2"/>
  <c r="T5" i="2"/>
  <c r="X4" i="2"/>
  <c r="W4" i="2"/>
  <c r="V4" i="2"/>
  <c r="U4" i="2"/>
  <c r="T4" i="2"/>
  <c r="X3" i="2"/>
  <c r="X15" i="2" s="1"/>
  <c r="W3" i="2"/>
  <c r="W15" i="2" s="1"/>
  <c r="V3" i="2"/>
  <c r="V15" i="2" s="1"/>
  <c r="U3" i="2"/>
  <c r="T3" i="2"/>
  <c r="E65" i="1"/>
  <c r="C65" i="1"/>
  <c r="C66" i="1" s="1"/>
  <c r="D60" i="1"/>
  <c r="F58" i="1"/>
  <c r="D58" i="1"/>
  <c r="F57" i="1"/>
  <c r="D57" i="1"/>
  <c r="F55" i="1"/>
  <c r="D55" i="1"/>
  <c r="F54" i="1"/>
  <c r="D54" i="1"/>
  <c r="F53" i="1"/>
  <c r="D53" i="1"/>
  <c r="F52" i="1"/>
  <c r="D52" i="1"/>
  <c r="F51" i="1"/>
  <c r="D51" i="1"/>
  <c r="F48" i="1"/>
  <c r="F46" i="1"/>
  <c r="D46" i="1"/>
  <c r="F45" i="1"/>
  <c r="D45" i="1"/>
  <c r="C41" i="1"/>
  <c r="C40" i="1"/>
  <c r="C39" i="1"/>
  <c r="P35" i="1"/>
  <c r="C35" i="1"/>
  <c r="R25" i="1"/>
  <c r="K24" i="1"/>
  <c r="R23" i="1"/>
  <c r="Q23" i="1"/>
  <c r="R18" i="1"/>
  <c r="Q18" i="1"/>
  <c r="K18" i="1"/>
  <c r="O38" i="1" s="1"/>
  <c r="R17" i="1"/>
  <c r="Q17" i="1"/>
  <c r="V15" i="1"/>
  <c r="X14" i="1"/>
  <c r="W14" i="1"/>
  <c r="V14" i="1"/>
  <c r="U14" i="1"/>
  <c r="T14" i="1"/>
  <c r="R14" i="1"/>
  <c r="Q14" i="1"/>
  <c r="X13" i="1"/>
  <c r="W13" i="1"/>
  <c r="V13" i="1"/>
  <c r="U13" i="1"/>
  <c r="T13" i="1"/>
  <c r="X12" i="1"/>
  <c r="W12" i="1"/>
  <c r="V12" i="1"/>
  <c r="U12" i="1"/>
  <c r="T12" i="1"/>
  <c r="K12" i="1"/>
  <c r="X11" i="1"/>
  <c r="W11" i="1"/>
  <c r="V11" i="1"/>
  <c r="U11" i="1"/>
  <c r="T11" i="1"/>
  <c r="P11" i="1"/>
  <c r="O11" i="1"/>
  <c r="X10" i="1"/>
  <c r="W10" i="1"/>
  <c r="U10" i="1"/>
  <c r="T10" i="1"/>
  <c r="X9" i="1"/>
  <c r="W9" i="1"/>
  <c r="U9" i="1"/>
  <c r="T9" i="1"/>
  <c r="X8" i="1"/>
  <c r="W8" i="1"/>
  <c r="U8" i="1"/>
  <c r="T8" i="1"/>
  <c r="L8" i="1"/>
  <c r="K8" i="1"/>
  <c r="X7" i="1"/>
  <c r="W7" i="1"/>
  <c r="U7" i="1"/>
  <c r="T7" i="1"/>
  <c r="X6" i="1"/>
  <c r="W6" i="1"/>
  <c r="U6" i="1"/>
  <c r="T6" i="1"/>
  <c r="X5" i="1"/>
  <c r="W5" i="1"/>
  <c r="U5" i="1"/>
  <c r="T5" i="1"/>
  <c r="X4" i="1"/>
  <c r="W4" i="1"/>
  <c r="V4" i="1"/>
  <c r="U4" i="1"/>
  <c r="T4" i="1"/>
  <c r="X3" i="1"/>
  <c r="X15" i="1" s="1"/>
  <c r="W3" i="1"/>
  <c r="W15" i="1" s="1"/>
  <c r="V3" i="1"/>
  <c r="U3" i="1"/>
  <c r="U15" i="1" s="1"/>
  <c r="T3" i="1"/>
  <c r="T15" i="1" s="1"/>
  <c r="T17" i="1" s="1"/>
  <c r="C66" i="2" l="1"/>
  <c r="K16" i="1"/>
  <c r="K35" i="1"/>
  <c r="C37" i="1" s="1"/>
  <c r="C37" i="2"/>
</calcChain>
</file>

<file path=xl/sharedStrings.xml><?xml version="1.0" encoding="utf-8"?>
<sst xmlns="http://schemas.openxmlformats.org/spreadsheetml/2006/main" count="764" uniqueCount="86">
  <si>
    <t>*สรุปทุกสิ้นเดือน เหลือเงินไว้ใช้เดือนต่อไป</t>
  </si>
  <si>
    <t>close</t>
  </si>
  <si>
    <t>งวดรถปี</t>
  </si>
  <si>
    <t>รายรับ</t>
  </si>
  <si>
    <t>รายจ่าย</t>
  </si>
  <si>
    <t>เดือน</t>
  </si>
  <si>
    <t>ลำดับ</t>
  </si>
  <si>
    <t>รายการ</t>
  </si>
  <si>
    <t>จำนวน</t>
  </si>
  <si>
    <t>หมายเหตุ</t>
  </si>
  <si>
    <t>ยอดคงเหลือ</t>
  </si>
  <si>
    <t>ขั้นต่ำ</t>
  </si>
  <si>
    <t>รวม</t>
  </si>
  <si>
    <t>เงินเดือน</t>
  </si>
  <si>
    <t>กยศ</t>
  </si>
  <si>
    <t>bonus</t>
  </si>
  <si>
    <t>vat 3%</t>
  </si>
  <si>
    <t>Maewnam</t>
  </si>
  <si>
    <t>ประกันสังคม</t>
  </si>
  <si>
    <t>Internet</t>
  </si>
  <si>
    <t>save</t>
  </si>
  <si>
    <t>36</t>
  </si>
  <si>
    <t>mazda2</t>
  </si>
  <si>
    <t>ประกันป้า</t>
  </si>
  <si>
    <t>12</t>
  </si>
  <si>
    <t>FPD</t>
  </si>
  <si>
    <t>ประกันตัวเอง</t>
  </si>
  <si>
    <t>krungsri CC</t>
  </si>
  <si>
    <t>CITI</t>
  </si>
  <si>
    <t>สินเชื่อส่วนบุคคล</t>
  </si>
  <si>
    <t>dtac</t>
  </si>
  <si>
    <t>ค่าเช่าห้อง</t>
  </si>
  <si>
    <t>ของแม่</t>
  </si>
  <si>
    <t>krungsri creditcard</t>
  </si>
  <si>
    <t>credit</t>
  </si>
  <si>
    <t>krungsri JCB</t>
  </si>
  <si>
    <t>shopee</t>
  </si>
  <si>
    <t>ประกัน</t>
  </si>
  <si>
    <t>scb speedy cash</t>
  </si>
  <si>
    <t>Speedy Cash</t>
  </si>
  <si>
    <t>รวมทั้งหมด</t>
  </si>
  <si>
    <t>เงิน 80,000</t>
  </si>
  <si>
    <t>KTC Proud</t>
  </si>
  <si>
    <t>Internet True</t>
  </si>
  <si>
    <t>S6 Lite</t>
  </si>
  <si>
    <t>คนละครึ่งกับพี่รบ</t>
  </si>
  <si>
    <t>เงินกู้แอพ</t>
  </si>
  <si>
    <t>1C</t>
  </si>
  <si>
    <t>UOB</t>
  </si>
  <si>
    <t>KTC</t>
  </si>
  <si>
    <t>027923999-4</t>
  </si>
  <si>
    <t>รายรับรวม</t>
  </si>
  <si>
    <t>รายจ่ายรวม</t>
  </si>
  <si>
    <t>คงเหลือ</t>
  </si>
  <si>
    <t>เงินเก็บ</t>
  </si>
  <si>
    <t>ยืนยันการเปลี่ยนชื่อ</t>
  </si>
  <si>
    <t>หนี้</t>
  </si>
  <si>
    <t>ยืนยันการออกใบใหม่ ems ฟรีค่าธรรมเนียน</t>
  </si>
  <si>
    <t>ยืมเพิ่ม</t>
  </si>
  <si>
    <t>csm@krungsri.com</t>
  </si>
  <si>
    <t>รวมคงเหลือ</t>
  </si>
  <si>
    <t>ส่งเอกสารยืนยันการเปลี่ยนชื่อ</t>
  </si>
  <si>
    <t>รวมที่จะหมด</t>
  </si>
  <si>
    <t>ราคารวมดอก</t>
  </si>
  <si>
    <t>เดือนนี้</t>
  </si>
  <si>
    <t>เดือนถัดไป</t>
  </si>
  <si>
    <t>จ่ายวันที่ 13/03/66</t>
  </si>
  <si>
    <t>งวดรถพี่รอบ</t>
  </si>
  <si>
    <t>9</t>
  </si>
  <si>
    <t>แอร์บ้าน</t>
  </si>
  <si>
    <t>OT</t>
  </si>
  <si>
    <t>บ้าน 202</t>
  </si>
  <si>
    <t>มอไซค์</t>
  </si>
  <si>
    <t>งวดรถปี  จ่ายต้นเดือน แต่เป็นของเดือนที่แล้ว</t>
  </si>
  <si>
    <t>หนี้คงเหลือ</t>
  </si>
  <si>
    <t>เงินกู้</t>
  </si>
  <si>
    <t>ในเมล</t>
  </si>
  <si>
    <t>tv</t>
  </si>
  <si>
    <t>48</t>
  </si>
  <si>
    <t>stop</t>
  </si>
  <si>
    <t>Mom</t>
  </si>
  <si>
    <t>เงิน</t>
  </si>
  <si>
    <t>สินเดือน</t>
  </si>
  <si>
    <t>1066</t>
  </si>
  <si>
    <t>แอร์บ้านแม่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</si>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</sst>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&quot;฿&quot;#,##0.00"/>
  </numFmts>
  <fonts count="2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b/>
      <sz val="16"/>
      <color theme="0"/>
      <name val="Tahoma"/>
      <family val="2"/>
      <charset val="222"/>
      <scheme val="minor"/>
    </font>
    <font>
      <sz val="16"/>
      <color theme="0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14"/>
      <color rgb="FF006100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  <font>
      <sz val="14"/>
      <color rgb="FF80000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9C0006"/>
      <name val="Tahoma"/>
      <family val="2"/>
      <scheme val="minor"/>
    </font>
    <font>
      <b/>
      <sz val="11"/>
      <color rgb="FF006100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16"/>
      <color rgb="FF006100"/>
      <name val="Tahoma"/>
      <family val="2"/>
      <charset val="222"/>
      <scheme val="minor"/>
    </font>
    <font>
      <sz val="16"/>
      <color rgb="FF9C0006"/>
      <name val="Tahoma"/>
      <family val="2"/>
      <charset val="222"/>
      <scheme val="minor"/>
    </font>
    <font>
      <b/>
      <sz val="11"/>
      <color rgb="FF3F3F76"/>
      <name val="Tahoma"/>
      <family val="2"/>
      <scheme val="minor"/>
    </font>
    <font>
      <b/>
      <sz val="11"/>
      <color rgb="FF9C65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474747"/>
      <name val="Tahoma"/>
      <family val="2"/>
      <scheme val="minor"/>
    </font>
    <font>
      <b/>
      <sz val="11"/>
      <color rgb="FF9C5700"/>
      <name val="Tahoma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CC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hair">
        <color indexed="64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55">
    <xf numFmtId="0" fontId="0" fillId="0" borderId="0" xfId="0"/>
    <xf numFmtId="187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5" fillId="0" borderId="4" xfId="0" applyFont="1" applyBorder="1"/>
    <xf numFmtId="187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4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9" fillId="12" borderId="4" xfId="0" applyFont="1" applyFill="1" applyBorder="1" applyAlignment="1">
      <alignment horizontal="center" vertical="center"/>
    </xf>
    <xf numFmtId="4" fontId="9" fillId="12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87" fontId="0" fillId="0" borderId="4" xfId="0" applyNumberFormat="1" applyBorder="1" applyAlignment="1">
      <alignment horizontal="center" vertic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2" fillId="2" borderId="4" xfId="2" applyBorder="1" applyAlignment="1">
      <alignment horizontal="left"/>
    </xf>
    <xf numFmtId="44" fontId="2" fillId="2" borderId="4" xfId="2" applyNumberFormat="1" applyBorder="1"/>
    <xf numFmtId="0" fontId="2" fillId="2" borderId="4" xfId="2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4" fontId="0" fillId="0" borderId="4" xfId="0" applyNumberFormat="1" applyFill="1" applyBorder="1"/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4" xfId="0" applyNumberFormat="1" applyBorder="1"/>
    <xf numFmtId="0" fontId="3" fillId="3" borderId="4" xfId="3" applyBorder="1" applyAlignment="1">
      <alignment horizontal="left"/>
    </xf>
    <xf numFmtId="44" fontId="3" fillId="3" borderId="4" xfId="3" applyNumberFormat="1" applyBorder="1"/>
    <xf numFmtId="0" fontId="3" fillId="3" borderId="4" xfId="3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4" xfId="2" applyFont="1" applyFill="1" applyBorder="1" applyAlignment="1">
      <alignment horizontal="center"/>
    </xf>
    <xf numFmtId="0" fontId="9" fillId="12" borderId="4" xfId="4" applyFont="1" applyFill="1" applyBorder="1" applyAlignment="1">
      <alignment horizontal="left"/>
    </xf>
    <xf numFmtId="44" fontId="9" fillId="12" borderId="4" xfId="4" applyNumberFormat="1" applyFont="1" applyFill="1" applyBorder="1"/>
    <xf numFmtId="0" fontId="9" fillId="12" borderId="4" xfId="4" applyFont="1" applyFill="1" applyBorder="1" applyAlignment="1">
      <alignment horizontal="center"/>
    </xf>
    <xf numFmtId="0" fontId="9" fillId="12" borderId="4" xfId="0" applyNumberFormat="1" applyFont="1" applyFill="1" applyBorder="1" applyAlignment="1">
      <alignment horizontal="center" vertical="center"/>
    </xf>
    <xf numFmtId="1" fontId="9" fillId="12" borderId="4" xfId="0" applyNumberFormat="1" applyFont="1" applyFill="1" applyBorder="1" applyAlignment="1">
      <alignment horizontal="center"/>
    </xf>
    <xf numFmtId="44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3" fillId="3" borderId="4" xfId="3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4" fontId="3" fillId="0" borderId="4" xfId="3" applyNumberFormat="1" applyFill="1" applyBorder="1" applyAlignment="1"/>
    <xf numFmtId="44" fontId="0" fillId="0" borderId="4" xfId="0" applyNumberForma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left"/>
    </xf>
    <xf numFmtId="44" fontId="17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/>
    </xf>
    <xf numFmtId="44" fontId="0" fillId="14" borderId="4" xfId="0" applyNumberFormat="1" applyFill="1" applyBorder="1"/>
    <xf numFmtId="0" fontId="0" fillId="14" borderId="4" xfId="8" applyFont="1" applyFill="1" applyBorder="1" applyAlignment="1">
      <alignment horizontal="center"/>
    </xf>
    <xf numFmtId="44" fontId="17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9" fillId="15" borderId="4" xfId="0" applyFont="1" applyFill="1" applyBorder="1"/>
    <xf numFmtId="44" fontId="0" fillId="16" borderId="4" xfId="0" applyNumberFormat="1" applyFill="1" applyBorder="1"/>
    <xf numFmtId="0" fontId="0" fillId="16" borderId="4" xfId="0" applyFill="1" applyBorder="1" applyAlignment="1">
      <alignment horizontal="center" vertical="center"/>
    </xf>
    <xf numFmtId="44" fontId="0" fillId="0" borderId="0" xfId="0" applyNumberFormat="1"/>
    <xf numFmtId="0" fontId="0" fillId="17" borderId="4" xfId="0" applyFont="1" applyFill="1" applyBorder="1" applyAlignment="1">
      <alignment horizontal="left"/>
    </xf>
    <xf numFmtId="44" fontId="0" fillId="17" borderId="4" xfId="0" applyNumberFormat="1" applyFont="1" applyFill="1" applyBorder="1"/>
    <xf numFmtId="0" fontId="0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44" fontId="0" fillId="0" borderId="4" xfId="0" applyNumberFormat="1" applyFont="1" applyFill="1" applyBorder="1"/>
    <xf numFmtId="0" fontId="0" fillId="0" borderId="4" xfId="0" applyFont="1" applyBorder="1" applyAlignment="1">
      <alignment horizontal="center"/>
    </xf>
    <xf numFmtId="0" fontId="6" fillId="0" borderId="1" xfId="6" applyFill="1"/>
    <xf numFmtId="0" fontId="0" fillId="14" borderId="4" xfId="8" applyFont="1" applyFill="1" applyBorder="1" applyAlignment="1">
      <alignment horizontal="left"/>
    </xf>
    <xf numFmtId="44" fontId="0" fillId="14" borderId="4" xfId="5" applyNumberFormat="1" applyFont="1" applyFill="1" applyBorder="1"/>
    <xf numFmtId="0" fontId="3" fillId="0" borderId="4" xfId="3" applyFill="1" applyBorder="1" applyAlignment="1">
      <alignment horizontal="center" vertical="center"/>
    </xf>
    <xf numFmtId="44" fontId="0" fillId="0" borderId="4" xfId="0" applyNumberFormat="1" applyBorder="1" applyAlignment="1">
      <alignment horizontal="right"/>
    </xf>
    <xf numFmtId="44" fontId="5" fillId="5" borderId="4" xfId="5" applyNumberFormat="1" applyBorder="1" applyAlignment="1">
      <alignment horizontal="right"/>
    </xf>
    <xf numFmtId="0" fontId="17" fillId="0" borderId="4" xfId="0" applyFont="1" applyFill="1" applyBorder="1" applyAlignment="1">
      <alignment horizontal="center"/>
    </xf>
    <xf numFmtId="44" fontId="0" fillId="14" borderId="4" xfId="8" applyNumberFormat="1" applyFont="1" applyFill="1" applyBorder="1" applyAlignment="1">
      <alignment vertical="center"/>
    </xf>
    <xf numFmtId="44" fontId="2" fillId="2" borderId="4" xfId="1" applyFont="1" applyFill="1" applyBorder="1"/>
    <xf numFmtId="44" fontId="5" fillId="5" borderId="4" xfId="5" applyNumberFormat="1" applyBorder="1"/>
    <xf numFmtId="187" fontId="18" fillId="0" borderId="7" xfId="0" applyNumberFormat="1" applyFont="1" applyBorder="1" applyAlignment="1">
      <alignment horizontal="center"/>
    </xf>
    <xf numFmtId="44" fontId="19" fillId="3" borderId="4" xfId="3" applyNumberFormat="1" applyFont="1" applyBorder="1"/>
    <xf numFmtId="44" fontId="17" fillId="0" borderId="4" xfId="0" applyNumberFormat="1" applyFont="1" applyFill="1" applyBorder="1"/>
    <xf numFmtId="0" fontId="0" fillId="0" borderId="4" xfId="8" applyFont="1" applyFill="1" applyBorder="1" applyAlignment="1">
      <alignment horizontal="center"/>
    </xf>
    <xf numFmtId="0" fontId="0" fillId="18" borderId="4" xfId="0" applyFont="1" applyFill="1" applyBorder="1" applyAlignment="1">
      <alignment horizontal="left"/>
    </xf>
    <xf numFmtId="44" fontId="0" fillId="18" borderId="4" xfId="0" applyNumberFormat="1" applyFont="1" applyFill="1" applyBorder="1"/>
    <xf numFmtId="0" fontId="0" fillId="18" borderId="4" xfId="0" applyFont="1" applyFill="1" applyBorder="1" applyAlignment="1">
      <alignment horizontal="center"/>
    </xf>
    <xf numFmtId="44" fontId="18" fillId="0" borderId="4" xfId="0" applyNumberFormat="1" applyFont="1" applyBorder="1"/>
    <xf numFmtId="0" fontId="0" fillId="19" borderId="4" xfId="0" applyFont="1" applyFill="1" applyBorder="1" applyAlignment="1">
      <alignment horizontal="left"/>
    </xf>
    <xf numFmtId="44" fontId="0" fillId="19" borderId="4" xfId="0" applyNumberFormat="1" applyFont="1" applyFill="1" applyBorder="1"/>
    <xf numFmtId="0" fontId="0" fillId="19" borderId="4" xfId="0" applyFont="1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44" fontId="0" fillId="0" borderId="4" xfId="0" applyNumberFormat="1" applyBorder="1" applyAlignment="1">
      <alignment horizontal="center"/>
    </xf>
    <xf numFmtId="44" fontId="5" fillId="5" borderId="4" xfId="5" applyNumberFormat="1" applyBorder="1" applyAlignment="1">
      <alignment horizontal="center"/>
    </xf>
    <xf numFmtId="0" fontId="0" fillId="20" borderId="4" xfId="0" applyFont="1" applyFill="1" applyBorder="1" applyAlignment="1">
      <alignment horizontal="left"/>
    </xf>
    <xf numFmtId="44" fontId="0" fillId="20" borderId="4" xfId="0" applyNumberFormat="1" applyFont="1" applyFill="1" applyBorder="1"/>
    <xf numFmtId="0" fontId="0" fillId="20" borderId="4" xfId="0" applyFont="1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44" fontId="0" fillId="0" borderId="4" xfId="8" applyNumberFormat="1" applyFont="1" applyFill="1" applyBorder="1"/>
    <xf numFmtId="187" fontId="0" fillId="0" borderId="7" xfId="0" applyNumberFormat="1" applyBorder="1"/>
    <xf numFmtId="187" fontId="0" fillId="0" borderId="4" xfId="0" applyNumberFormat="1" applyBorder="1"/>
    <xf numFmtId="0" fontId="6" fillId="0" borderId="1" xfId="6" applyFill="1" applyAlignment="1">
      <alignment horizontal="left"/>
    </xf>
    <xf numFmtId="44" fontId="0" fillId="0" borderId="0" xfId="0" applyNumberFormat="1" applyFill="1"/>
    <xf numFmtId="0" fontId="0" fillId="5" borderId="4" xfId="5" applyFont="1" applyBorder="1" applyAlignment="1">
      <alignment horizontal="left"/>
    </xf>
    <xf numFmtId="44" fontId="0" fillId="5" borderId="4" xfId="5" applyNumberFormat="1" applyFont="1" applyBorder="1"/>
    <xf numFmtId="0" fontId="0" fillId="5" borderId="4" xfId="5" applyFont="1" applyBorder="1" applyAlignment="1">
      <alignment horizontal="center"/>
    </xf>
    <xf numFmtId="0" fontId="0" fillId="14" borderId="4" xfId="0" applyFont="1" applyFill="1" applyBorder="1" applyAlignment="1">
      <alignment horizontal="left"/>
    </xf>
    <xf numFmtId="44" fontId="0" fillId="14" borderId="4" xfId="0" applyNumberFormat="1" applyFont="1" applyFill="1" applyBorder="1"/>
    <xf numFmtId="0" fontId="0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21" borderId="4" xfId="5" applyFont="1" applyFill="1" applyBorder="1" applyAlignment="1">
      <alignment horizontal="left"/>
    </xf>
    <xf numFmtId="44" fontId="0" fillId="21" borderId="4" xfId="5" applyNumberFormat="1" applyFont="1" applyFill="1" applyBorder="1"/>
    <xf numFmtId="0" fontId="0" fillId="21" borderId="4" xfId="5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 vertical="center"/>
    </xf>
    <xf numFmtId="44" fontId="17" fillId="0" borderId="4" xfId="0" applyNumberFormat="1" applyFont="1" applyBorder="1"/>
    <xf numFmtId="0" fontId="0" fillId="14" borderId="4" xfId="5" applyFont="1" applyFill="1" applyBorder="1" applyAlignment="1">
      <alignment horizontal="left"/>
    </xf>
    <xf numFmtId="187" fontId="0" fillId="14" borderId="4" xfId="5" applyNumberFormat="1" applyFont="1" applyFill="1" applyBorder="1"/>
    <xf numFmtId="0" fontId="0" fillId="14" borderId="4" xfId="0" applyFont="1" applyFill="1" applyBorder="1" applyAlignment="1">
      <alignment horizontal="center" vertical="center"/>
    </xf>
    <xf numFmtId="4" fontId="21" fillId="0" borderId="4" xfId="2" applyNumberFormat="1" applyFont="1" applyFill="1" applyBorder="1" applyAlignment="1">
      <alignment horizontal="center"/>
    </xf>
    <xf numFmtId="44" fontId="4" fillId="4" borderId="4" xfId="4" applyNumberFormat="1" applyBorder="1"/>
    <xf numFmtId="0" fontId="17" fillId="0" borderId="4" xfId="0" applyFont="1" applyFill="1" applyBorder="1"/>
    <xf numFmtId="44" fontId="2" fillId="0" borderId="4" xfId="2" applyNumberFormat="1" applyFill="1" applyBorder="1"/>
    <xf numFmtId="44" fontId="5" fillId="0" borderId="4" xfId="5" applyNumberFormat="1" applyFill="1" applyBorder="1"/>
    <xf numFmtId="0" fontId="17" fillId="22" borderId="4" xfId="8" applyFont="1" applyFill="1" applyBorder="1" applyAlignment="1">
      <alignment horizontal="left"/>
    </xf>
    <xf numFmtId="44" fontId="0" fillId="22" borderId="4" xfId="5" applyNumberFormat="1" applyFont="1" applyFill="1" applyBorder="1"/>
    <xf numFmtId="0" fontId="0" fillId="22" borderId="4" xfId="0" applyFont="1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44" fontId="0" fillId="0" borderId="4" xfId="0" applyNumberFormat="1" applyFill="1" applyBorder="1" applyAlignment="1">
      <alignment vertical="center"/>
    </xf>
    <xf numFmtId="0" fontId="17" fillId="0" borderId="4" xfId="3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8" xfId="8" applyFont="1" applyFill="1" applyBorder="1" applyAlignment="1">
      <alignment horizontal="center"/>
    </xf>
    <xf numFmtId="44" fontId="5" fillId="0" borderId="9" xfId="5" applyNumberFormat="1" applyFill="1" applyBorder="1"/>
    <xf numFmtId="0" fontId="3" fillId="0" borderId="8" xfId="3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4" fontId="0" fillId="0" borderId="8" xfId="0" applyNumberFormat="1" applyFill="1" applyBorder="1"/>
    <xf numFmtId="44" fontId="0" fillId="0" borderId="8" xfId="0" applyNumberFormat="1" applyBorder="1"/>
    <xf numFmtId="44" fontId="0" fillId="0" borderId="8" xfId="0" applyNumberFormat="1" applyBorder="1" applyAlignment="1">
      <alignment horizontal="center"/>
    </xf>
    <xf numFmtId="0" fontId="22" fillId="2" borderId="4" xfId="2" applyFont="1" applyBorder="1" applyAlignment="1">
      <alignment horizontal="right"/>
    </xf>
    <xf numFmtId="0" fontId="23" fillId="3" borderId="4" xfId="3" applyFont="1" applyBorder="1" applyAlignment="1">
      <alignment horizontal="right"/>
    </xf>
    <xf numFmtId="187" fontId="0" fillId="0" borderId="4" xfId="0" applyNumberFormat="1" applyBorder="1" applyAlignment="1">
      <alignment horizontal="center"/>
    </xf>
    <xf numFmtId="0" fontId="21" fillId="23" borderId="4" xfId="2" applyFont="1" applyFill="1" applyBorder="1" applyAlignment="1">
      <alignment horizontal="right"/>
    </xf>
    <xf numFmtId="0" fontId="9" fillId="0" borderId="4" xfId="4" applyFont="1" applyFill="1" applyBorder="1" applyAlignment="1">
      <alignment horizontal="center" vertical="center"/>
    </xf>
    <xf numFmtId="187" fontId="0" fillId="0" borderId="4" xfId="0" applyNumberFormat="1" applyFill="1" applyBorder="1" applyAlignment="1"/>
    <xf numFmtId="0" fontId="20" fillId="2" borderId="4" xfId="2" applyFont="1" applyBorder="1" applyAlignment="1">
      <alignment horizontal="left"/>
    </xf>
    <xf numFmtId="4" fontId="20" fillId="2" borderId="4" xfId="2" applyNumberFormat="1" applyFont="1" applyBorder="1"/>
    <xf numFmtId="2" fontId="24" fillId="0" borderId="10" xfId="5" applyNumberFormat="1" applyFont="1" applyFill="1" applyBorder="1" applyAlignment="1"/>
    <xf numFmtId="2" fontId="24" fillId="0" borderId="11" xfId="5" applyNumberFormat="1" applyFont="1" applyFill="1" applyBorder="1" applyAlignment="1"/>
    <xf numFmtId="2" fontId="24" fillId="0" borderId="12" xfId="5" applyNumberFormat="1" applyFont="1" applyFill="1" applyBorder="1" applyAlignment="1"/>
    <xf numFmtId="0" fontId="19" fillId="3" borderId="4" xfId="3" applyFont="1" applyBorder="1" applyAlignment="1">
      <alignment horizontal="left"/>
    </xf>
    <xf numFmtId="187" fontId="0" fillId="0" borderId="4" xfId="0" applyNumberFormat="1" applyFill="1" applyBorder="1"/>
    <xf numFmtId="0" fontId="17" fillId="0" borderId="4" xfId="0" applyFont="1" applyFill="1" applyBorder="1" applyAlignment="1">
      <alignment horizontal="left"/>
    </xf>
    <xf numFmtId="187" fontId="25" fillId="4" borderId="1" xfId="4" applyNumberFormat="1" applyFont="1" applyBorder="1"/>
    <xf numFmtId="44" fontId="0" fillId="0" borderId="4" xfId="1" applyFont="1" applyBorder="1"/>
    <xf numFmtId="44" fontId="0" fillId="0" borderId="4" xfId="1" applyFont="1" applyFill="1" applyBorder="1"/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187" fontId="10" fillId="0" borderId="4" xfId="10" applyNumberFormat="1" applyBorder="1" applyAlignment="1">
      <alignment horizontal="center"/>
    </xf>
    <xf numFmtId="187" fontId="24" fillId="5" borderId="1" xfId="5" applyNumberFormat="1" applyFont="1"/>
    <xf numFmtId="44" fontId="24" fillId="5" borderId="1" xfId="5" applyNumberFormat="1" applyFont="1"/>
    <xf numFmtId="44" fontId="0" fillId="0" borderId="4" xfId="0" applyNumberFormat="1" applyFill="1" applyBorder="1" applyAlignment="1">
      <alignment horizontal="left"/>
    </xf>
    <xf numFmtId="187" fontId="8" fillId="0" borderId="4" xfId="0" applyNumberFormat="1" applyFont="1" applyFill="1" applyBorder="1"/>
    <xf numFmtId="4" fontId="0" fillId="0" borderId="4" xfId="0" applyNumberFormat="1" applyFill="1" applyBorder="1"/>
    <xf numFmtId="187" fontId="0" fillId="0" borderId="4" xfId="0" applyNumberFormat="1" applyFill="1" applyBorder="1" applyAlignment="1">
      <alignment horizontal="center"/>
    </xf>
    <xf numFmtId="0" fontId="26" fillId="0" borderId="4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2" borderId="4" xfId="2" applyNumberFormat="1" applyBorder="1" applyAlignment="1">
      <alignment horizontal="center" vertical="center"/>
    </xf>
    <xf numFmtId="44" fontId="2" fillId="2" borderId="4" xfId="2" applyNumberFormat="1" applyBorder="1" applyAlignment="1">
      <alignment horizontal="center" vertical="center"/>
    </xf>
    <xf numFmtId="0" fontId="2" fillId="2" borderId="4" xfId="2" applyBorder="1"/>
    <xf numFmtId="4" fontId="2" fillId="2" borderId="4" xfId="2" applyNumberFormat="1" applyBorder="1"/>
    <xf numFmtId="187" fontId="2" fillId="2" borderId="4" xfId="2" applyNumberFormat="1" applyBorder="1" applyAlignment="1">
      <alignment horizontal="center"/>
    </xf>
    <xf numFmtId="0" fontId="2" fillId="2" borderId="4" xfId="2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44" fontId="17" fillId="0" borderId="4" xfId="2" applyNumberFormat="1" applyFont="1" applyFill="1" applyBorder="1"/>
    <xf numFmtId="0" fontId="17" fillId="0" borderId="4" xfId="2" applyFont="1" applyFill="1" applyBorder="1"/>
    <xf numFmtId="0" fontId="17" fillId="0" borderId="4" xfId="2" applyFont="1" applyFill="1" applyBorder="1" applyAlignment="1">
      <alignment horizontal="left"/>
    </xf>
    <xf numFmtId="4" fontId="17" fillId="0" borderId="4" xfId="2" applyNumberFormat="1" applyFont="1" applyFill="1" applyBorder="1"/>
    <xf numFmtId="187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/>
    </xf>
    <xf numFmtId="0" fontId="2" fillId="0" borderId="4" xfId="2" applyNumberFormat="1" applyFill="1" applyBorder="1" applyAlignment="1">
      <alignment horizontal="center" vertical="center"/>
    </xf>
    <xf numFmtId="44" fontId="2" fillId="0" borderId="4" xfId="2" applyNumberFormat="1" applyFill="1" applyBorder="1" applyAlignment="1">
      <alignment horizontal="center" vertical="center"/>
    </xf>
    <xf numFmtId="0" fontId="2" fillId="0" borderId="4" xfId="2" applyFill="1" applyBorder="1"/>
    <xf numFmtId="0" fontId="2" fillId="0" borderId="4" xfId="2" applyFill="1" applyBorder="1" applyAlignment="1">
      <alignment horizontal="center"/>
    </xf>
    <xf numFmtId="0" fontId="2" fillId="0" borderId="4" xfId="2" applyFill="1" applyBorder="1" applyAlignment="1">
      <alignment horizontal="left"/>
    </xf>
    <xf numFmtId="4" fontId="2" fillId="0" borderId="4" xfId="2" applyNumberFormat="1" applyFill="1" applyBorder="1"/>
    <xf numFmtId="187" fontId="2" fillId="0" borderId="4" xfId="2" applyNumberForma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44" fontId="17" fillId="0" borderId="4" xfId="1" applyFont="1" applyBorder="1"/>
    <xf numFmtId="44" fontId="17" fillId="0" borderId="4" xfId="1" applyFont="1" applyFill="1" applyBorder="1"/>
    <xf numFmtId="44" fontId="3" fillId="0" borderId="1" xfId="3" applyNumberFormat="1" applyFill="1" applyBorder="1" applyAlignment="1"/>
    <xf numFmtId="0" fontId="4" fillId="4" borderId="4" xfId="4" applyBorder="1" applyAlignment="1">
      <alignment horizontal="center"/>
    </xf>
    <xf numFmtId="44" fontId="4" fillId="4" borderId="4" xfId="4" applyNumberFormat="1" applyBorder="1" applyAlignment="1">
      <alignment horizontal="center" vertical="center"/>
    </xf>
    <xf numFmtId="0" fontId="4" fillId="4" borderId="4" xfId="4" applyBorder="1"/>
    <xf numFmtId="0" fontId="4" fillId="4" borderId="4" xfId="4" applyNumberFormat="1" applyBorder="1" applyAlignment="1">
      <alignment horizontal="center" vertical="center"/>
    </xf>
    <xf numFmtId="44" fontId="17" fillId="0" borderId="13" xfId="1" applyFont="1" applyFill="1" applyBorder="1" applyAlignment="1">
      <alignment vertical="center"/>
    </xf>
    <xf numFmtId="44" fontId="17" fillId="0" borderId="4" xfId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right" vertical="center"/>
    </xf>
    <xf numFmtId="0" fontId="20" fillId="2" borderId="4" xfId="2" applyNumberFormat="1" applyFont="1" applyBorder="1" applyAlignment="1">
      <alignment horizontal="left" vertical="center"/>
    </xf>
    <xf numFmtId="44" fontId="20" fillId="2" borderId="4" xfId="2" applyNumberFormat="1" applyFont="1" applyBorder="1"/>
    <xf numFmtId="0" fontId="25" fillId="4" borderId="4" xfId="4" applyFont="1" applyBorder="1" applyAlignment="1">
      <alignment horizontal="left"/>
    </xf>
    <xf numFmtId="43" fontId="0" fillId="0" borderId="4" xfId="0" applyNumberFormat="1" applyBorder="1"/>
    <xf numFmtId="0" fontId="0" fillId="24" borderId="4" xfId="0" applyFont="1" applyFill="1" applyBorder="1" applyAlignment="1">
      <alignment horizontal="left"/>
    </xf>
    <xf numFmtId="44" fontId="0" fillId="24" borderId="4" xfId="0" applyNumberFormat="1" applyFont="1" applyFill="1" applyBorder="1"/>
    <xf numFmtId="0" fontId="0" fillId="24" borderId="4" xfId="0" applyFont="1" applyFill="1" applyBorder="1" applyAlignment="1">
      <alignment horizontal="center"/>
    </xf>
    <xf numFmtId="0" fontId="0" fillId="24" borderId="4" xfId="0" applyFill="1" applyBorder="1" applyAlignment="1">
      <alignment horizontal="center" vertical="center"/>
    </xf>
    <xf numFmtId="0" fontId="9" fillId="0" borderId="4" xfId="4" applyFont="1" applyFill="1" applyBorder="1" applyAlignment="1">
      <alignment horizontal="left"/>
    </xf>
    <xf numFmtId="44" fontId="9" fillId="0" borderId="4" xfId="4" applyNumberFormat="1" applyFont="1" applyFill="1" applyBorder="1"/>
    <xf numFmtId="0" fontId="9" fillId="0" borderId="4" xfId="4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left"/>
    </xf>
    <xf numFmtId="44" fontId="0" fillId="22" borderId="4" xfId="1" applyFont="1" applyFill="1" applyBorder="1"/>
    <xf numFmtId="44" fontId="0" fillId="14" borderId="4" xfId="1" applyFont="1" applyFill="1" applyBorder="1"/>
    <xf numFmtId="44" fontId="28" fillId="4" borderId="0" xfId="4" applyNumberFormat="1" applyFont="1"/>
    <xf numFmtId="44" fontId="3" fillId="3" borderId="1" xfId="3" applyNumberFormat="1" applyBorder="1"/>
    <xf numFmtId="44" fontId="0" fillId="22" borderId="4" xfId="0" applyNumberFormat="1" applyFill="1" applyBorder="1"/>
    <xf numFmtId="0" fontId="2" fillId="2" borderId="0" xfId="2" applyAlignment="1">
      <alignment horizontal="center"/>
    </xf>
    <xf numFmtId="44" fontId="2" fillId="2" borderId="0" xfId="2" applyNumberFormat="1"/>
    <xf numFmtId="44" fontId="0" fillId="0" borderId="0" xfId="1" applyFont="1" applyAlignment="1">
      <alignment horizontal="center"/>
    </xf>
    <xf numFmtId="44" fontId="17" fillId="22" borderId="4" xfId="5" applyNumberFormat="1" applyFont="1" applyFill="1" applyBorder="1"/>
    <xf numFmtId="44" fontId="25" fillId="4" borderId="5" xfId="4" applyNumberFormat="1" applyFont="1" applyBorder="1" applyAlignment="1">
      <alignment horizontal="center"/>
    </xf>
    <xf numFmtId="44" fontId="25" fillId="4" borderId="7" xfId="4" applyNumberFormat="1" applyFont="1" applyBorder="1" applyAlignment="1">
      <alignment horizontal="center"/>
    </xf>
    <xf numFmtId="17" fontId="11" fillId="7" borderId="4" xfId="7" applyNumberFormat="1" applyFont="1" applyBorder="1" applyAlignment="1">
      <alignment horizontal="center"/>
    </xf>
    <xf numFmtId="17" fontId="12" fillId="9" borderId="4" xfId="9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2" borderId="4" xfId="2" applyFont="1" applyBorder="1" applyAlignment="1">
      <alignment horizontal="center"/>
    </xf>
    <xf numFmtId="0" fontId="16" fillId="10" borderId="4" xfId="2" applyFont="1" applyFill="1" applyBorder="1" applyAlignment="1">
      <alignment horizontal="center"/>
    </xf>
    <xf numFmtId="49" fontId="9" fillId="12" borderId="4" xfId="0" applyNumberFormat="1" applyFont="1" applyFill="1" applyBorder="1" applyAlignment="1">
      <alignment horizontal="center" vertical="center"/>
    </xf>
    <xf numFmtId="44" fontId="20" fillId="2" borderId="5" xfId="2" applyNumberFormat="1" applyFont="1" applyBorder="1" applyAlignment="1">
      <alignment horizontal="center"/>
    </xf>
    <xf numFmtId="44" fontId="20" fillId="2" borderId="6" xfId="2" applyNumberFormat="1" applyFont="1" applyBorder="1" applyAlignment="1">
      <alignment horizontal="center"/>
    </xf>
    <xf numFmtId="44" fontId="20" fillId="2" borderId="7" xfId="2" applyNumberFormat="1" applyFont="1" applyBorder="1" applyAlignment="1">
      <alignment horizontal="center"/>
    </xf>
    <xf numFmtId="44" fontId="22" fillId="2" borderId="4" xfId="2" applyNumberFormat="1" applyFont="1" applyBorder="1" applyAlignment="1">
      <alignment horizontal="center"/>
    </xf>
    <xf numFmtId="44" fontId="23" fillId="3" borderId="5" xfId="3" applyNumberFormat="1" applyFont="1" applyBorder="1" applyAlignment="1">
      <alignment horizontal="center"/>
    </xf>
    <xf numFmtId="44" fontId="23" fillId="3" borderId="7" xfId="3" applyNumberFormat="1" applyFont="1" applyBorder="1" applyAlignment="1">
      <alignment horizontal="center"/>
    </xf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17" fillId="0" borderId="14" xfId="1" applyFont="1" applyFill="1" applyBorder="1" applyAlignment="1">
      <alignment horizontal="center" vertical="center"/>
    </xf>
    <xf numFmtId="44" fontId="17" fillId="0" borderId="8" xfId="1" applyFont="1" applyFill="1" applyBorder="1" applyAlignment="1">
      <alignment horizontal="center" vertical="center"/>
    </xf>
    <xf numFmtId="44" fontId="3" fillId="3" borderId="10" xfId="3" applyNumberFormat="1" applyBorder="1" applyAlignment="1">
      <alignment horizontal="left"/>
    </xf>
    <xf numFmtId="44" fontId="3" fillId="3" borderId="11" xfId="3" applyNumberFormat="1" applyBorder="1" applyAlignment="1">
      <alignment horizontal="left"/>
    </xf>
    <xf numFmtId="44" fontId="3" fillId="3" borderId="12" xfId="3" applyNumberFormat="1" applyBorder="1" applyAlignment="1">
      <alignment horizontal="left"/>
    </xf>
    <xf numFmtId="44" fontId="28" fillId="4" borderId="15" xfId="4" applyNumberFormat="1" applyFont="1" applyBorder="1" applyAlignment="1">
      <alignment horizontal="left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4" fillId="4" borderId="13" xfId="4" applyBorder="1" applyAlignment="1">
      <alignment horizontal="center" vertical="center"/>
    </xf>
    <xf numFmtId="0" fontId="4" fillId="4" borderId="14" xfId="4" applyBorder="1" applyAlignment="1">
      <alignment horizontal="center" vertical="center"/>
    </xf>
    <xf numFmtId="0" fontId="4" fillId="4" borderId="8" xfId="4" applyBorder="1" applyAlignment="1">
      <alignment horizontal="center" vertical="center"/>
    </xf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@krungsr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705A-84DC-4218-AFB8-FBB34BE7ECBB}">
  <dimension ref="A1:X68"/>
  <sheetViews>
    <sheetView workbookViewId="0">
      <selection activeCell="E22" sqref="E22"/>
    </sheetView>
  </sheetViews>
  <sheetFormatPr defaultColWidth="9" defaultRowHeight="14.25" x14ac:dyDescent="0.2"/>
  <cols>
    <col min="1" max="1" width="5.125" style="11" bestFit="1" customWidth="1"/>
    <col min="2" max="2" width="20" style="18" customWidth="1"/>
    <col min="3" max="3" width="17.125" style="32" customWidth="1"/>
    <col min="4" max="4" width="17" style="11" customWidth="1"/>
    <col min="5" max="5" width="10.5" style="11" bestFit="1" customWidth="1"/>
    <col min="6" max="6" width="11.5" style="11" bestFit="1" customWidth="1"/>
    <col min="7" max="7" width="11.25" style="11" customWidth="1"/>
    <col min="8" max="8" width="3.875" style="11" customWidth="1"/>
    <col min="9" max="9" width="5.125" style="15" bestFit="1" customWidth="1"/>
    <col min="10" max="10" width="22.6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16384" width="9" style="11"/>
  </cols>
  <sheetData>
    <row r="1" spans="1:24" s="3" customFormat="1" ht="19.5" x14ac:dyDescent="0.25">
      <c r="A1" s="227">
        <v>243256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4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</row>
    <row r="3" spans="1:24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</row>
    <row r="4" spans="1:24" x14ac:dyDescent="0.2">
      <c r="A4" s="17">
        <v>1</v>
      </c>
      <c r="B4" s="18" t="s">
        <v>13</v>
      </c>
      <c r="C4" s="19">
        <v>25200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X14" si="1">6086/2</f>
        <v>3043</v>
      </c>
      <c r="X4" s="16">
        <f t="shared" si="1"/>
        <v>3043</v>
      </c>
    </row>
    <row r="5" spans="1:24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</row>
    <row r="6" spans="1:24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</row>
    <row r="7" spans="1:24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</row>
    <row r="8" spans="1:24" x14ac:dyDescent="0.2">
      <c r="A8" s="17">
        <v>5</v>
      </c>
      <c r="C8" s="28">
        <v>227.78</v>
      </c>
      <c r="D8" s="22"/>
      <c r="E8" s="26">
        <v>31</v>
      </c>
      <c r="F8" s="27" t="s">
        <v>21</v>
      </c>
      <c r="H8" s="21"/>
      <c r="I8" s="25">
        <v>5</v>
      </c>
      <c r="J8" s="41" t="s">
        <v>22</v>
      </c>
      <c r="K8" s="42">
        <f>6086/2</f>
        <v>3043</v>
      </c>
      <c r="L8" s="43">
        <f>K8*2</f>
        <v>6086</v>
      </c>
      <c r="M8" s="44">
        <v>25</v>
      </c>
      <c r="N8" s="44">
        <v>35</v>
      </c>
      <c r="O8" s="45">
        <f>N8-M8</f>
        <v>10</v>
      </c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</row>
    <row r="9" spans="1:24" x14ac:dyDescent="0.2">
      <c r="A9" s="17">
        <v>6</v>
      </c>
      <c r="B9" s="47"/>
      <c r="C9" s="28"/>
      <c r="D9" s="22"/>
      <c r="E9" s="26"/>
      <c r="F9" s="27"/>
      <c r="H9" s="21"/>
      <c r="I9" s="25">
        <v>6</v>
      </c>
      <c r="J9" s="33" t="s">
        <v>23</v>
      </c>
      <c r="K9" s="34">
        <v>400</v>
      </c>
      <c r="L9" s="35"/>
      <c r="M9" s="48">
        <v>6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</row>
    <row r="10" spans="1:24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</row>
    <row r="11" spans="1:24" x14ac:dyDescent="0.2">
      <c r="A11" s="17">
        <v>8</v>
      </c>
      <c r="C11" s="60"/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8</v>
      </c>
      <c r="N11" s="65">
        <v>58</v>
      </c>
      <c r="O11" s="28">
        <f>((N11-M11)+1)*K11</f>
        <v>162792</v>
      </c>
      <c r="P11" s="28">
        <f>M11*K11</f>
        <v>25536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</row>
    <row r="12" spans="1:24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</row>
    <row r="13" spans="1:24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</row>
    <row r="14" spans="1:24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</row>
    <row r="15" spans="1:24" x14ac:dyDescent="0.2">
      <c r="A15" s="17">
        <v>12</v>
      </c>
      <c r="B15" s="74"/>
      <c r="C15" s="28"/>
      <c r="D15" s="22"/>
      <c r="H15" s="21"/>
      <c r="I15" s="80">
        <v>12</v>
      </c>
      <c r="J15" s="75" t="s">
        <v>34</v>
      </c>
      <c r="K15" s="81">
        <v>0</v>
      </c>
      <c r="L15" s="59" t="s">
        <v>35</v>
      </c>
      <c r="O15" s="16"/>
      <c r="P15" s="82"/>
      <c r="Q15" s="16"/>
      <c r="R15" s="83"/>
      <c r="S15" s="84" t="s">
        <v>12</v>
      </c>
      <c r="T15" s="85">
        <f>SUM(T3:T14)</f>
        <v>54150</v>
      </c>
      <c r="U15" s="85">
        <f>SUM(U3:U14)</f>
        <v>54150</v>
      </c>
      <c r="V15" s="85">
        <f>SUM(V3:V14)</f>
        <v>27075</v>
      </c>
      <c r="W15" s="85">
        <f>SUM(W3:W14)</f>
        <v>36516</v>
      </c>
      <c r="X15" s="85">
        <f>SUM(X3:X14)</f>
        <v>36516</v>
      </c>
    </row>
    <row r="16" spans="1:24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C65</f>
        <v>916.90000000000009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</row>
    <row r="17" spans="1:24" x14ac:dyDescent="0.2">
      <c r="A17" s="17">
        <v>14</v>
      </c>
      <c r="B17" s="74"/>
      <c r="C17" s="28"/>
      <c r="D17" s="22"/>
      <c r="H17" s="21"/>
      <c r="I17" s="25">
        <v>14</v>
      </c>
      <c r="J17" s="206" t="s">
        <v>38</v>
      </c>
      <c r="K17" s="207">
        <v>2140</v>
      </c>
      <c r="L17" s="208" t="s">
        <v>39</v>
      </c>
      <c r="M17" s="209">
        <v>5</v>
      </c>
      <c r="N17" s="209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</f>
        <v>227207</v>
      </c>
      <c r="U17" s="236"/>
      <c r="V17" s="236"/>
      <c r="W17" s="236"/>
      <c r="X17" s="237"/>
    </row>
    <row r="18" spans="1:24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4746.8616000000002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f>O18+P18</f>
        <v>158228.72</v>
      </c>
      <c r="R18" s="79">
        <f>Q18*0.03</f>
        <v>4746.8616000000002</v>
      </c>
      <c r="S18" s="103"/>
      <c r="T18" s="104"/>
      <c r="U18" s="104"/>
    </row>
    <row r="19" spans="1:24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116</v>
      </c>
      <c r="L19" s="90"/>
      <c r="O19" s="16"/>
      <c r="P19" s="16"/>
      <c r="Q19" s="96"/>
      <c r="R19" s="96"/>
      <c r="S19" s="103"/>
      <c r="T19" s="104"/>
      <c r="U19" s="104"/>
    </row>
    <row r="20" spans="1:24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4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26</v>
      </c>
      <c r="O21" s="102"/>
      <c r="P21" s="86"/>
      <c r="Q21" s="16"/>
      <c r="R21" s="16"/>
      <c r="S21" s="103"/>
      <c r="T21" s="104"/>
      <c r="U21" s="104"/>
    </row>
    <row r="22" spans="1:24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4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120">
        <v>1200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4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8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4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4" x14ac:dyDescent="0.2">
      <c r="A26" s="17">
        <v>23</v>
      </c>
      <c r="C26" s="16"/>
      <c r="F26" s="28"/>
      <c r="G26" s="28"/>
      <c r="H26" s="21"/>
      <c r="I26" s="80">
        <v>23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4" x14ac:dyDescent="0.2">
      <c r="A27" s="17">
        <v>24</v>
      </c>
      <c r="C27" s="16"/>
      <c r="F27" s="28"/>
      <c r="G27" s="28"/>
      <c r="H27" s="21"/>
      <c r="I27" s="80">
        <v>24</v>
      </c>
      <c r="K27" s="16"/>
      <c r="O27" s="16"/>
      <c r="P27" s="28"/>
      <c r="Q27" s="46"/>
      <c r="R27" s="96"/>
      <c r="S27" s="103"/>
      <c r="T27" s="104"/>
      <c r="U27" s="104"/>
      <c r="V27" s="104"/>
      <c r="W27" s="104"/>
    </row>
    <row r="28" spans="1:24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4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4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4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4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0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0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0" ht="19.5" x14ac:dyDescent="0.25">
      <c r="B35" s="142" t="s">
        <v>51</v>
      </c>
      <c r="C35" s="238">
        <f>C4+C5+C6+C7+C8+C9+C10+C11+C12+C13+C14+C15+C16+C17+C18+C19+C20+C21</f>
        <v>26497.78</v>
      </c>
      <c r="D35" s="238"/>
      <c r="I35" s="22"/>
      <c r="J35" s="143" t="s">
        <v>52</v>
      </c>
      <c r="K35" s="239">
        <f>SUM(K4:K34)</f>
        <v>24874.481599999999</v>
      </c>
      <c r="L35" s="240"/>
      <c r="M35" s="26"/>
      <c r="N35" s="27"/>
      <c r="O35" s="28"/>
      <c r="P35" s="34">
        <f>P23</f>
        <v>0</v>
      </c>
      <c r="Q35" s="96"/>
      <c r="R35" s="96"/>
    </row>
    <row r="36" spans="1:20" x14ac:dyDescent="0.2">
      <c r="I36" s="22"/>
      <c r="P36" s="32"/>
    </row>
    <row r="37" spans="1:20" ht="19.5" x14ac:dyDescent="0.25">
      <c r="B37" s="145" t="s">
        <v>53</v>
      </c>
      <c r="C37" s="241">
        <f>C35-K35</f>
        <v>1623.2983999999997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</row>
    <row r="38" spans="1:20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9086.8616000000002</v>
      </c>
      <c r="Q38" s="144" t="s">
        <v>55</v>
      </c>
    </row>
    <row r="39" spans="1:20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</row>
    <row r="40" spans="1:20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</row>
    <row r="41" spans="1:20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</row>
    <row r="42" spans="1:20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</row>
    <row r="43" spans="1:20" x14ac:dyDescent="0.2">
      <c r="B43" s="154"/>
      <c r="C43" s="154"/>
      <c r="D43" s="154"/>
      <c r="E43" s="154"/>
      <c r="I43" s="22"/>
      <c r="J43" s="47"/>
      <c r="K43" s="166"/>
      <c r="L43" s="167"/>
      <c r="Q43" s="15"/>
    </row>
    <row r="44" spans="1:20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</row>
    <row r="45" spans="1:20" x14ac:dyDescent="0.2">
      <c r="A45" s="168">
        <v>4</v>
      </c>
      <c r="B45" s="169">
        <v>12</v>
      </c>
      <c r="C45" s="157">
        <v>51.36</v>
      </c>
      <c r="D45" s="170">
        <f>(B45-A45)*C45</f>
        <v>410.88</v>
      </c>
      <c r="E45" s="157"/>
      <c r="F45" s="157">
        <f>C45*B45</f>
        <v>616.31999999999994</v>
      </c>
      <c r="I45" s="22"/>
      <c r="J45" s="47"/>
      <c r="K45" s="166"/>
      <c r="L45" s="167"/>
      <c r="Q45" s="15"/>
    </row>
    <row r="46" spans="1:20" s="173" customFormat="1" x14ac:dyDescent="0.2">
      <c r="A46" s="171">
        <v>6</v>
      </c>
      <c r="B46" s="171">
        <v>6</v>
      </c>
      <c r="C46" s="24">
        <v>117.33</v>
      </c>
      <c r="D46" s="172">
        <f>(B46-A46)*C46</f>
        <v>0</v>
      </c>
      <c r="E46" s="24"/>
      <c r="F46" s="24">
        <f>C46*B46</f>
        <v>703.98</v>
      </c>
      <c r="I46" s="25"/>
      <c r="J46" s="23"/>
      <c r="K46" s="174"/>
      <c r="L46" s="175"/>
      <c r="M46" s="176"/>
      <c r="N46" s="176"/>
      <c r="Q46" s="25"/>
      <c r="R46" s="25"/>
    </row>
    <row r="47" spans="1:20" s="179" customFormat="1" x14ac:dyDescent="0.2">
      <c r="A47" s="168">
        <v>1</v>
      </c>
      <c r="B47" s="168">
        <v>12</v>
      </c>
      <c r="C47" s="157">
        <v>75</v>
      </c>
      <c r="D47" s="170">
        <f>(B47-A47)*C47</f>
        <v>825</v>
      </c>
      <c r="E47" s="178"/>
      <c r="F47" s="178"/>
      <c r="I47" s="40"/>
      <c r="J47" s="180"/>
      <c r="K47" s="181"/>
      <c r="L47" s="182"/>
      <c r="M47" s="183"/>
      <c r="N47" s="183"/>
      <c r="Q47" s="40"/>
      <c r="R47" s="40"/>
    </row>
    <row r="48" spans="1:20" x14ac:dyDescent="0.2">
      <c r="A48" s="168">
        <v>8</v>
      </c>
      <c r="B48" s="168">
        <v>12</v>
      </c>
      <c r="C48" s="157">
        <v>68.69</v>
      </c>
      <c r="D48" s="170">
        <f>(B48-A48)*C48</f>
        <v>274.76</v>
      </c>
      <c r="E48" s="157"/>
      <c r="F48" s="157">
        <f t="shared" ref="F48:F58" si="2">C48*B48</f>
        <v>824.28</v>
      </c>
      <c r="I48" s="22"/>
      <c r="J48" s="47"/>
      <c r="K48" s="166"/>
      <c r="L48" s="167"/>
      <c r="Q48" s="15"/>
    </row>
    <row r="49" spans="1:18" s="186" customFormat="1" x14ac:dyDescent="0.2">
      <c r="A49" s="184"/>
      <c r="B49" s="184"/>
      <c r="C49" s="125"/>
      <c r="D49" s="185"/>
      <c r="E49" s="125"/>
      <c r="F49" s="125"/>
      <c r="I49" s="187"/>
      <c r="J49" s="188"/>
      <c r="K49" s="189"/>
      <c r="L49" s="190"/>
      <c r="M49" s="130"/>
      <c r="N49" s="130"/>
      <c r="Q49" s="190"/>
      <c r="R49" s="187"/>
    </row>
    <row r="50" spans="1:18" s="186" customFormat="1" x14ac:dyDescent="0.2">
      <c r="A50" s="187"/>
      <c r="B50" s="187"/>
      <c r="C50" s="125"/>
      <c r="D50" s="185"/>
      <c r="E50" s="125"/>
      <c r="F50" s="125"/>
      <c r="I50" s="187"/>
      <c r="J50" s="188"/>
      <c r="K50" s="189">
        <v>96</v>
      </c>
      <c r="L50" s="190"/>
      <c r="M50" s="130"/>
      <c r="N50" s="130"/>
      <c r="Q50" s="190"/>
      <c r="R50" s="187"/>
    </row>
    <row r="51" spans="1:18" x14ac:dyDescent="0.2">
      <c r="A51" s="15">
        <v>8</v>
      </c>
      <c r="B51" s="15">
        <v>12</v>
      </c>
      <c r="C51" s="157">
        <v>222.1</v>
      </c>
      <c r="D51" s="170">
        <f t="shared" ref="D51:D58" si="3">(B51-A51)*C51</f>
        <v>888.4</v>
      </c>
      <c r="E51" s="157"/>
      <c r="F51" s="157">
        <f t="shared" si="2"/>
        <v>2665.2</v>
      </c>
      <c r="I51" s="22"/>
      <c r="J51" s="47"/>
      <c r="K51" s="166">
        <v>185</v>
      </c>
      <c r="L51" s="167"/>
      <c r="M51" s="11"/>
      <c r="N51" s="11"/>
      <c r="Q51" s="11"/>
      <c r="R51" s="11"/>
    </row>
    <row r="52" spans="1:18" x14ac:dyDescent="0.2">
      <c r="A52" s="15">
        <v>8</v>
      </c>
      <c r="B52" s="15">
        <v>12</v>
      </c>
      <c r="C52" s="157">
        <v>50.54</v>
      </c>
      <c r="D52" s="170">
        <f t="shared" si="3"/>
        <v>202.16</v>
      </c>
      <c r="E52" s="157"/>
      <c r="F52" s="157">
        <f t="shared" si="2"/>
        <v>606.48</v>
      </c>
      <c r="I52" s="22"/>
      <c r="J52" s="47"/>
      <c r="K52" s="166">
        <v>156</v>
      </c>
      <c r="L52" s="167"/>
      <c r="M52" s="11"/>
      <c r="N52" s="11"/>
      <c r="Q52" s="11"/>
      <c r="R52" s="11"/>
    </row>
    <row r="53" spans="1:18" x14ac:dyDescent="0.2">
      <c r="A53" s="191">
        <v>8</v>
      </c>
      <c r="B53" s="191">
        <v>12</v>
      </c>
      <c r="C53" s="192">
        <v>63.09</v>
      </c>
      <c r="D53" s="170">
        <f t="shared" si="3"/>
        <v>252.36</v>
      </c>
      <c r="E53" s="157"/>
      <c r="F53" s="157">
        <f t="shared" si="2"/>
        <v>757.08</v>
      </c>
      <c r="I53" s="22"/>
      <c r="J53" s="47"/>
      <c r="K53" s="166">
        <v>226</v>
      </c>
      <c r="L53" s="22"/>
      <c r="M53" s="11"/>
      <c r="N53" s="11"/>
      <c r="Q53" s="11"/>
      <c r="R53" s="11"/>
    </row>
    <row r="54" spans="1:18" x14ac:dyDescent="0.2">
      <c r="A54" s="191">
        <v>8</v>
      </c>
      <c r="B54" s="191">
        <v>12</v>
      </c>
      <c r="C54" s="192">
        <v>76.900000000000006</v>
      </c>
      <c r="D54" s="170">
        <f t="shared" si="3"/>
        <v>307.60000000000002</v>
      </c>
      <c r="E54" s="157"/>
      <c r="F54" s="157">
        <f t="shared" si="2"/>
        <v>922.80000000000007</v>
      </c>
      <c r="I54" s="22"/>
      <c r="J54" s="21"/>
      <c r="K54" s="21">
        <v>81</v>
      </c>
      <c r="L54" s="21"/>
      <c r="M54" s="11"/>
      <c r="N54" s="11"/>
      <c r="Q54" s="11"/>
      <c r="R54" s="11"/>
    </row>
    <row r="55" spans="1:18" x14ac:dyDescent="0.2">
      <c r="A55" s="40">
        <v>9</v>
      </c>
      <c r="B55" s="40">
        <v>12</v>
      </c>
      <c r="C55" s="193">
        <v>46.84</v>
      </c>
      <c r="D55" s="170">
        <f t="shared" si="3"/>
        <v>140.52000000000001</v>
      </c>
      <c r="E55" s="157"/>
      <c r="F55" s="157">
        <f t="shared" si="2"/>
        <v>562.08000000000004</v>
      </c>
      <c r="I55" s="21"/>
      <c r="J55" s="21"/>
      <c r="K55" s="194">
        <v>130</v>
      </c>
      <c r="L55" s="194"/>
      <c r="M55" s="11"/>
      <c r="N55" s="11"/>
      <c r="Q55" s="11"/>
      <c r="R55" s="11"/>
    </row>
    <row r="56" spans="1:18" s="21" customFormat="1" x14ac:dyDescent="0.2">
      <c r="A56" s="187"/>
      <c r="B56" s="187"/>
      <c r="C56" s="125"/>
      <c r="D56" s="185"/>
      <c r="E56" s="125"/>
      <c r="F56" s="125"/>
      <c r="K56" s="21">
        <v>30</v>
      </c>
    </row>
    <row r="57" spans="1:18" s="197" customFormat="1" x14ac:dyDescent="0.2">
      <c r="A57" s="195">
        <v>11</v>
      </c>
      <c r="B57" s="195">
        <v>12</v>
      </c>
      <c r="C57" s="123">
        <v>47.21</v>
      </c>
      <c r="D57" s="196">
        <f t="shared" si="3"/>
        <v>47.21</v>
      </c>
      <c r="E57" s="123"/>
      <c r="F57" s="123">
        <f t="shared" si="2"/>
        <v>566.52</v>
      </c>
      <c r="I57" s="195"/>
      <c r="K57" s="197">
        <v>139</v>
      </c>
    </row>
    <row r="58" spans="1:18" s="197" customFormat="1" x14ac:dyDescent="0.2">
      <c r="A58" s="198">
        <v>11</v>
      </c>
      <c r="B58" s="198">
        <v>12</v>
      </c>
      <c r="C58" s="123">
        <v>97.84</v>
      </c>
      <c r="D58" s="196">
        <f t="shared" si="3"/>
        <v>97.84</v>
      </c>
      <c r="E58" s="123"/>
      <c r="F58" s="123">
        <f t="shared" si="2"/>
        <v>1174.08</v>
      </c>
      <c r="I58" s="195"/>
      <c r="K58" s="197">
        <v>88</v>
      </c>
    </row>
    <row r="59" spans="1:18" x14ac:dyDescent="0.2">
      <c r="A59" s="177"/>
      <c r="B59" s="177"/>
      <c r="C59" s="193"/>
      <c r="D59" s="199"/>
      <c r="E59" s="193"/>
      <c r="F59" s="193"/>
      <c r="J59" s="11"/>
      <c r="K59" s="11">
        <v>74</v>
      </c>
      <c r="L59" s="11"/>
      <c r="M59" s="11"/>
      <c r="N59" s="11"/>
      <c r="Q59" s="11"/>
      <c r="R59" s="11"/>
    </row>
    <row r="60" spans="1:18" x14ac:dyDescent="0.2">
      <c r="A60" s="177"/>
      <c r="B60" s="177"/>
      <c r="C60" s="193"/>
      <c r="D60" s="244">
        <f>C60+C61+C62</f>
        <v>0</v>
      </c>
      <c r="E60" s="193"/>
      <c r="F60" s="193"/>
      <c r="J60" s="11"/>
      <c r="K60" s="32">
        <f>SUM(K49:K59)</f>
        <v>1205</v>
      </c>
      <c r="L60" s="11"/>
      <c r="M60" s="11"/>
      <c r="N60" s="11"/>
      <c r="Q60" s="11"/>
      <c r="R60" s="11"/>
    </row>
    <row r="61" spans="1:18" x14ac:dyDescent="0.2">
      <c r="A61" s="177"/>
      <c r="B61" s="177"/>
      <c r="C61" s="193"/>
      <c r="D61" s="244"/>
      <c r="E61" s="193"/>
      <c r="F61" s="193"/>
      <c r="J61" s="11"/>
      <c r="K61" s="11"/>
      <c r="L61" s="11"/>
      <c r="M61" s="11"/>
      <c r="N61" s="11"/>
      <c r="Q61" s="11"/>
      <c r="R61" s="11"/>
    </row>
    <row r="62" spans="1:18" x14ac:dyDescent="0.2">
      <c r="A62" s="177"/>
      <c r="B62" s="177"/>
      <c r="C62" s="193"/>
      <c r="D62" s="245"/>
      <c r="E62" s="193"/>
      <c r="F62" s="193"/>
      <c r="J62" s="11"/>
      <c r="K62" s="11"/>
      <c r="L62" s="11"/>
      <c r="M62" s="11"/>
      <c r="N62" s="11"/>
      <c r="Q62" s="11"/>
      <c r="R62" s="11"/>
    </row>
    <row r="63" spans="1:18" x14ac:dyDescent="0.2">
      <c r="A63" s="177"/>
      <c r="B63" s="177"/>
      <c r="C63" s="193"/>
      <c r="D63" s="200"/>
      <c r="E63" s="193"/>
      <c r="F63" s="193"/>
      <c r="J63" s="11"/>
      <c r="K63" s="11"/>
      <c r="L63" s="11"/>
      <c r="M63" s="11"/>
      <c r="N63" s="11"/>
      <c r="Q63" s="11"/>
      <c r="R63" s="11"/>
    </row>
    <row r="64" spans="1:18" x14ac:dyDescent="0.2">
      <c r="A64" s="171"/>
      <c r="B64" s="171"/>
      <c r="C64" s="24"/>
      <c r="D64" s="172"/>
      <c r="E64" s="24"/>
      <c r="F64" s="24"/>
      <c r="J64" s="11"/>
      <c r="K64" s="11"/>
      <c r="L64" s="11"/>
      <c r="M64" s="11"/>
      <c r="N64" s="11"/>
      <c r="Q64" s="11"/>
      <c r="R64" s="11"/>
    </row>
    <row r="65" spans="1:18" x14ac:dyDescent="0.2">
      <c r="A65" s="201"/>
      <c r="B65" s="202" t="s">
        <v>64</v>
      </c>
      <c r="C65" s="203">
        <f>SUM(C45:C64)</f>
        <v>916.90000000000009</v>
      </c>
      <c r="E65" s="85">
        <f>SUM(E47:E64)</f>
        <v>0</v>
      </c>
      <c r="M65" s="11"/>
      <c r="N65" s="11"/>
      <c r="Q65" s="11"/>
      <c r="R65" s="11"/>
    </row>
    <row r="66" spans="1:18" x14ac:dyDescent="0.2">
      <c r="B66" s="204" t="s">
        <v>65</v>
      </c>
      <c r="C66" s="225">
        <f>C65-E65</f>
        <v>916.90000000000009</v>
      </c>
      <c r="D66" s="226"/>
      <c r="E66" s="205"/>
      <c r="M66" s="11"/>
      <c r="N66" s="11"/>
      <c r="Q66" s="11"/>
      <c r="R66" s="11"/>
    </row>
    <row r="67" spans="1:18" x14ac:dyDescent="0.2">
      <c r="M67" s="11"/>
      <c r="N67" s="11"/>
      <c r="Q67" s="11"/>
      <c r="R67" s="11"/>
    </row>
    <row r="68" spans="1:18" x14ac:dyDescent="0.2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X17"/>
    <mergeCell ref="C35:D35"/>
    <mergeCell ref="K35:L35"/>
    <mergeCell ref="C37:L37"/>
    <mergeCell ref="D60:D62"/>
  </mergeCells>
  <conditionalFormatting sqref="L23">
    <cfRule type="cellIs" dxfId="7" priority="1" operator="equal">
      <formula>$O$10</formula>
    </cfRule>
  </conditionalFormatting>
  <hyperlinks>
    <hyperlink ref="Q40" r:id="rId1" xr:uid="{A0D8010B-17B3-4201-8B3A-9E9E4E2D90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850-BD47-4A03-94D9-5B26D66273A8}">
  <dimension ref="A1:Y68"/>
  <sheetViews>
    <sheetView workbookViewId="0">
      <selection activeCell="K27" sqref="K27"/>
    </sheetView>
  </sheetViews>
  <sheetFormatPr defaultColWidth="9" defaultRowHeight="14.25" x14ac:dyDescent="0.2"/>
  <cols>
    <col min="1" max="1" width="5.125" style="11" bestFit="1" customWidth="1"/>
    <col min="2" max="2" width="20" style="18" customWidth="1"/>
    <col min="3" max="3" width="17.125" style="32" customWidth="1"/>
    <col min="4" max="4" width="17" style="11" customWidth="1"/>
    <col min="5" max="5" width="10.5" style="11" bestFit="1" customWidth="1"/>
    <col min="6" max="6" width="11.5" style="11" bestFit="1" customWidth="1"/>
    <col min="7" max="7" width="11.25" style="11" customWidth="1"/>
    <col min="8" max="8" width="3.875" style="11" customWidth="1"/>
    <col min="9" max="9" width="5.125" style="15" bestFit="1" customWidth="1"/>
    <col min="10" max="10" width="22.6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4" style="11" bestFit="1" customWidth="1"/>
    <col min="26" max="16384" width="9" style="11"/>
  </cols>
  <sheetData>
    <row r="1" spans="1:25" s="3" customFormat="1" ht="19.5" x14ac:dyDescent="0.25">
      <c r="A1" s="227">
        <v>243287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5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5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5" x14ac:dyDescent="0.2">
      <c r="A4" s="17">
        <v>1</v>
      </c>
      <c r="B4" s="18" t="s">
        <v>13</v>
      </c>
      <c r="C4" s="19">
        <v>25200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5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 t="shared" si="1"/>
        <v>3043</v>
      </c>
    </row>
    <row r="6" spans="1:25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6">
        <f t="shared" si="1"/>
        <v>3043</v>
      </c>
    </row>
    <row r="7" spans="1:25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>
        <f t="shared" si="1"/>
        <v>3043</v>
      </c>
    </row>
    <row r="8" spans="1:25" x14ac:dyDescent="0.2">
      <c r="A8" s="17">
        <v>5</v>
      </c>
      <c r="C8" s="28">
        <v>227.78</v>
      </c>
      <c r="D8" s="22"/>
      <c r="E8" s="26">
        <v>32</v>
      </c>
      <c r="F8" s="27" t="s">
        <v>21</v>
      </c>
      <c r="H8" s="21"/>
      <c r="I8" s="25">
        <v>5</v>
      </c>
      <c r="J8" s="41" t="s">
        <v>22</v>
      </c>
      <c r="K8" s="42">
        <f>6086/2</f>
        <v>3043</v>
      </c>
      <c r="L8" s="43">
        <f>K8*2</f>
        <v>6086</v>
      </c>
      <c r="M8" s="44">
        <v>26</v>
      </c>
      <c r="N8" s="44">
        <v>35</v>
      </c>
      <c r="O8" s="45">
        <f>N8-M8</f>
        <v>9</v>
      </c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>
        <f t="shared" si="1"/>
        <v>3043</v>
      </c>
    </row>
    <row r="9" spans="1:25" x14ac:dyDescent="0.2">
      <c r="A9" s="17">
        <v>6</v>
      </c>
      <c r="B9" s="47"/>
      <c r="C9" s="28"/>
      <c r="D9" s="22"/>
      <c r="E9" s="26"/>
      <c r="F9" s="27"/>
      <c r="H9" s="21"/>
      <c r="I9" s="40">
        <v>6</v>
      </c>
      <c r="J9" s="33" t="s">
        <v>23</v>
      </c>
      <c r="K9" s="34">
        <v>400</v>
      </c>
      <c r="L9" s="35"/>
      <c r="M9" s="48">
        <v>7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>
        <f t="shared" si="1"/>
        <v>3043</v>
      </c>
    </row>
    <row r="10" spans="1:25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>
        <f t="shared" si="1"/>
        <v>3043</v>
      </c>
    </row>
    <row r="11" spans="1:25" x14ac:dyDescent="0.2">
      <c r="A11" s="17">
        <v>8</v>
      </c>
      <c r="C11" s="60"/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9</v>
      </c>
      <c r="N11" s="65">
        <v>58</v>
      </c>
      <c r="O11" s="28">
        <f>((N11-M11)+1)*K11</f>
        <v>159600</v>
      </c>
      <c r="P11" s="28">
        <f>M11*K11</f>
        <v>28728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>
        <f t="shared" si="1"/>
        <v>3043</v>
      </c>
    </row>
    <row r="12" spans="1:25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>
        <f t="shared" si="1"/>
        <v>3043</v>
      </c>
    </row>
    <row r="13" spans="1:25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>
        <f t="shared" si="1"/>
        <v>3043</v>
      </c>
    </row>
    <row r="14" spans="1:25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>
        <f t="shared" si="1"/>
        <v>3043</v>
      </c>
    </row>
    <row r="15" spans="1:25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700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36516</v>
      </c>
    </row>
    <row r="16" spans="1:25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v>1050.3599999999999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6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263723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4746.8616000000002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f>O18+P18</f>
        <v>158228.72</v>
      </c>
      <c r="R18" s="79">
        <f>Q18*0.03</f>
        <v>4746.8616000000002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27</v>
      </c>
      <c r="O21" s="102"/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120">
        <v>1520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9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80">
        <v>23</v>
      </c>
      <c r="K26" s="32">
        <v>300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80">
        <v>24</v>
      </c>
      <c r="K27" s="16"/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0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0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0" ht="19.5" x14ac:dyDescent="0.25">
      <c r="B35" s="142" t="s">
        <v>51</v>
      </c>
      <c r="C35" s="238">
        <f>C4+C5+C6+C7+C8+C9+C10+C11+C12+C13+C14+C15+C16+C17+C18+C19+C20+C21</f>
        <v>26497.78</v>
      </c>
      <c r="D35" s="238"/>
      <c r="I35" s="22"/>
      <c r="J35" s="143" t="s">
        <v>52</v>
      </c>
      <c r="K35" s="239">
        <f>SUM(K4:K34)</f>
        <v>26318.941600000002</v>
      </c>
      <c r="L35" s="240"/>
      <c r="M35" s="26"/>
      <c r="N35" s="27"/>
      <c r="O35" s="28"/>
      <c r="P35" s="34">
        <f>P23</f>
        <v>0</v>
      </c>
      <c r="Q35" s="96"/>
      <c r="R35" s="96"/>
    </row>
    <row r="36" spans="1:20" x14ac:dyDescent="0.2">
      <c r="I36" s="22"/>
      <c r="P36" s="32"/>
    </row>
    <row r="37" spans="1:20" ht="19.5" x14ac:dyDescent="0.25">
      <c r="B37" s="145" t="s">
        <v>53</v>
      </c>
      <c r="C37" s="241">
        <f>C35-K35</f>
        <v>178.83839999999691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</row>
    <row r="38" spans="1:20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9406.8616000000002</v>
      </c>
      <c r="Q38" s="144" t="s">
        <v>55</v>
      </c>
    </row>
    <row r="39" spans="1:20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</row>
    <row r="40" spans="1:20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</row>
    <row r="41" spans="1:20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</row>
    <row r="42" spans="1:20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</row>
    <row r="43" spans="1:20" x14ac:dyDescent="0.2">
      <c r="B43" s="154"/>
      <c r="C43" s="154"/>
      <c r="D43" s="154"/>
      <c r="E43" s="154"/>
      <c r="I43" s="22"/>
      <c r="J43" s="47"/>
      <c r="K43" s="166"/>
      <c r="L43" s="167"/>
      <c r="Q43" s="15"/>
    </row>
    <row r="44" spans="1:20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</row>
    <row r="45" spans="1:20" x14ac:dyDescent="0.2">
      <c r="A45" s="168">
        <v>5</v>
      </c>
      <c r="B45" s="169">
        <v>12</v>
      </c>
      <c r="C45" s="157">
        <v>51.36</v>
      </c>
      <c r="D45" s="170">
        <f>(B45-A45)*C45</f>
        <v>359.52</v>
      </c>
      <c r="E45" s="157"/>
      <c r="F45" s="157">
        <f>C45*B45</f>
        <v>616.31999999999994</v>
      </c>
      <c r="I45" s="22"/>
      <c r="J45" s="47"/>
      <c r="K45" s="166"/>
      <c r="L45" s="167"/>
      <c r="Q45" s="15"/>
    </row>
    <row r="46" spans="1:20" s="173" customFormat="1" x14ac:dyDescent="0.2">
      <c r="A46" s="171"/>
      <c r="B46" s="171"/>
      <c r="C46" s="24"/>
      <c r="D46" s="172"/>
      <c r="E46" s="24"/>
      <c r="F46" s="24"/>
      <c r="I46" s="25"/>
      <c r="J46" s="23"/>
      <c r="K46" s="174"/>
      <c r="L46" s="175"/>
      <c r="M46" s="176"/>
      <c r="N46" s="176"/>
      <c r="Q46" s="25"/>
      <c r="R46" s="25"/>
    </row>
    <row r="47" spans="1:20" s="179" customFormat="1" x14ac:dyDescent="0.2">
      <c r="A47" s="168">
        <v>2</v>
      </c>
      <c r="B47" s="168">
        <v>12</v>
      </c>
      <c r="C47" s="157">
        <v>75</v>
      </c>
      <c r="D47" s="170">
        <f>(B47-A47)*C47</f>
        <v>750</v>
      </c>
      <c r="E47" s="178"/>
      <c r="F47" s="178"/>
      <c r="I47" s="40"/>
      <c r="J47" s="180"/>
      <c r="K47" s="181"/>
      <c r="L47" s="182"/>
      <c r="M47" s="183"/>
      <c r="N47" s="183"/>
      <c r="Q47" s="40"/>
      <c r="R47" s="40"/>
    </row>
    <row r="48" spans="1:20" x14ac:dyDescent="0.2">
      <c r="A48" s="168">
        <v>9</v>
      </c>
      <c r="B48" s="168">
        <v>12</v>
      </c>
      <c r="C48" s="157">
        <v>68.69</v>
      </c>
      <c r="D48" s="170">
        <f>(B48-A48)*C48</f>
        <v>206.07</v>
      </c>
      <c r="E48" s="157"/>
      <c r="F48" s="157">
        <f t="shared" ref="F48:F58" si="3">C48*B48</f>
        <v>824.28</v>
      </c>
      <c r="I48" s="22"/>
      <c r="J48" s="47"/>
      <c r="K48" s="166"/>
      <c r="L48" s="167"/>
      <c r="Q48" s="15"/>
    </row>
    <row r="49" spans="1:18" s="186" customFormat="1" x14ac:dyDescent="0.2">
      <c r="A49" s="184"/>
      <c r="B49" s="184"/>
      <c r="C49" s="125"/>
      <c r="D49" s="185"/>
      <c r="E49" s="125"/>
      <c r="F49" s="125"/>
      <c r="I49" s="187"/>
      <c r="J49" s="188"/>
      <c r="K49" s="189"/>
      <c r="L49" s="190"/>
      <c r="M49" s="130"/>
      <c r="N49" s="130"/>
      <c r="Q49" s="190"/>
      <c r="R49" s="187"/>
    </row>
    <row r="50" spans="1:18" s="186" customFormat="1" x14ac:dyDescent="0.2">
      <c r="A50" s="187"/>
      <c r="B50" s="187"/>
      <c r="C50" s="125"/>
      <c r="D50" s="185"/>
      <c r="E50" s="125"/>
      <c r="F50" s="125"/>
      <c r="I50" s="187"/>
      <c r="J50" s="188"/>
      <c r="K50" s="189"/>
      <c r="L50" s="190"/>
      <c r="M50" s="130"/>
      <c r="N50" s="130"/>
      <c r="Q50" s="190"/>
      <c r="R50" s="187"/>
    </row>
    <row r="51" spans="1:18" x14ac:dyDescent="0.2">
      <c r="A51" s="15">
        <v>9</v>
      </c>
      <c r="B51" s="15">
        <v>12</v>
      </c>
      <c r="C51" s="157">
        <v>222.1</v>
      </c>
      <c r="D51" s="170">
        <f t="shared" ref="D51:D58" si="4">(B51-A51)*C51</f>
        <v>666.3</v>
      </c>
      <c r="E51" s="157"/>
      <c r="F51" s="157">
        <f t="shared" si="3"/>
        <v>2665.2</v>
      </c>
      <c r="I51" s="22"/>
      <c r="J51" s="47"/>
      <c r="K51" s="166"/>
      <c r="L51" s="167"/>
      <c r="M51" s="11"/>
      <c r="N51" s="11"/>
      <c r="Q51" s="11"/>
      <c r="R51" s="11"/>
    </row>
    <row r="52" spans="1:18" x14ac:dyDescent="0.2">
      <c r="A52" s="15">
        <v>9</v>
      </c>
      <c r="B52" s="15">
        <v>12</v>
      </c>
      <c r="C52" s="157">
        <v>50.54</v>
      </c>
      <c r="D52" s="170">
        <f t="shared" si="4"/>
        <v>151.62</v>
      </c>
      <c r="E52" s="157"/>
      <c r="F52" s="157">
        <f t="shared" si="3"/>
        <v>606.48</v>
      </c>
      <c r="I52" s="22"/>
      <c r="J52" s="47"/>
      <c r="K52" s="166"/>
      <c r="L52" s="167"/>
      <c r="M52" s="11"/>
      <c r="N52" s="11"/>
      <c r="Q52" s="11"/>
      <c r="R52" s="11"/>
    </row>
    <row r="53" spans="1:18" x14ac:dyDescent="0.2">
      <c r="A53" s="191">
        <v>9</v>
      </c>
      <c r="B53" s="191">
        <v>12</v>
      </c>
      <c r="C53" s="192">
        <v>63.09</v>
      </c>
      <c r="D53" s="170">
        <f t="shared" si="4"/>
        <v>189.27</v>
      </c>
      <c r="E53" s="157"/>
      <c r="F53" s="157">
        <f t="shared" si="3"/>
        <v>757.08</v>
      </c>
      <c r="I53" s="22"/>
      <c r="J53" s="47"/>
      <c r="K53" s="166"/>
      <c r="L53" s="22"/>
      <c r="M53" s="11"/>
      <c r="N53" s="11"/>
      <c r="Q53" s="11"/>
      <c r="R53" s="11"/>
    </row>
    <row r="54" spans="1:18" x14ac:dyDescent="0.2">
      <c r="A54" s="191">
        <v>9</v>
      </c>
      <c r="B54" s="191">
        <v>12</v>
      </c>
      <c r="C54" s="192">
        <v>76.900000000000006</v>
      </c>
      <c r="D54" s="170">
        <f t="shared" si="4"/>
        <v>230.70000000000002</v>
      </c>
      <c r="E54" s="157"/>
      <c r="F54" s="157">
        <f t="shared" si="3"/>
        <v>922.80000000000007</v>
      </c>
      <c r="I54" s="22"/>
      <c r="J54" s="21"/>
      <c r="K54" s="21"/>
      <c r="L54" s="21"/>
      <c r="M54" s="11"/>
      <c r="N54" s="11"/>
      <c r="Q54" s="11"/>
      <c r="R54" s="11"/>
    </row>
    <row r="55" spans="1:18" x14ac:dyDescent="0.2">
      <c r="A55" s="40">
        <v>10</v>
      </c>
      <c r="B55" s="40">
        <v>12</v>
      </c>
      <c r="C55" s="193">
        <v>46.84</v>
      </c>
      <c r="D55" s="170">
        <f t="shared" si="4"/>
        <v>93.68</v>
      </c>
      <c r="E55" s="157"/>
      <c r="F55" s="157">
        <f t="shared" si="3"/>
        <v>562.08000000000004</v>
      </c>
      <c r="I55" s="21"/>
      <c r="J55" s="21"/>
      <c r="K55" s="194"/>
      <c r="L55" s="194"/>
      <c r="M55" s="11"/>
      <c r="N55" s="11"/>
      <c r="Q55" s="11"/>
      <c r="R55" s="11"/>
    </row>
    <row r="56" spans="1:18" s="21" customFormat="1" x14ac:dyDescent="0.2">
      <c r="A56" s="187"/>
      <c r="B56" s="187"/>
      <c r="C56" s="125"/>
      <c r="D56" s="185"/>
      <c r="E56" s="125"/>
      <c r="F56" s="125"/>
    </row>
    <row r="57" spans="1:18" s="197" customFormat="1" x14ac:dyDescent="0.2">
      <c r="A57" s="195">
        <v>12</v>
      </c>
      <c r="B57" s="195">
        <v>12</v>
      </c>
      <c r="C57" s="123">
        <v>47.21</v>
      </c>
      <c r="D57" s="196">
        <f t="shared" si="4"/>
        <v>0</v>
      </c>
      <c r="E57" s="123"/>
      <c r="F57" s="123">
        <f t="shared" si="3"/>
        <v>566.52</v>
      </c>
      <c r="I57" s="195"/>
    </row>
    <row r="58" spans="1:18" s="197" customFormat="1" x14ac:dyDescent="0.2">
      <c r="A58" s="198">
        <v>12</v>
      </c>
      <c r="B58" s="198">
        <v>12</v>
      </c>
      <c r="C58" s="123">
        <v>97.84</v>
      </c>
      <c r="D58" s="196">
        <f t="shared" si="4"/>
        <v>0</v>
      </c>
      <c r="E58" s="123"/>
      <c r="F58" s="123">
        <f t="shared" si="3"/>
        <v>1174.08</v>
      </c>
      <c r="I58" s="195"/>
    </row>
    <row r="59" spans="1:18" x14ac:dyDescent="0.2">
      <c r="A59" s="177"/>
      <c r="B59" s="177"/>
      <c r="C59" s="193"/>
      <c r="D59" s="199"/>
      <c r="E59" s="193"/>
      <c r="F59" s="193"/>
      <c r="J59" s="11"/>
      <c r="K59" s="11"/>
      <c r="L59" s="11"/>
      <c r="M59" s="11"/>
      <c r="N59" s="11"/>
      <c r="Q59" s="11"/>
      <c r="R59" s="11"/>
    </row>
    <row r="60" spans="1:18" x14ac:dyDescent="0.2">
      <c r="A60" s="177"/>
      <c r="B60" s="177"/>
      <c r="C60" s="193"/>
      <c r="D60" s="244">
        <f>C60+C61+C62</f>
        <v>0</v>
      </c>
      <c r="E60" s="193"/>
      <c r="F60" s="193"/>
      <c r="J60" s="11"/>
      <c r="K60" s="11"/>
      <c r="L60" s="11"/>
      <c r="M60" s="11"/>
      <c r="N60" s="11"/>
      <c r="Q60" s="11"/>
      <c r="R60" s="11"/>
    </row>
    <row r="61" spans="1:18" x14ac:dyDescent="0.2">
      <c r="A61" s="177"/>
      <c r="B61" s="177"/>
      <c r="C61" s="193"/>
      <c r="D61" s="244"/>
      <c r="E61" s="193"/>
      <c r="F61" s="193"/>
      <c r="J61" s="11"/>
      <c r="K61" s="11"/>
      <c r="L61" s="11"/>
      <c r="M61" s="11"/>
      <c r="N61" s="11"/>
      <c r="Q61" s="11"/>
      <c r="R61" s="11"/>
    </row>
    <row r="62" spans="1:18" x14ac:dyDescent="0.2">
      <c r="A62" s="177"/>
      <c r="B62" s="177"/>
      <c r="C62" s="193"/>
      <c r="D62" s="245"/>
      <c r="E62" s="193"/>
      <c r="F62" s="193"/>
      <c r="J62" s="11"/>
      <c r="K62" s="11"/>
      <c r="L62" s="11"/>
      <c r="M62" s="11"/>
      <c r="N62" s="11"/>
      <c r="Q62" s="11"/>
      <c r="R62" s="11"/>
    </row>
    <row r="63" spans="1:18" x14ac:dyDescent="0.2">
      <c r="A63" s="177"/>
      <c r="B63" s="177"/>
      <c r="C63" s="193"/>
      <c r="D63" s="200"/>
      <c r="E63" s="193"/>
      <c r="F63" s="193"/>
      <c r="J63" s="11"/>
      <c r="K63" s="11"/>
      <c r="L63" s="11"/>
      <c r="M63" s="11"/>
      <c r="N63" s="11"/>
      <c r="Q63" s="11"/>
      <c r="R63" s="11"/>
    </row>
    <row r="64" spans="1:18" x14ac:dyDescent="0.2">
      <c r="A64" s="171"/>
      <c r="B64" s="171"/>
      <c r="C64" s="24"/>
      <c r="D64" s="172"/>
      <c r="E64" s="24"/>
      <c r="F64" s="24"/>
      <c r="J64" s="11"/>
      <c r="K64" s="11"/>
      <c r="L64" s="11"/>
      <c r="M64" s="11"/>
      <c r="N64" s="11"/>
      <c r="Q64" s="11"/>
      <c r="R64" s="11"/>
    </row>
    <row r="65" spans="1:18" x14ac:dyDescent="0.2">
      <c r="A65" s="201"/>
      <c r="B65" s="202" t="s">
        <v>64</v>
      </c>
      <c r="C65" s="203">
        <f>SUM(C45:C64)</f>
        <v>799.57</v>
      </c>
      <c r="E65" s="85">
        <f>SUM(E47:E64)</f>
        <v>0</v>
      </c>
      <c r="M65" s="11"/>
      <c r="N65" s="11"/>
      <c r="Q65" s="11"/>
      <c r="R65" s="11"/>
    </row>
    <row r="66" spans="1:18" x14ac:dyDescent="0.2">
      <c r="B66" s="204" t="s">
        <v>65</v>
      </c>
      <c r="C66" s="225">
        <f>C65-E65</f>
        <v>799.57</v>
      </c>
      <c r="D66" s="226"/>
      <c r="E66" s="205"/>
      <c r="M66" s="11"/>
      <c r="N66" s="11"/>
      <c r="Q66" s="11"/>
      <c r="R66" s="11"/>
    </row>
    <row r="67" spans="1:18" x14ac:dyDescent="0.2">
      <c r="M67" s="11"/>
      <c r="N67" s="11"/>
      <c r="Q67" s="11"/>
      <c r="R67" s="11"/>
    </row>
    <row r="68" spans="1:18" x14ac:dyDescent="0.2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D60:D62"/>
  </mergeCells>
  <conditionalFormatting sqref="L23">
    <cfRule type="cellIs" dxfId="6" priority="1" operator="equal">
      <formula>$O$10</formula>
    </cfRule>
  </conditionalFormatting>
  <hyperlinks>
    <hyperlink ref="Q40" r:id="rId1" xr:uid="{B13F0A19-04AD-482C-94D9-F054BBA8E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D90-3630-4989-9ADD-A170FBDB5EE9}">
  <dimension ref="A1:AA65"/>
  <sheetViews>
    <sheetView topLeftCell="A4" workbookViewId="0">
      <selection activeCell="AA49" sqref="AA49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243315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33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1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8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v>1099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10</v>
      </c>
      <c r="N11" s="65">
        <v>58</v>
      </c>
      <c r="O11" s="28">
        <f>((N11-M11)+1)*K11</f>
        <v>156408</v>
      </c>
      <c r="P11" s="28">
        <f>M11*K11</f>
        <v>31920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v>751.14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800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3818.04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7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4491.338999999999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149711.29999999999</v>
      </c>
      <c r="R18" s="79">
        <f>Q18*0.03</f>
        <v>4491.338999999999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28</v>
      </c>
      <c r="O21" s="102"/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1493.41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10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1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1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37396.78</v>
      </c>
      <c r="D35" s="238"/>
      <c r="I35" s="22"/>
      <c r="J35" s="143" t="s">
        <v>52</v>
      </c>
      <c r="K35" s="239">
        <f>SUM(K4:K34)</f>
        <v>31005.719000000001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6391.0609999999979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9124.7489999999998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>
        <v>2859</v>
      </c>
      <c r="L40" s="160"/>
      <c r="M40" s="130"/>
      <c r="N40" s="27"/>
      <c r="Q40" s="161" t="s">
        <v>59</v>
      </c>
      <c r="S40" s="31">
        <v>4</v>
      </c>
      <c r="T40" s="16"/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/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2</v>
      </c>
      <c r="B45" s="39">
        <v>12</v>
      </c>
      <c r="C45" s="66">
        <v>54.88</v>
      </c>
      <c r="D45" s="66">
        <f t="shared" ref="D45:D50" si="3">(B45-A45)*C45</f>
        <v>548.80000000000007</v>
      </c>
      <c r="F45" s="66">
        <f>C45*B45</f>
        <v>658.56000000000006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2</v>
      </c>
      <c r="B46" s="39">
        <v>12</v>
      </c>
      <c r="C46" s="66">
        <v>62.64</v>
      </c>
      <c r="D46" s="66">
        <f t="shared" si="3"/>
        <v>626.4</v>
      </c>
      <c r="F46" s="66">
        <f>C46*B46</f>
        <v>751.68000000000006</v>
      </c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3</v>
      </c>
      <c r="B47" s="39">
        <v>12</v>
      </c>
      <c r="C47" s="66">
        <v>75</v>
      </c>
      <c r="D47" s="66">
        <f t="shared" si="3"/>
        <v>675</v>
      </c>
      <c r="F47" s="66">
        <f t="shared" ref="F47:F49" si="4">C47*B47</f>
        <v>900</v>
      </c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6</v>
      </c>
      <c r="B48" s="39">
        <v>12</v>
      </c>
      <c r="C48" s="66">
        <v>51.36</v>
      </c>
      <c r="D48" s="66">
        <f t="shared" si="3"/>
        <v>308.15999999999997</v>
      </c>
      <c r="F48" s="66">
        <f t="shared" si="4"/>
        <v>616.31999999999994</v>
      </c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10</v>
      </c>
      <c r="B49" s="39">
        <v>12</v>
      </c>
      <c r="C49" s="66">
        <v>68.69</v>
      </c>
      <c r="D49" s="66">
        <f t="shared" si="3"/>
        <v>137.38</v>
      </c>
      <c r="F49" s="66">
        <f t="shared" si="4"/>
        <v>824.28</v>
      </c>
      <c r="S49" s="84" t="s">
        <v>12</v>
      </c>
      <c r="T49" s="85">
        <f t="shared" ref="T49:Y49" si="5">SUM(T37:T48)</f>
        <v>3000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39">
        <v>10</v>
      </c>
      <c r="B50" s="39">
        <v>12</v>
      </c>
      <c r="C50" s="66">
        <v>222.1</v>
      </c>
      <c r="D50" s="66">
        <f t="shared" si="3"/>
        <v>444.2</v>
      </c>
      <c r="F50" s="66">
        <f>C50*B50</f>
        <v>2665.2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10</v>
      </c>
      <c r="B51" s="39">
        <v>12</v>
      </c>
      <c r="C51" s="66">
        <v>63.09</v>
      </c>
      <c r="D51" s="66">
        <f t="shared" ref="D51:D54" si="6">(B51-A51)*C51</f>
        <v>126.18</v>
      </c>
      <c r="F51" s="66">
        <f t="shared" ref="F51:F54" si="7">C51*B51</f>
        <v>757.08</v>
      </c>
      <c r="S51" s="84" t="s">
        <v>40</v>
      </c>
      <c r="T51" s="235">
        <f>T49+U49+V49+W49+X49+T50+U50+V50+W50+X50+Y49+Y50</f>
        <v>3000</v>
      </c>
      <c r="U51" s="236"/>
      <c r="V51" s="236"/>
      <c r="W51" s="236"/>
      <c r="X51" s="236"/>
      <c r="Y51" s="237"/>
    </row>
    <row r="52" spans="1:25" s="66" customFormat="1" x14ac:dyDescent="0.2">
      <c r="A52" s="39">
        <v>10</v>
      </c>
      <c r="B52" s="39">
        <v>12</v>
      </c>
      <c r="C52" s="66">
        <v>50.54</v>
      </c>
      <c r="D52" s="66">
        <f t="shared" si="6"/>
        <v>101.08</v>
      </c>
      <c r="F52" s="66">
        <f t="shared" si="7"/>
        <v>606.48</v>
      </c>
      <c r="S52" s="218" t="s">
        <v>74</v>
      </c>
      <c r="T52" s="218"/>
      <c r="U52" s="218"/>
      <c r="V52" s="218"/>
      <c r="W52" s="218"/>
      <c r="X52" s="218"/>
      <c r="Y52" s="218">
        <f>T17-T51</f>
        <v>283359</v>
      </c>
    </row>
    <row r="53" spans="1:25" s="66" customFormat="1" x14ac:dyDescent="0.2">
      <c r="A53" s="39">
        <v>10</v>
      </c>
      <c r="B53" s="39">
        <v>12</v>
      </c>
      <c r="C53" s="66">
        <v>76.900000000000006</v>
      </c>
      <c r="D53" s="66">
        <f t="shared" si="6"/>
        <v>153.80000000000001</v>
      </c>
      <c r="F53" s="66">
        <f t="shared" si="7"/>
        <v>922.80000000000007</v>
      </c>
      <c r="S53" s="246" t="s">
        <v>75</v>
      </c>
      <c r="T53" s="247"/>
      <c r="U53" s="247"/>
      <c r="V53" s="247"/>
      <c r="W53" s="247"/>
      <c r="X53" s="248"/>
      <c r="Y53" s="219">
        <v>15600</v>
      </c>
    </row>
    <row r="54" spans="1:25" s="66" customFormat="1" x14ac:dyDescent="0.2">
      <c r="A54" s="39">
        <v>11</v>
      </c>
      <c r="B54" s="39">
        <v>12</v>
      </c>
      <c r="C54" s="66">
        <v>46.84</v>
      </c>
      <c r="D54" s="66">
        <f t="shared" si="6"/>
        <v>46.84</v>
      </c>
      <c r="F54" s="66">
        <f t="shared" si="7"/>
        <v>562.08000000000004</v>
      </c>
      <c r="S54" s="246" t="s">
        <v>76</v>
      </c>
      <c r="T54" s="247"/>
      <c r="U54" s="247"/>
      <c r="V54" s="247"/>
      <c r="W54" s="247"/>
      <c r="X54" s="248"/>
      <c r="Y54" s="219">
        <v>18925</v>
      </c>
    </row>
    <row r="55" spans="1:25" s="66" customFormat="1" x14ac:dyDescent="0.2">
      <c r="A55" s="39"/>
      <c r="B55" s="39"/>
      <c r="C55" s="66">
        <v>215</v>
      </c>
      <c r="S55" s="249" t="s">
        <v>74</v>
      </c>
      <c r="T55" s="249"/>
      <c r="U55" s="249"/>
      <c r="V55" s="249"/>
      <c r="W55" s="249"/>
      <c r="X55" s="249"/>
      <c r="Y55" s="218">
        <f>Y52-(Y53+Y54)</f>
        <v>248834</v>
      </c>
    </row>
    <row r="56" spans="1:25" s="66" customFormat="1" x14ac:dyDescent="0.2">
      <c r="A56" s="39"/>
      <c r="B56" s="39"/>
      <c r="C56" s="66">
        <v>71</v>
      </c>
    </row>
    <row r="57" spans="1:25" s="66" customFormat="1" x14ac:dyDescent="0.2">
      <c r="A57" s="39"/>
      <c r="B57" s="39"/>
      <c r="C57" s="66">
        <v>116</v>
      </c>
    </row>
    <row r="58" spans="1:25" s="66" customFormat="1" x14ac:dyDescent="0.2">
      <c r="A58" s="39"/>
      <c r="B58" s="39"/>
      <c r="C58" s="66">
        <v>478</v>
      </c>
    </row>
    <row r="59" spans="1:25" s="66" customFormat="1" x14ac:dyDescent="0.2">
      <c r="A59" s="39"/>
      <c r="B59" s="39"/>
      <c r="C59" s="66">
        <v>2166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/>
      <c r="D61" s="172"/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3818.04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3818.04</v>
      </c>
      <c r="D63" s="226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10:18" x14ac:dyDescent="0.2">
      <c r="J65" s="18">
        <v>3457297</v>
      </c>
      <c r="M65" s="11"/>
      <c r="N65" s="11"/>
      <c r="Q65" s="11"/>
      <c r="R65" s="11"/>
    </row>
  </sheetData>
  <mergeCells count="16">
    <mergeCell ref="C63:D63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S35:X35"/>
    <mergeCell ref="T51:Y51"/>
    <mergeCell ref="S53:X53"/>
    <mergeCell ref="S54:X54"/>
    <mergeCell ref="S55:X55"/>
  </mergeCells>
  <conditionalFormatting sqref="L23">
    <cfRule type="cellIs" dxfId="5" priority="1" operator="equal">
      <formula>$O$10</formula>
    </cfRule>
  </conditionalFormatting>
  <hyperlinks>
    <hyperlink ref="Q40" r:id="rId1" xr:uid="{3F1D5C6F-94C8-4EE6-A977-A5286338C9B2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398-1261-42CB-AECC-46F446D9FD8E}">
  <dimension ref="A1:AA65"/>
  <sheetViews>
    <sheetView topLeftCell="A4" workbookViewId="0">
      <selection activeCell="D28" sqref="D28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243344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34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2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9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v>1066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11</v>
      </c>
      <c r="N11" s="65">
        <v>58</v>
      </c>
      <c r="O11" s="28">
        <f>((N11-M11)+1)*K11</f>
        <v>153216</v>
      </c>
      <c r="P11" s="28">
        <f>M11*K11</f>
        <v>35112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900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3674.25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8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11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2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2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25">
        <v>25</v>
      </c>
      <c r="J28" s="18" t="s">
        <v>72</v>
      </c>
      <c r="K28" s="16">
        <v>1400</v>
      </c>
      <c r="M28" s="26">
        <v>1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25">
        <v>26</v>
      </c>
      <c r="J29" s="215" t="s">
        <v>77</v>
      </c>
      <c r="K29" s="220">
        <v>950.3</v>
      </c>
      <c r="L29" s="129" t="s">
        <v>49</v>
      </c>
      <c r="M29" s="26">
        <v>1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37363.78</v>
      </c>
      <c r="D35" s="238"/>
      <c r="I35" s="22"/>
      <c r="J35" s="143" t="s">
        <v>52</v>
      </c>
      <c r="K35" s="239">
        <f>SUM(K4:K34)</f>
        <v>33204.270000000004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4159.5099999999948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/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3</v>
      </c>
      <c r="B45" s="39">
        <v>12</v>
      </c>
      <c r="C45" s="66">
        <v>54.88</v>
      </c>
      <c r="D45" s="66">
        <f t="shared" ref="D45:D54" si="3">(B45-A45)*C45</f>
        <v>493.92</v>
      </c>
      <c r="F45" s="66">
        <f>C45*B45</f>
        <v>658.56000000000006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3</v>
      </c>
      <c r="B46" s="39">
        <v>12</v>
      </c>
      <c r="C46" s="66">
        <v>62.64</v>
      </c>
      <c r="D46" s="66">
        <f t="shared" si="3"/>
        <v>563.76</v>
      </c>
      <c r="F46" s="66">
        <f>C46*B46</f>
        <v>751.68000000000006</v>
      </c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4</v>
      </c>
      <c r="B47" s="39">
        <v>12</v>
      </c>
      <c r="C47" s="66">
        <v>75</v>
      </c>
      <c r="D47" s="66">
        <f t="shared" si="3"/>
        <v>600</v>
      </c>
      <c r="F47" s="66">
        <f t="shared" ref="F47:F49" si="4">C47*B47</f>
        <v>900</v>
      </c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7</v>
      </c>
      <c r="B48" s="39">
        <v>12</v>
      </c>
      <c r="C48" s="66">
        <v>51.36</v>
      </c>
      <c r="D48" s="66">
        <f t="shared" si="3"/>
        <v>256.8</v>
      </c>
      <c r="F48" s="66">
        <f t="shared" si="4"/>
        <v>616.31999999999994</v>
      </c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11</v>
      </c>
      <c r="B49" s="39">
        <v>12</v>
      </c>
      <c r="C49" s="66">
        <v>68.69</v>
      </c>
      <c r="D49" s="66">
        <f t="shared" si="3"/>
        <v>68.69</v>
      </c>
      <c r="F49" s="66">
        <f t="shared" si="4"/>
        <v>824.28</v>
      </c>
      <c r="S49" s="84" t="s">
        <v>12</v>
      </c>
      <c r="T49" s="85">
        <f t="shared" ref="T49:Y49" si="5">SUM(T37:T48)</f>
        <v>6000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39">
        <v>11</v>
      </c>
      <c r="B50" s="39">
        <v>12</v>
      </c>
      <c r="C50" s="66">
        <v>222.1</v>
      </c>
      <c r="D50" s="66">
        <f t="shared" si="3"/>
        <v>222.1</v>
      </c>
      <c r="F50" s="66">
        <f>C50*B50</f>
        <v>2665.2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11</v>
      </c>
      <c r="B51" s="39">
        <v>12</v>
      </c>
      <c r="C51" s="66">
        <v>63.09</v>
      </c>
      <c r="D51" s="66">
        <f t="shared" si="3"/>
        <v>63.09</v>
      </c>
      <c r="F51" s="66">
        <f t="shared" ref="F51:F54" si="6">C51*B51</f>
        <v>757.08</v>
      </c>
      <c r="S51" s="84" t="s">
        <v>40</v>
      </c>
      <c r="T51" s="235">
        <f>T49+U49+V49+W49+X49+T50+U50+V50+W50+X50+Y49+Y50</f>
        <v>6000</v>
      </c>
      <c r="U51" s="236"/>
      <c r="V51" s="236"/>
      <c r="W51" s="236"/>
      <c r="X51" s="236"/>
      <c r="Y51" s="237"/>
    </row>
    <row r="52" spans="1:25" s="66" customFormat="1" x14ac:dyDescent="0.2">
      <c r="A52" s="39">
        <v>11</v>
      </c>
      <c r="B52" s="39">
        <v>12</v>
      </c>
      <c r="C52" s="66">
        <v>50.54</v>
      </c>
      <c r="D52" s="66">
        <f t="shared" si="3"/>
        <v>50.54</v>
      </c>
      <c r="F52" s="66">
        <f t="shared" si="6"/>
        <v>606.48</v>
      </c>
      <c r="S52" s="218" t="s">
        <v>74</v>
      </c>
      <c r="T52" s="218"/>
      <c r="U52" s="218"/>
      <c r="V52" s="218"/>
      <c r="W52" s="218"/>
      <c r="X52" s="218"/>
      <c r="Y52" s="218">
        <f>T17-T51</f>
        <v>280359</v>
      </c>
    </row>
    <row r="53" spans="1:25" s="66" customFormat="1" x14ac:dyDescent="0.2">
      <c r="A53" s="39">
        <v>11</v>
      </c>
      <c r="B53" s="39">
        <v>12</v>
      </c>
      <c r="C53" s="66">
        <v>76.900000000000006</v>
      </c>
      <c r="D53" s="66">
        <f t="shared" si="3"/>
        <v>76.900000000000006</v>
      </c>
      <c r="F53" s="66">
        <f t="shared" si="6"/>
        <v>922.80000000000007</v>
      </c>
      <c r="K53" s="66">
        <v>1330</v>
      </c>
    </row>
    <row r="54" spans="1:25" s="66" customFormat="1" x14ac:dyDescent="0.2">
      <c r="A54" s="39">
        <v>12</v>
      </c>
      <c r="B54" s="39">
        <v>12</v>
      </c>
      <c r="C54" s="66">
        <v>43.05</v>
      </c>
      <c r="D54" s="66">
        <f t="shared" si="3"/>
        <v>0</v>
      </c>
      <c r="F54" s="66">
        <f t="shared" si="6"/>
        <v>516.59999999999991</v>
      </c>
      <c r="K54" s="66">
        <v>349</v>
      </c>
    </row>
    <row r="55" spans="1:25" s="66" customFormat="1" x14ac:dyDescent="0.2">
      <c r="A55" s="39"/>
      <c r="B55" s="39"/>
      <c r="C55" s="66">
        <v>1330</v>
      </c>
      <c r="K55" s="66">
        <v>1227</v>
      </c>
    </row>
    <row r="56" spans="1:25" s="66" customFormat="1" x14ac:dyDescent="0.2">
      <c r="A56" s="39"/>
      <c r="B56" s="39"/>
      <c r="C56" s="66">
        <v>349</v>
      </c>
    </row>
    <row r="57" spans="1:25" s="66" customFormat="1" x14ac:dyDescent="0.2">
      <c r="A57" s="39"/>
      <c r="B57" s="39"/>
      <c r="C57" s="66">
        <v>1227</v>
      </c>
    </row>
    <row r="58" spans="1:25" s="66" customFormat="1" x14ac:dyDescent="0.2">
      <c r="A58" s="39"/>
      <c r="B58" s="39"/>
    </row>
    <row r="59" spans="1:25" s="66" customFormat="1" x14ac:dyDescent="0.2">
      <c r="A59" s="39"/>
      <c r="B59" s="39"/>
      <c r="K59" s="66">
        <v>1122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/>
      <c r="D61" s="172"/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3674.25</v>
      </c>
      <c r="E62" s="85">
        <f>SUM(E47:E61)</f>
        <v>0</v>
      </c>
      <c r="K62" s="32">
        <f>SUM(K53:K61)</f>
        <v>4028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3674.25</v>
      </c>
      <c r="D63" s="226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10:18" x14ac:dyDescent="0.2">
      <c r="J65" s="18">
        <v>3457297</v>
      </c>
      <c r="M65" s="11"/>
      <c r="N65" s="11"/>
      <c r="Q65" s="11"/>
      <c r="R65" s="11"/>
    </row>
  </sheetData>
  <mergeCells count="13">
    <mergeCell ref="C63:D63"/>
    <mergeCell ref="T17:Y17"/>
    <mergeCell ref="C35:D35"/>
    <mergeCell ref="K35:L35"/>
    <mergeCell ref="S35:X35"/>
    <mergeCell ref="C37:L37"/>
    <mergeCell ref="T51:Y51"/>
    <mergeCell ref="M3:N3"/>
    <mergeCell ref="A1:G1"/>
    <mergeCell ref="H1:P1"/>
    <mergeCell ref="S1:X1"/>
    <mergeCell ref="A2:G2"/>
    <mergeCell ref="I2:P2"/>
  </mergeCells>
  <conditionalFormatting sqref="L23">
    <cfRule type="cellIs" dxfId="4" priority="1" operator="equal">
      <formula>$O$10</formula>
    </cfRule>
  </conditionalFormatting>
  <hyperlinks>
    <hyperlink ref="Q40" r:id="rId1" xr:uid="{ED2C0379-D825-43BA-9278-D669A219D3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80AA-66FD-47A2-BBF0-C0424CB7E176}">
  <dimension ref="A1:AA74"/>
  <sheetViews>
    <sheetView workbookViewId="0">
      <selection activeCell="C12" sqref="C12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243374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35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3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10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1066*4</f>
        <v>4264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12</v>
      </c>
      <c r="N11" s="65">
        <v>58</v>
      </c>
      <c r="O11" s="28">
        <f>((N11-M11)+1)*K11</f>
        <v>150024</v>
      </c>
      <c r="P11" s="28">
        <f>M11*K11</f>
        <v>38304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25">
        <v>9</v>
      </c>
      <c r="J12" s="67" t="s">
        <v>30</v>
      </c>
      <c r="K12" s="68">
        <v>2216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1200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1693.5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9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500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1500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12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3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3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25">
        <v>25</v>
      </c>
      <c r="J28" s="18" t="s">
        <v>72</v>
      </c>
      <c r="K28" s="16">
        <v>1400</v>
      </c>
      <c r="M28" s="26">
        <v>2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25">
        <v>26</v>
      </c>
      <c r="J29" s="215" t="s">
        <v>77</v>
      </c>
      <c r="K29" s="220">
        <v>950.3</v>
      </c>
      <c r="L29" s="129" t="s">
        <v>49</v>
      </c>
      <c r="M29" s="26">
        <v>2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41060.78</v>
      </c>
      <c r="D35" s="238"/>
      <c r="I35" s="22"/>
      <c r="J35" s="143" t="s">
        <v>52</v>
      </c>
      <c r="K35" s="239">
        <f>SUM(K4:K34)</f>
        <v>33111.590000000004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7949.1899999999951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9140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4</v>
      </c>
      <c r="B45" s="39">
        <v>12</v>
      </c>
      <c r="C45" s="66">
        <v>54.88</v>
      </c>
      <c r="D45" s="66">
        <f t="shared" ref="D45:D59" si="3">(B45-A45)*C45</f>
        <v>439.04</v>
      </c>
      <c r="F45" s="66">
        <f>C45*B45</f>
        <v>658.56000000000006</v>
      </c>
      <c r="G45" s="250">
        <f>C45+C46+C47+C48</f>
        <v>243.88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4</v>
      </c>
      <c r="B46" s="39">
        <v>12</v>
      </c>
      <c r="C46" s="66">
        <v>62.64</v>
      </c>
      <c r="D46" s="66">
        <f t="shared" si="3"/>
        <v>501.12</v>
      </c>
      <c r="F46" s="66">
        <f>C46*B46</f>
        <v>751.68000000000006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5</v>
      </c>
      <c r="B47" s="39">
        <v>12</v>
      </c>
      <c r="C47" s="66">
        <v>75</v>
      </c>
      <c r="D47" s="66">
        <f t="shared" si="3"/>
        <v>525</v>
      </c>
      <c r="F47" s="66">
        <f t="shared" ref="F47:F49" si="4">C47*B47</f>
        <v>900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8</v>
      </c>
      <c r="B48" s="39">
        <v>12</v>
      </c>
      <c r="C48" s="66">
        <v>51.36</v>
      </c>
      <c r="D48" s="66">
        <f t="shared" si="3"/>
        <v>205.44</v>
      </c>
      <c r="F48" s="66">
        <f t="shared" si="4"/>
        <v>616.31999999999994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221">
        <v>12</v>
      </c>
      <c r="B49" s="221">
        <v>12</v>
      </c>
      <c r="C49" s="222">
        <v>62.8</v>
      </c>
      <c r="D49" s="222">
        <f t="shared" si="3"/>
        <v>0</v>
      </c>
      <c r="E49" s="222"/>
      <c r="F49" s="222">
        <f t="shared" si="4"/>
        <v>753.59999999999991</v>
      </c>
      <c r="S49" s="84" t="s">
        <v>12</v>
      </c>
      <c r="T49" s="85">
        <f t="shared" ref="T49:Y49" si="5">SUM(T37:T48)</f>
        <v>9000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221">
        <v>12</v>
      </c>
      <c r="B50" s="221">
        <v>12</v>
      </c>
      <c r="C50" s="222">
        <v>225.41</v>
      </c>
      <c r="D50" s="222">
        <f t="shared" si="3"/>
        <v>0</v>
      </c>
      <c r="E50" s="222"/>
      <c r="F50" s="222">
        <f>C50*B50</f>
        <v>2704.92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221">
        <v>12</v>
      </c>
      <c r="B51" s="221">
        <v>12</v>
      </c>
      <c r="C51" s="222">
        <v>65.09</v>
      </c>
      <c r="D51" s="222">
        <f t="shared" si="3"/>
        <v>0</v>
      </c>
      <c r="E51" s="222"/>
      <c r="F51" s="222">
        <f t="shared" ref="F51:F59" si="6">C51*B51</f>
        <v>781.08</v>
      </c>
      <c r="S51" s="84" t="s">
        <v>40</v>
      </c>
      <c r="T51" s="235">
        <f>T49+U49+V49+W49+X49+T50+U50+V50+W50+X50+Y49+Y50</f>
        <v>9000</v>
      </c>
      <c r="U51" s="236"/>
      <c r="V51" s="236"/>
      <c r="W51" s="236"/>
      <c r="X51" s="236"/>
      <c r="Y51" s="237"/>
    </row>
    <row r="52" spans="1:25" s="66" customFormat="1" x14ac:dyDescent="0.2">
      <c r="A52" s="221">
        <v>12</v>
      </c>
      <c r="B52" s="221">
        <v>12</v>
      </c>
      <c r="C52" s="222">
        <v>52.2</v>
      </c>
      <c r="D52" s="222">
        <f t="shared" si="3"/>
        <v>0</v>
      </c>
      <c r="E52" s="222"/>
      <c r="F52" s="222">
        <f t="shared" si="6"/>
        <v>626.40000000000009</v>
      </c>
      <c r="S52" s="218" t="s">
        <v>74</v>
      </c>
      <c r="T52" s="218"/>
      <c r="U52" s="218"/>
      <c r="V52" s="218"/>
      <c r="W52" s="218"/>
      <c r="X52" s="218"/>
      <c r="Y52" s="218">
        <f>T17-T51</f>
        <v>277359</v>
      </c>
    </row>
    <row r="53" spans="1:25" s="66" customFormat="1" x14ac:dyDescent="0.2">
      <c r="A53" s="221">
        <v>12</v>
      </c>
      <c r="B53" s="221">
        <v>12</v>
      </c>
      <c r="C53" s="222">
        <v>79.33</v>
      </c>
      <c r="D53" s="222">
        <f t="shared" si="3"/>
        <v>0</v>
      </c>
      <c r="E53" s="222"/>
      <c r="F53" s="222">
        <f t="shared" si="6"/>
        <v>951.96</v>
      </c>
      <c r="K53" s="66">
        <v>1330</v>
      </c>
    </row>
    <row r="54" spans="1:25" s="66" customFormat="1" x14ac:dyDescent="0.2">
      <c r="A54" s="39">
        <v>1</v>
      </c>
      <c r="B54" s="39">
        <v>3</v>
      </c>
      <c r="C54" s="66">
        <v>40.659999999999997</v>
      </c>
      <c r="D54" s="66">
        <f t="shared" si="3"/>
        <v>81.319999999999993</v>
      </c>
      <c r="F54" s="66">
        <f t="shared" si="6"/>
        <v>121.97999999999999</v>
      </c>
      <c r="K54" s="66">
        <v>349</v>
      </c>
    </row>
    <row r="55" spans="1:25" s="66" customFormat="1" x14ac:dyDescent="0.2">
      <c r="A55" s="39">
        <v>1</v>
      </c>
      <c r="B55" s="39">
        <v>3</v>
      </c>
      <c r="C55" s="66">
        <v>43.74</v>
      </c>
      <c r="D55" s="66">
        <f t="shared" si="3"/>
        <v>87.48</v>
      </c>
      <c r="F55" s="66">
        <f t="shared" si="6"/>
        <v>131.22</v>
      </c>
      <c r="K55" s="66">
        <v>1227</v>
      </c>
    </row>
    <row r="56" spans="1:25" s="66" customFormat="1" x14ac:dyDescent="0.2">
      <c r="A56" s="39">
        <v>1</v>
      </c>
      <c r="B56" s="39">
        <v>3</v>
      </c>
      <c r="C56" s="66">
        <v>37.93</v>
      </c>
      <c r="D56" s="66">
        <f t="shared" si="3"/>
        <v>75.86</v>
      </c>
      <c r="F56" s="66">
        <f t="shared" si="6"/>
        <v>113.78999999999999</v>
      </c>
    </row>
    <row r="57" spans="1:25" s="66" customFormat="1" x14ac:dyDescent="0.2">
      <c r="A57" s="39">
        <v>1</v>
      </c>
      <c r="B57" s="39">
        <v>6</v>
      </c>
      <c r="C57" s="66">
        <v>64.739999999999995</v>
      </c>
      <c r="D57" s="66">
        <f t="shared" si="3"/>
        <v>323.7</v>
      </c>
      <c r="F57" s="66">
        <f t="shared" si="6"/>
        <v>388.43999999999994</v>
      </c>
    </row>
    <row r="58" spans="1:25" s="66" customFormat="1" x14ac:dyDescent="0.2">
      <c r="A58" s="39">
        <v>1</v>
      </c>
      <c r="B58" s="39">
        <v>6</v>
      </c>
      <c r="C58" s="66">
        <v>40.549999999999997</v>
      </c>
      <c r="D58" s="66">
        <f t="shared" si="3"/>
        <v>202.75</v>
      </c>
      <c r="F58" s="66">
        <f t="shared" si="6"/>
        <v>243.29999999999998</v>
      </c>
    </row>
    <row r="59" spans="1:25" s="66" customFormat="1" x14ac:dyDescent="0.2">
      <c r="A59" s="39">
        <v>1</v>
      </c>
      <c r="B59" s="39">
        <v>6</v>
      </c>
      <c r="C59" s="66">
        <v>34.17</v>
      </c>
      <c r="D59" s="66">
        <f t="shared" si="3"/>
        <v>170.85000000000002</v>
      </c>
      <c r="F59" s="66">
        <f t="shared" si="6"/>
        <v>205.02</v>
      </c>
      <c r="K59" s="66">
        <v>1122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>
        <f>C74</f>
        <v>703</v>
      </c>
      <c r="D61" s="172">
        <f>C49+C50+C51+C52+C53</f>
        <v>484.82999999999993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1693.5</v>
      </c>
      <c r="E62" s="85">
        <f>SUM(E47:E61)</f>
        <v>0</v>
      </c>
      <c r="K62" s="32">
        <f>SUM(K53:K61)</f>
        <v>4028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1693.5</v>
      </c>
      <c r="D63" s="226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3:18" x14ac:dyDescent="0.2">
      <c r="C65" s="32">
        <v>154</v>
      </c>
      <c r="J65" s="18">
        <v>3457297</v>
      </c>
      <c r="M65" s="11"/>
      <c r="N65" s="11"/>
      <c r="Q65" s="11"/>
      <c r="R65" s="11"/>
    </row>
    <row r="66" spans="3:18" x14ac:dyDescent="0.2">
      <c r="C66" s="32">
        <v>100</v>
      </c>
    </row>
    <row r="67" spans="3:18" x14ac:dyDescent="0.2">
      <c r="C67" s="32">
        <v>187</v>
      </c>
    </row>
    <row r="68" spans="3:18" x14ac:dyDescent="0.2">
      <c r="C68" s="32">
        <v>52</v>
      </c>
    </row>
    <row r="69" spans="3:18" x14ac:dyDescent="0.2">
      <c r="C69" s="32">
        <v>70</v>
      </c>
    </row>
    <row r="70" spans="3:18" x14ac:dyDescent="0.2">
      <c r="C70" s="32">
        <v>95</v>
      </c>
    </row>
    <row r="71" spans="3:18" x14ac:dyDescent="0.2">
      <c r="C71" s="32">
        <v>45</v>
      </c>
    </row>
    <row r="74" spans="3:18" x14ac:dyDescent="0.2">
      <c r="C74" s="32">
        <f>SUM(C65:C73)</f>
        <v>703</v>
      </c>
    </row>
  </sheetData>
  <mergeCells count="14">
    <mergeCell ref="C63:D63"/>
    <mergeCell ref="T17:Y17"/>
    <mergeCell ref="C35:D35"/>
    <mergeCell ref="K35:L35"/>
    <mergeCell ref="S35:X35"/>
    <mergeCell ref="C37:L37"/>
    <mergeCell ref="T51:Y51"/>
    <mergeCell ref="G45:G48"/>
    <mergeCell ref="M3:N3"/>
    <mergeCell ref="A1:G1"/>
    <mergeCell ref="H1:P1"/>
    <mergeCell ref="S1:X1"/>
    <mergeCell ref="A2:G2"/>
    <mergeCell ref="I2:P2"/>
  </mergeCells>
  <conditionalFormatting sqref="L23">
    <cfRule type="cellIs" dxfId="3" priority="1" operator="equal">
      <formula>$O$10</formula>
    </cfRule>
  </conditionalFormatting>
  <hyperlinks>
    <hyperlink ref="Q40" r:id="rId1" xr:uid="{3DED82FF-87D7-4336-9997-8E777FAB2D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F7B-56E5-447B-97E4-63DDA6A9FE60}">
  <sheetPr>
    <tabColor rgb="FF00B050"/>
  </sheetPr>
  <dimension ref="A1:AA80"/>
  <sheetViews>
    <sheetView tabSelected="1" workbookViewId="0">
      <selection activeCell="K23" sqref="K23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243405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36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4</v>
      </c>
      <c r="F9" s="27" t="s">
        <v>68</v>
      </c>
      <c r="H9" s="21"/>
      <c r="I9" s="40">
        <v>6</v>
      </c>
      <c r="J9" s="33" t="s">
        <v>23</v>
      </c>
      <c r="K9" s="34">
        <v>400</v>
      </c>
      <c r="L9" s="35"/>
      <c r="M9" s="48">
        <v>11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40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D11*4</f>
        <v>4264</v>
      </c>
      <c r="D11" s="61" t="s">
        <v>83</v>
      </c>
      <c r="E11" s="15"/>
      <c r="F11" s="62"/>
      <c r="H11" s="21"/>
      <c r="I11" s="40">
        <v>8</v>
      </c>
      <c r="J11" s="63" t="s">
        <v>28</v>
      </c>
      <c r="K11" s="64">
        <v>3192</v>
      </c>
      <c r="L11" s="65" t="s">
        <v>29</v>
      </c>
      <c r="M11" s="65">
        <v>13</v>
      </c>
      <c r="N11" s="65">
        <v>58</v>
      </c>
      <c r="O11" s="28">
        <f>((N11-M11)+1)*K11</f>
        <v>146832</v>
      </c>
      <c r="P11" s="28">
        <f>M11*K11</f>
        <v>41496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40">
        <v>9</v>
      </c>
      <c r="J12" s="67" t="s">
        <v>30</v>
      </c>
      <c r="K12" s="68"/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40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40">
        <v>12</v>
      </c>
      <c r="J15" s="75" t="s">
        <v>34</v>
      </c>
      <c r="K15" s="81">
        <v>1000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2187.1799999999998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10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40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40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40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500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40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40">
        <v>21</v>
      </c>
      <c r="J24" s="18" t="s">
        <v>48</v>
      </c>
      <c r="K24" s="16">
        <f>2940/2</f>
        <v>1470</v>
      </c>
      <c r="L24" s="87" t="s">
        <v>48</v>
      </c>
      <c r="M24" s="15">
        <v>13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40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40">
        <v>23</v>
      </c>
      <c r="J26" s="215" t="s">
        <v>69</v>
      </c>
      <c r="K26" s="216">
        <f>882/2</f>
        <v>441</v>
      </c>
      <c r="L26" s="129" t="s">
        <v>49</v>
      </c>
      <c r="M26" s="17">
        <v>4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40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40">
        <v>25</v>
      </c>
      <c r="J28" s="18" t="s">
        <v>72</v>
      </c>
      <c r="K28" s="16">
        <v>1400</v>
      </c>
      <c r="M28" s="26">
        <v>3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40">
        <v>26</v>
      </c>
      <c r="J29" s="215" t="s">
        <v>77</v>
      </c>
      <c r="K29" s="220">
        <v>950.3</v>
      </c>
      <c r="L29" s="129" t="s">
        <v>49</v>
      </c>
      <c r="M29" s="26">
        <v>3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215" t="s">
        <v>84</v>
      </c>
      <c r="K30" s="224">
        <v>325.89999999999998</v>
      </c>
      <c r="L30" s="129" t="s">
        <v>49</v>
      </c>
      <c r="M30" s="132">
        <v>1</v>
      </c>
      <c r="N30" s="27" t="s">
        <v>85</v>
      </c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41060.78</v>
      </c>
      <c r="D35" s="238"/>
      <c r="I35" s="22"/>
      <c r="J35" s="143" t="s">
        <v>52</v>
      </c>
      <c r="K35" s="239">
        <f>SUM(K4:K34)</f>
        <v>31495.170000000002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9565.6099999999969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" si="3">(B45-A45)*C45</f>
        <v>126.42</v>
      </c>
      <c r="F45" s="66">
        <f>C45*B45</f>
        <v>189.63</v>
      </c>
      <c r="G45" s="250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5">
        <f>T49+U49+V49+W49+X49+T50+U50+V50+W50+X50+Y49+Y50</f>
        <v>12000</v>
      </c>
      <c r="U51" s="236"/>
      <c r="V51" s="236"/>
      <c r="W51" s="236"/>
      <c r="X51" s="236"/>
      <c r="Y51" s="237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1367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2187.1799999999998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2187.1799999999998</v>
      </c>
      <c r="D63" s="226"/>
      <c r="E63" s="205"/>
      <c r="M63" s="11"/>
      <c r="N63" s="11"/>
      <c r="Q63" s="11"/>
      <c r="R63" s="11"/>
    </row>
    <row r="64" spans="1:25" x14ac:dyDescent="0.2">
      <c r="C64" s="32">
        <v>72</v>
      </c>
      <c r="M64" s="11"/>
      <c r="N64" s="11"/>
      <c r="Q64" s="11"/>
      <c r="R64" s="11"/>
    </row>
    <row r="65" spans="3:18" x14ac:dyDescent="0.2">
      <c r="C65" s="32">
        <v>152</v>
      </c>
      <c r="M65" s="11"/>
      <c r="N65" s="11"/>
      <c r="Q65" s="11"/>
      <c r="R65" s="11"/>
    </row>
    <row r="66" spans="3:18" x14ac:dyDescent="0.2">
      <c r="C66" s="32">
        <v>69</v>
      </c>
    </row>
    <row r="67" spans="3:18" x14ac:dyDescent="0.2">
      <c r="C67" s="32">
        <v>55</v>
      </c>
    </row>
    <row r="68" spans="3:18" x14ac:dyDescent="0.2">
      <c r="C68" s="32">
        <v>90</v>
      </c>
    </row>
    <row r="69" spans="3:18" x14ac:dyDescent="0.2">
      <c r="C69" s="32">
        <v>64</v>
      </c>
    </row>
    <row r="70" spans="3:18" x14ac:dyDescent="0.2">
      <c r="C70" s="32">
        <v>205</v>
      </c>
    </row>
    <row r="71" spans="3:18" x14ac:dyDescent="0.2">
      <c r="C71" s="32">
        <v>80</v>
      </c>
    </row>
    <row r="72" spans="3:18" x14ac:dyDescent="0.2">
      <c r="C72" s="32">
        <v>101</v>
      </c>
    </row>
    <row r="73" spans="3:18" x14ac:dyDescent="0.2">
      <c r="C73" s="32">
        <v>152</v>
      </c>
    </row>
    <row r="74" spans="3:18" x14ac:dyDescent="0.2">
      <c r="C74" s="32">
        <v>210</v>
      </c>
    </row>
    <row r="75" spans="3:18" x14ac:dyDescent="0.2">
      <c r="C75" s="32">
        <v>117</v>
      </c>
    </row>
    <row r="80" spans="3:18" x14ac:dyDescent="0.2">
      <c r="C80" s="32">
        <f>SUM(C64:C79)</f>
        <v>1367</v>
      </c>
    </row>
  </sheetData>
  <mergeCells count="14">
    <mergeCell ref="T51:Y51"/>
    <mergeCell ref="C63:D63"/>
    <mergeCell ref="T17:Y17"/>
    <mergeCell ref="C35:D35"/>
    <mergeCell ref="K35:L35"/>
    <mergeCell ref="S35:X35"/>
    <mergeCell ref="C37:L37"/>
    <mergeCell ref="G45:G48"/>
    <mergeCell ref="M3:N3"/>
    <mergeCell ref="A1:G1"/>
    <mergeCell ref="H1:P1"/>
    <mergeCell ref="S1:X1"/>
    <mergeCell ref="A2:G2"/>
    <mergeCell ref="I2:P2"/>
  </mergeCells>
  <conditionalFormatting sqref="L23">
    <cfRule type="cellIs" dxfId="2" priority="1" operator="equal">
      <formula>$O$10</formula>
    </cfRule>
  </conditionalFormatting>
  <hyperlinks>
    <hyperlink ref="Q40" r:id="rId1" xr:uid="{EF86D555-BDF7-402F-92E9-1FBE0275B5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56E5-EC6E-4825-BAB5-D3FD64DAE331}">
  <dimension ref="A1:AA80"/>
  <sheetViews>
    <sheetView workbookViewId="0">
      <selection activeCell="K25" sqref="K25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243405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/>
      <c r="D8" s="22"/>
      <c r="E8" s="26"/>
      <c r="F8" s="27"/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5</v>
      </c>
      <c r="F9" s="27" t="s">
        <v>68</v>
      </c>
      <c r="H9" s="21"/>
      <c r="I9" s="40">
        <v>6</v>
      </c>
      <c r="J9" s="33" t="s">
        <v>23</v>
      </c>
      <c r="K9" s="34">
        <v>400</v>
      </c>
      <c r="L9" s="35"/>
      <c r="M9" s="48">
        <v>12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40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D11*0</f>
        <v>0</v>
      </c>
      <c r="D11" s="61" t="s">
        <v>83</v>
      </c>
      <c r="E11" s="15"/>
      <c r="F11" s="62"/>
      <c r="H11" s="21"/>
      <c r="I11" s="40">
        <v>8</v>
      </c>
      <c r="J11" s="63" t="s">
        <v>28</v>
      </c>
      <c r="K11" s="64">
        <v>3192</v>
      </c>
      <c r="L11" s="65" t="s">
        <v>29</v>
      </c>
      <c r="M11" s="65">
        <v>14</v>
      </c>
      <c r="N11" s="65">
        <v>58</v>
      </c>
      <c r="O11" s="28">
        <f>((N11-M11)+1)*K11</f>
        <v>143640</v>
      </c>
      <c r="P11" s="28">
        <f>M11*K11</f>
        <v>44688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40">
        <v>9</v>
      </c>
      <c r="J12" s="67" t="s">
        <v>30</v>
      </c>
      <c r="K12" s="68"/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40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40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40">
        <v>12</v>
      </c>
      <c r="J15" s="75" t="s">
        <v>34</v>
      </c>
      <c r="K15" s="81">
        <v>1000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40">
        <v>13</v>
      </c>
      <c r="J16" s="88" t="s">
        <v>36</v>
      </c>
      <c r="K16" s="89">
        <f>C62</f>
        <v>820.18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40">
        <v>14</v>
      </c>
      <c r="J17" s="92" t="s">
        <v>38</v>
      </c>
      <c r="K17" s="93">
        <v>2140</v>
      </c>
      <c r="L17" s="94" t="s">
        <v>39</v>
      </c>
      <c r="M17" s="95">
        <v>11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40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40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40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40">
        <v>19</v>
      </c>
      <c r="J22" s="114" t="s">
        <v>46</v>
      </c>
      <c r="K22" s="115">
        <v>500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40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40">
        <v>21</v>
      </c>
      <c r="J24" s="18" t="s">
        <v>48</v>
      </c>
      <c r="K24" s="16">
        <f>2940/2</f>
        <v>1470</v>
      </c>
      <c r="L24" s="87" t="s">
        <v>48</v>
      </c>
      <c r="M24" s="15">
        <v>14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40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40">
        <v>23</v>
      </c>
      <c r="J26" s="215" t="s">
        <v>69</v>
      </c>
      <c r="K26" s="216">
        <f>882/2</f>
        <v>441</v>
      </c>
      <c r="L26" s="129" t="s">
        <v>49</v>
      </c>
      <c r="M26" s="17">
        <v>5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40">
        <v>24</v>
      </c>
      <c r="J27" s="18" t="s">
        <v>71</v>
      </c>
      <c r="K27" s="16">
        <v>5000</v>
      </c>
      <c r="M27" s="17">
        <v>5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40">
        <v>25</v>
      </c>
      <c r="J28" s="18" t="s">
        <v>72</v>
      </c>
      <c r="K28" s="16">
        <v>1400</v>
      </c>
      <c r="M28" s="26">
        <v>4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40">
        <v>26</v>
      </c>
      <c r="J29" s="215" t="s">
        <v>77</v>
      </c>
      <c r="K29" s="220">
        <v>950.3</v>
      </c>
      <c r="L29" s="129" t="s">
        <v>49</v>
      </c>
      <c r="M29" s="26">
        <v>4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215" t="s">
        <v>84</v>
      </c>
      <c r="K30" s="224">
        <v>325.89999999999998</v>
      </c>
      <c r="L30" s="129" t="s">
        <v>49</v>
      </c>
      <c r="M30" s="132">
        <v>2</v>
      </c>
      <c r="N30" s="27" t="s">
        <v>85</v>
      </c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36569</v>
      </c>
      <c r="D35" s="238"/>
      <c r="I35" s="22"/>
      <c r="J35" s="143" t="s">
        <v>52</v>
      </c>
      <c r="K35" s="239">
        <f>SUM(K4:K34)</f>
        <v>30128.170000000002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6440.8299999999981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" si="3">(B45-A45)*C45</f>
        <v>126.42</v>
      </c>
      <c r="F45" s="66">
        <f>C45*B45</f>
        <v>189.63</v>
      </c>
      <c r="G45" s="250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5">
        <f>T49+U49+V49+W49+X49+T50+U50+V50+W50+X50+Y49+Y50</f>
        <v>12000</v>
      </c>
      <c r="U51" s="236"/>
      <c r="V51" s="236"/>
      <c r="W51" s="236"/>
      <c r="X51" s="236"/>
      <c r="Y51" s="237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0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820.18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820.18</v>
      </c>
      <c r="D63" s="226"/>
      <c r="E63" s="205"/>
      <c r="M63" s="11"/>
      <c r="N63" s="11"/>
      <c r="Q63" s="11"/>
      <c r="R63" s="11"/>
    </row>
    <row r="64" spans="1:25" x14ac:dyDescent="0.2">
      <c r="B64" s="252" t="s">
        <v>82</v>
      </c>
      <c r="M64" s="11"/>
      <c r="N64" s="11"/>
      <c r="Q64" s="11"/>
      <c r="R64" s="11"/>
    </row>
    <row r="65" spans="2:18" x14ac:dyDescent="0.2">
      <c r="B65" s="253"/>
      <c r="M65" s="11"/>
      <c r="N65" s="11"/>
      <c r="Q65" s="11"/>
      <c r="R65" s="11"/>
    </row>
    <row r="66" spans="2:18" x14ac:dyDescent="0.2">
      <c r="B66" s="253"/>
    </row>
    <row r="67" spans="2:18" x14ac:dyDescent="0.2">
      <c r="B67" s="253"/>
    </row>
    <row r="68" spans="2:18" x14ac:dyDescent="0.2">
      <c r="B68" s="253"/>
    </row>
    <row r="69" spans="2:18" x14ac:dyDescent="0.2">
      <c r="B69" s="253"/>
    </row>
    <row r="70" spans="2:18" x14ac:dyDescent="0.2">
      <c r="B70" s="253"/>
    </row>
    <row r="71" spans="2:18" x14ac:dyDescent="0.2">
      <c r="B71" s="253"/>
    </row>
    <row r="72" spans="2:18" x14ac:dyDescent="0.2">
      <c r="B72" s="253"/>
    </row>
    <row r="73" spans="2:18" x14ac:dyDescent="0.2">
      <c r="B73" s="253"/>
    </row>
    <row r="74" spans="2:18" x14ac:dyDescent="0.2">
      <c r="B74" s="253"/>
    </row>
    <row r="75" spans="2:18" x14ac:dyDescent="0.2">
      <c r="B75" s="253"/>
    </row>
    <row r="76" spans="2:18" x14ac:dyDescent="0.2">
      <c r="B76" s="253"/>
    </row>
    <row r="77" spans="2:18" x14ac:dyDescent="0.2">
      <c r="B77" s="253"/>
    </row>
    <row r="78" spans="2:18" x14ac:dyDescent="0.2">
      <c r="B78" s="253"/>
    </row>
    <row r="79" spans="2:18" x14ac:dyDescent="0.2">
      <c r="B79" s="254"/>
    </row>
    <row r="80" spans="2:18" x14ac:dyDescent="0.2">
      <c r="C80" s="32">
        <f>SUM(C64:C79)</f>
        <v>0</v>
      </c>
    </row>
  </sheetData>
  <mergeCells count="15">
    <mergeCell ref="T51:Y51"/>
    <mergeCell ref="C63:D63"/>
    <mergeCell ref="B64:B79"/>
    <mergeCell ref="T17:Y17"/>
    <mergeCell ref="C35:D35"/>
    <mergeCell ref="K35:L35"/>
    <mergeCell ref="S35:X35"/>
    <mergeCell ref="C37:L37"/>
    <mergeCell ref="G45:G48"/>
    <mergeCell ref="A1:G1"/>
    <mergeCell ref="H1:P1"/>
    <mergeCell ref="S1:X1"/>
    <mergeCell ref="A2:G2"/>
    <mergeCell ref="I2:P2"/>
    <mergeCell ref="M3:N3"/>
  </mergeCells>
  <conditionalFormatting sqref="L23">
    <cfRule type="cellIs" dxfId="0" priority="1" operator="equal">
      <formula>$O$10</formula>
    </cfRule>
  </conditionalFormatting>
  <hyperlinks>
    <hyperlink ref="Q40" r:id="rId1" xr:uid="{475109BE-0295-4B95-8084-A3AEB784A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FEB2-85AC-4019-A761-8DE506076280}">
  <dimension ref="A1:AA80"/>
  <sheetViews>
    <sheetView workbookViewId="0">
      <selection activeCell="K14" sqref="K14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243405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36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0</v>
      </c>
      <c r="D9" s="22"/>
      <c r="E9" s="26">
        <v>4</v>
      </c>
      <c r="F9" s="27" t="s">
        <v>68</v>
      </c>
      <c r="H9" s="21"/>
      <c r="I9" s="40">
        <v>6</v>
      </c>
      <c r="J9" s="33" t="s">
        <v>23</v>
      </c>
      <c r="K9" s="34">
        <v>400</v>
      </c>
      <c r="L9" s="35"/>
      <c r="M9" s="48">
        <v>11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40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D11*3</f>
        <v>3198</v>
      </c>
      <c r="D11" s="61" t="s">
        <v>83</v>
      </c>
      <c r="E11" s="15"/>
      <c r="F11" s="62"/>
      <c r="H11" s="21"/>
      <c r="I11" s="40">
        <v>8</v>
      </c>
      <c r="J11" s="63" t="s">
        <v>28</v>
      </c>
      <c r="K11" s="64">
        <v>3192</v>
      </c>
      <c r="L11" s="65" t="s">
        <v>29</v>
      </c>
      <c r="M11" s="65">
        <v>13</v>
      </c>
      <c r="N11" s="65">
        <v>58</v>
      </c>
      <c r="O11" s="28">
        <f>((N11-M11)+1)*K11</f>
        <v>146832</v>
      </c>
      <c r="P11" s="28">
        <f>M11*K11</f>
        <v>41496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40">
        <v>9</v>
      </c>
      <c r="J12" s="67" t="s">
        <v>30</v>
      </c>
      <c r="K12" s="68"/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40">
        <v>10</v>
      </c>
      <c r="J13" s="71" t="s">
        <v>31</v>
      </c>
      <c r="K13" s="72">
        <v>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40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40">
        <v>12</v>
      </c>
      <c r="J15" s="75" t="s">
        <v>34</v>
      </c>
      <c r="K15" s="81">
        <v>1000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40">
        <v>13</v>
      </c>
      <c r="J16" s="88" t="s">
        <v>36</v>
      </c>
      <c r="K16" s="89">
        <f>C62</f>
        <v>2187.1799999999998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40">
        <v>14</v>
      </c>
      <c r="J17" s="92" t="s">
        <v>38</v>
      </c>
      <c r="K17" s="93">
        <v>2140</v>
      </c>
      <c r="L17" s="94" t="s">
        <v>39</v>
      </c>
      <c r="M17" s="95">
        <v>10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40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40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40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40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40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40">
        <v>21</v>
      </c>
      <c r="J24" s="18" t="s">
        <v>48</v>
      </c>
      <c r="K24" s="16">
        <f>2940/2</f>
        <v>1470</v>
      </c>
      <c r="L24" s="87" t="s">
        <v>48</v>
      </c>
      <c r="M24" s="15">
        <v>13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40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40">
        <v>23</v>
      </c>
      <c r="J26" s="215" t="s">
        <v>69</v>
      </c>
      <c r="K26" s="216">
        <f>882/2</f>
        <v>441</v>
      </c>
      <c r="L26" s="129" t="s">
        <v>49</v>
      </c>
      <c r="M26" s="17">
        <v>4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40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40">
        <v>25</v>
      </c>
      <c r="J28" s="18" t="s">
        <v>72</v>
      </c>
      <c r="K28" s="16">
        <v>1400</v>
      </c>
      <c r="M28" s="26">
        <v>3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40">
        <v>26</v>
      </c>
      <c r="J29" s="215" t="s">
        <v>77</v>
      </c>
      <c r="K29" s="220">
        <v>950.3</v>
      </c>
      <c r="L29" s="129" t="s">
        <v>49</v>
      </c>
      <c r="M29" s="26">
        <v>3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36994.78</v>
      </c>
      <c r="D35" s="238"/>
      <c r="I35" s="22"/>
      <c r="J35" s="143" t="s">
        <v>52</v>
      </c>
      <c r="K35" s="239">
        <f>SUM(K4:K34)</f>
        <v>29069.27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7925.5099999999984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" si="3">(B45-A45)*C45</f>
        <v>126.42</v>
      </c>
      <c r="F45" s="66">
        <f>C45*B45</f>
        <v>189.63</v>
      </c>
      <c r="G45" s="250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5">
        <f>T49+U49+V49+W49+X49+T50+U50+V50+W50+X50+Y49+Y50</f>
        <v>12000</v>
      </c>
      <c r="U51" s="236"/>
      <c r="V51" s="236"/>
      <c r="W51" s="236"/>
      <c r="X51" s="236"/>
      <c r="Y51" s="237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1367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2187.1799999999998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2187.1799999999998</v>
      </c>
      <c r="D63" s="226"/>
      <c r="E63" s="205"/>
      <c r="M63" s="11"/>
      <c r="N63" s="11"/>
      <c r="Q63" s="11"/>
      <c r="R63" s="11"/>
    </row>
    <row r="64" spans="1:25" x14ac:dyDescent="0.2">
      <c r="C64" s="32">
        <v>72</v>
      </c>
      <c r="M64" s="11"/>
      <c r="N64" s="11"/>
      <c r="Q64" s="11"/>
      <c r="R64" s="11"/>
    </row>
    <row r="65" spans="3:18" x14ac:dyDescent="0.2">
      <c r="C65" s="32">
        <v>152</v>
      </c>
      <c r="M65" s="11"/>
      <c r="N65" s="11"/>
      <c r="Q65" s="11"/>
      <c r="R65" s="11"/>
    </row>
    <row r="66" spans="3:18" x14ac:dyDescent="0.2">
      <c r="C66" s="32">
        <v>69</v>
      </c>
    </row>
    <row r="67" spans="3:18" x14ac:dyDescent="0.2">
      <c r="C67" s="32">
        <v>55</v>
      </c>
    </row>
    <row r="68" spans="3:18" x14ac:dyDescent="0.2">
      <c r="C68" s="32">
        <v>90</v>
      </c>
    </row>
    <row r="69" spans="3:18" x14ac:dyDescent="0.2">
      <c r="C69" s="32">
        <v>64</v>
      </c>
    </row>
    <row r="70" spans="3:18" x14ac:dyDescent="0.2">
      <c r="C70" s="32">
        <v>205</v>
      </c>
    </row>
    <row r="71" spans="3:18" x14ac:dyDescent="0.2">
      <c r="C71" s="32">
        <v>80</v>
      </c>
    </row>
    <row r="72" spans="3:18" x14ac:dyDescent="0.2">
      <c r="C72" s="32">
        <v>101</v>
      </c>
    </row>
    <row r="73" spans="3:18" x14ac:dyDescent="0.2">
      <c r="C73" s="32">
        <v>152</v>
      </c>
    </row>
    <row r="74" spans="3:18" x14ac:dyDescent="0.2">
      <c r="C74" s="32">
        <v>210</v>
      </c>
    </row>
    <row r="75" spans="3:18" x14ac:dyDescent="0.2">
      <c r="C75" s="32">
        <v>117</v>
      </c>
    </row>
    <row r="80" spans="3:18" x14ac:dyDescent="0.2">
      <c r="C80" s="32">
        <f>SUM(C64:C79)</f>
        <v>1367</v>
      </c>
    </row>
  </sheetData>
  <mergeCells count="14">
    <mergeCell ref="T17:Y17"/>
    <mergeCell ref="C35:D35"/>
    <mergeCell ref="K35:L35"/>
    <mergeCell ref="C37:L37"/>
    <mergeCell ref="C63:D63"/>
    <mergeCell ref="S35:X35"/>
    <mergeCell ref="G45:G48"/>
    <mergeCell ref="T51:Y51"/>
    <mergeCell ref="M3:N3"/>
    <mergeCell ref="A1:G1"/>
    <mergeCell ref="H1:P1"/>
    <mergeCell ref="S1:X1"/>
    <mergeCell ref="A2:G2"/>
    <mergeCell ref="I2:P2"/>
  </mergeCells>
  <conditionalFormatting sqref="L23">
    <cfRule type="cellIs" dxfId="1" priority="1" operator="equal">
      <formula>$O$10</formula>
    </cfRule>
  </conditionalFormatting>
  <hyperlinks>
    <hyperlink ref="Q40" r:id="rId1" xr:uid="{4B545A18-B08C-46AE-BD4B-46ACA4B675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</vt:lpstr>
      <vt:lpstr>02</vt:lpstr>
      <vt:lpstr>03</vt:lpstr>
      <vt:lpstr>04</vt:lpstr>
      <vt:lpstr>05</vt:lpstr>
      <vt:lpstr>06</vt:lpstr>
      <vt:lpstr>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i5-10400F</dc:creator>
  <cp:lastModifiedBy>AoBCoopy -</cp:lastModifiedBy>
  <dcterms:created xsi:type="dcterms:W3CDTF">2023-02-01T04:01:20Z</dcterms:created>
  <dcterms:modified xsi:type="dcterms:W3CDTF">2023-07-01T03:13:55Z</dcterms:modified>
</cp:coreProperties>
</file>