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11" documentId="13_ncr:1_{DCDD8C00-A932-479E-9740-1B73251F9FEF}" xr6:coauthVersionLast="47" xr6:coauthVersionMax="47" xr10:uidLastSave="{D2083F1E-FE0D-4632-A5D4-7A24A4D11B3E}"/>
  <bookViews>
    <workbookView xWindow="-120" yWindow="-120" windowWidth="29040" windowHeight="15720" activeTab="6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Sheet1" sheetId="4" r:id="rId8"/>
    <sheet name="Sheet2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8" l="1"/>
  <c r="K24" i="8" l="1"/>
  <c r="K27" i="8"/>
  <c r="O27" i="8" s="1"/>
  <c r="O30" i="8"/>
  <c r="O29" i="8"/>
  <c r="C11" i="8" l="1"/>
  <c r="I43" i="9"/>
  <c r="H37" i="9"/>
  <c r="H38" i="9" s="1"/>
  <c r="K12" i="7"/>
  <c r="K41" i="7"/>
  <c r="K40" i="7"/>
  <c r="O73" i="7"/>
  <c r="L80" i="7"/>
  <c r="L81" i="7" s="1"/>
  <c r="K80" i="7"/>
  <c r="C35" i="8" l="1"/>
  <c r="C81" i="8"/>
  <c r="C61" i="8" s="1"/>
  <c r="C63" i="8" s="1"/>
  <c r="E63" i="8"/>
  <c r="D62" i="8"/>
  <c r="Y49" i="8"/>
  <c r="X49" i="8"/>
  <c r="W49" i="8"/>
  <c r="V49" i="8"/>
  <c r="U49" i="8"/>
  <c r="T49" i="8"/>
  <c r="G45" i="8"/>
  <c r="F45" i="8"/>
  <c r="D45" i="8"/>
  <c r="C40" i="8"/>
  <c r="O38" i="8"/>
  <c r="P35" i="8"/>
  <c r="C39" i="8" s="1"/>
  <c r="C41" i="8" s="1"/>
  <c r="N27" i="8"/>
  <c r="K26" i="8"/>
  <c r="R25" i="8"/>
  <c r="Q23" i="8"/>
  <c r="R23" i="8" s="1"/>
  <c r="R18" i="8"/>
  <c r="Q17" i="8"/>
  <c r="R17" i="8" s="1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W4" i="8"/>
  <c r="V4" i="8"/>
  <c r="U4" i="8"/>
  <c r="T4" i="8"/>
  <c r="Y3" i="8"/>
  <c r="Y15" i="8" s="1"/>
  <c r="X3" i="8"/>
  <c r="W3" i="8"/>
  <c r="V3" i="8"/>
  <c r="U3" i="8"/>
  <c r="T3" i="8"/>
  <c r="O26" i="8" l="1"/>
  <c r="P26" i="8"/>
  <c r="T15" i="8"/>
  <c r="X15" i="8"/>
  <c r="T51" i="8"/>
  <c r="W15" i="8"/>
  <c r="U15" i="8"/>
  <c r="V15" i="8"/>
  <c r="C64" i="8"/>
  <c r="K16" i="8"/>
  <c r="K35" i="8" s="1"/>
  <c r="C37" i="8" s="1"/>
  <c r="C11" i="7"/>
  <c r="T17" i="8" l="1"/>
  <c r="Y52" i="8"/>
  <c r="N27" i="7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0" i="4"/>
  <c r="O38" i="4"/>
  <c r="P35" i="4"/>
  <c r="C39" i="4" s="1"/>
  <c r="N27" i="4"/>
  <c r="K26" i="4"/>
  <c r="R25" i="4"/>
  <c r="K24" i="4"/>
  <c r="Q23" i="4"/>
  <c r="R23" i="4" s="1"/>
  <c r="R18" i="4"/>
  <c r="Q17" i="4"/>
  <c r="R17" i="4" s="1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U5" i="4"/>
  <c r="T5" i="4"/>
  <c r="Y4" i="4"/>
  <c r="X4" i="4"/>
  <c r="W4" i="4"/>
  <c r="V4" i="4"/>
  <c r="U4" i="4"/>
  <c r="T4" i="4"/>
  <c r="Y3" i="4"/>
  <c r="X3" i="4"/>
  <c r="W3" i="4"/>
  <c r="V3" i="4"/>
  <c r="U3" i="4"/>
  <c r="T3" i="4"/>
  <c r="C60" i="7"/>
  <c r="C80" i="7"/>
  <c r="C11" i="6"/>
  <c r="C41" i="4" l="1"/>
  <c r="X15" i="4"/>
  <c r="V15" i="4"/>
  <c r="W15" i="4"/>
  <c r="T15" i="4"/>
  <c r="U15" i="4"/>
  <c r="Y15" i="4"/>
  <c r="C63" i="4"/>
  <c r="K16" i="4"/>
  <c r="K35" i="4" s="1"/>
  <c r="C37" i="4" s="1"/>
  <c r="D45" i="7"/>
  <c r="F45" i="7"/>
  <c r="D45" i="6"/>
  <c r="D59" i="6"/>
  <c r="F59" i="6"/>
  <c r="D58" i="6"/>
  <c r="F58" i="6"/>
  <c r="C74" i="6"/>
  <c r="C61" i="6" s="1"/>
  <c r="C62" i="6" s="1"/>
  <c r="T17" i="4" l="1"/>
  <c r="Y52" i="4" s="1"/>
  <c r="E62" i="7"/>
  <c r="D61" i="7"/>
  <c r="C62" i="7"/>
  <c r="Y49" i="7"/>
  <c r="X49" i="7"/>
  <c r="W49" i="7"/>
  <c r="V49" i="7"/>
  <c r="U49" i="7"/>
  <c r="T49" i="7"/>
  <c r="G45" i="7"/>
  <c r="C40" i="7"/>
  <c r="O38" i="7"/>
  <c r="P35" i="7"/>
  <c r="C39" i="7" s="1"/>
  <c r="C35" i="7"/>
  <c r="K26" i="7"/>
  <c r="G20" i="7" s="1"/>
  <c r="G21" i="7" s="1"/>
  <c r="R25" i="7"/>
  <c r="K24" i="7"/>
  <c r="O24" i="7" s="1"/>
  <c r="Q23" i="7"/>
  <c r="R23" i="7" s="1"/>
  <c r="R18" i="7"/>
  <c r="Q17" i="7"/>
  <c r="R17" i="7" s="1"/>
  <c r="X14" i="7"/>
  <c r="W14" i="7"/>
  <c r="V14" i="7"/>
  <c r="U14" i="7"/>
  <c r="T14" i="7"/>
  <c r="Q14" i="7"/>
  <c r="R14" i="7" s="1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Y15" i="7" s="1"/>
  <c r="X4" i="7"/>
  <c r="W4" i="7"/>
  <c r="V4" i="7"/>
  <c r="U4" i="7"/>
  <c r="U15" i="7" s="1"/>
  <c r="T4" i="7"/>
  <c r="Y3" i="7"/>
  <c r="X3" i="7"/>
  <c r="W3" i="7"/>
  <c r="V3" i="7"/>
  <c r="U3" i="7"/>
  <c r="T3" i="7"/>
  <c r="D57" i="6"/>
  <c r="F57" i="6"/>
  <c r="D56" i="6"/>
  <c r="F56" i="6"/>
  <c r="D55" i="6"/>
  <c r="F55" i="6"/>
  <c r="D54" i="6"/>
  <c r="F54" i="6"/>
  <c r="C41" i="7" l="1"/>
  <c r="T51" i="7"/>
  <c r="T15" i="7"/>
  <c r="X15" i="7"/>
  <c r="V15" i="7"/>
  <c r="W15" i="7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F49" i="6"/>
  <c r="D49" i="6"/>
  <c r="F48" i="6"/>
  <c r="D48" i="6"/>
  <c r="F47" i="6"/>
  <c r="D47" i="6"/>
  <c r="F46" i="6"/>
  <c r="D46" i="6"/>
  <c r="F45" i="6"/>
  <c r="C40" i="6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T15" i="6" l="1"/>
  <c r="C41" i="6"/>
  <c r="U15" i="6"/>
  <c r="T51" i="6"/>
  <c r="X15" i="6"/>
  <c r="V15" i="6"/>
  <c r="W15" i="6"/>
  <c r="Y15" i="6"/>
  <c r="T17" i="7"/>
  <c r="Y52" i="7" s="1"/>
  <c r="K16" i="6"/>
  <c r="K35" i="6" s="1"/>
  <c r="C37" i="6" s="1"/>
  <c r="N27" i="5"/>
  <c r="T17" i="6" l="1"/>
  <c r="Y52" i="6" s="1"/>
  <c r="K62" i="5"/>
  <c r="C62" i="3"/>
  <c r="R18" i="3"/>
  <c r="K18" i="3" s="1"/>
  <c r="E62" i="5"/>
  <c r="C62" i="5"/>
  <c r="C63" i="5" s="1"/>
  <c r="F54" i="5"/>
  <c r="D54" i="5"/>
  <c r="F53" i="5"/>
  <c r="D53" i="5"/>
  <c r="F52" i="5"/>
  <c r="D52" i="5"/>
  <c r="F51" i="5"/>
  <c r="D51" i="5"/>
  <c r="F50" i="5"/>
  <c r="D50" i="5"/>
  <c r="Y49" i="5"/>
  <c r="X49" i="5"/>
  <c r="W49" i="5"/>
  <c r="T51" i="5" s="1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C39" i="5"/>
  <c r="C41" i="5" s="1"/>
  <c r="P35" i="5"/>
  <c r="C35" i="5"/>
  <c r="K26" i="5"/>
  <c r="R25" i="5"/>
  <c r="K24" i="5"/>
  <c r="Q23" i="5"/>
  <c r="R23" i="5" s="1"/>
  <c r="R18" i="5"/>
  <c r="Q17" i="5"/>
  <c r="R17" i="5" s="1"/>
  <c r="X14" i="5"/>
  <c r="W14" i="5"/>
  <c r="V14" i="5"/>
  <c r="U14" i="5"/>
  <c r="T14" i="5"/>
  <c r="Q14" i="5"/>
  <c r="R14" i="5" s="1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Y15" i="5" s="1"/>
  <c r="X4" i="5"/>
  <c r="W4" i="5"/>
  <c r="V4" i="5"/>
  <c r="U4" i="5"/>
  <c r="T4" i="5"/>
  <c r="Y3" i="5"/>
  <c r="X3" i="5"/>
  <c r="W3" i="5"/>
  <c r="V3" i="5"/>
  <c r="U3" i="5"/>
  <c r="T3" i="5"/>
  <c r="T15" i="5" l="1"/>
  <c r="V15" i="5"/>
  <c r="X15" i="5"/>
  <c r="U15" i="5"/>
  <c r="W15" i="5"/>
  <c r="O38" i="5"/>
  <c r="K16" i="5"/>
  <c r="K35" i="5" s="1"/>
  <c r="C37" i="5" s="1"/>
  <c r="T49" i="3"/>
  <c r="Y49" i="3"/>
  <c r="X49" i="3"/>
  <c r="W49" i="3"/>
  <c r="V49" i="3"/>
  <c r="U49" i="3"/>
  <c r="T17" i="5" l="1"/>
  <c r="Y52" i="5" s="1"/>
  <c r="T51" i="3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0" i="3"/>
  <c r="C41" i="3" s="1"/>
  <c r="C39" i="3"/>
  <c r="P35" i="3"/>
  <c r="C35" i="3"/>
  <c r="R25" i="3"/>
  <c r="Q23" i="3"/>
  <c r="R23" i="3" s="1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U3" i="3"/>
  <c r="U15" i="3" s="1"/>
  <c r="T3" i="3"/>
  <c r="V15" i="3" l="1"/>
  <c r="C63" i="3"/>
  <c r="K16" i="3"/>
  <c r="K35" i="3" s="1"/>
  <c r="C37" i="3" s="1"/>
  <c r="X15" i="3"/>
  <c r="W15" i="3"/>
  <c r="T15" i="3"/>
  <c r="Y15" i="3"/>
  <c r="Y3" i="2"/>
  <c r="Y15" i="2" s="1"/>
  <c r="Y4" i="2"/>
  <c r="Y5" i="2"/>
  <c r="Y6" i="2"/>
  <c r="Y7" i="2"/>
  <c r="Y8" i="2"/>
  <c r="Y9" i="2"/>
  <c r="Y10" i="2"/>
  <c r="Y11" i="2"/>
  <c r="Y12" i="2"/>
  <c r="Y13" i="2"/>
  <c r="Y14" i="2"/>
  <c r="T17" i="3" l="1"/>
  <c r="Y52" i="3" s="1"/>
  <c r="Y55" i="3" s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P35" i="2"/>
  <c r="C39" i="2" s="1"/>
  <c r="C35" i="2"/>
  <c r="R25" i="2"/>
  <c r="K24" i="2"/>
  <c r="Q23" i="2"/>
  <c r="R23" i="2" s="1"/>
  <c r="Q18" i="2"/>
  <c r="R18" i="2" s="1"/>
  <c r="K18" i="2" s="1"/>
  <c r="O38" i="2" s="1"/>
  <c r="Q17" i="2"/>
  <c r="R17" i="2" s="1"/>
  <c r="K3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K8" i="2"/>
  <c r="L8" i="2" s="1"/>
  <c r="X7" i="2"/>
  <c r="W7" i="2"/>
  <c r="U7" i="2"/>
  <c r="T7" i="2"/>
  <c r="X6" i="2"/>
  <c r="W6" i="2"/>
  <c r="U6" i="2"/>
  <c r="T6" i="2"/>
  <c r="X5" i="2"/>
  <c r="W5" i="2"/>
  <c r="U5" i="2"/>
  <c r="T5" i="2"/>
  <c r="X4" i="2"/>
  <c r="W4" i="2"/>
  <c r="V4" i="2"/>
  <c r="U4" i="2"/>
  <c r="T4" i="2"/>
  <c r="X3" i="2"/>
  <c r="W3" i="2"/>
  <c r="V3" i="2"/>
  <c r="U3" i="2"/>
  <c r="T3" i="2"/>
  <c r="T15" i="2" s="1"/>
  <c r="E65" i="1"/>
  <c r="C65" i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0" i="1"/>
  <c r="P35" i="1"/>
  <c r="C39" i="1" s="1"/>
  <c r="C35" i="1"/>
  <c r="R25" i="1"/>
  <c r="K24" i="1"/>
  <c r="Q23" i="1"/>
  <c r="R23" i="1" s="1"/>
  <c r="Q18" i="1"/>
  <c r="R18" i="1" s="1"/>
  <c r="K18" i="1" s="1"/>
  <c r="O38" i="1" s="1"/>
  <c r="Q17" i="1"/>
  <c r="R17" i="1" s="1"/>
  <c r="X14" i="1"/>
  <c r="W14" i="1"/>
  <c r="V14" i="1"/>
  <c r="U14" i="1"/>
  <c r="T14" i="1"/>
  <c r="Q14" i="1"/>
  <c r="R14" i="1" s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V15" i="1" s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K8" i="1"/>
  <c r="L8" i="1" s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W3" i="1"/>
  <c r="V3" i="1"/>
  <c r="U3" i="1"/>
  <c r="T3" i="1"/>
  <c r="C41" i="1" l="1"/>
  <c r="X15" i="1"/>
  <c r="C41" i="2"/>
  <c r="V15" i="2"/>
  <c r="U15" i="1"/>
  <c r="W15" i="1"/>
  <c r="U15" i="2"/>
  <c r="T17" i="2" s="1"/>
  <c r="T15" i="1"/>
  <c r="T17" i="1" s="1"/>
  <c r="W15" i="2"/>
  <c r="X15" i="2"/>
  <c r="C66" i="1"/>
  <c r="C66" i="2"/>
  <c r="K16" i="1"/>
  <c r="K35" i="1"/>
  <c r="C37" i="1" s="1"/>
  <c r="C37" i="2"/>
</calcChain>
</file>

<file path=xl/sharedStrings.xml><?xml version="1.0" encoding="utf-8"?>
<sst xmlns="http://schemas.openxmlformats.org/spreadsheetml/2006/main" count="769" uniqueCount="89">
  <si>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</si>
  <si>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</si>
  <si>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</si>
  <si>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</si>
  <si>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</si>
  <si>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</si>
  <si>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</si>
  <si>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</si>
  <si>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</si>
  <si>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</si>
  <si>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</si>
  <si>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</si>
  <si>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</si>
  <si>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</si>
  <si>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</si>
  <si>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</si>
  <si>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</si>
  <si>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</si>
  <si>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</si>
  <si>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</si>
  <si>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</si>
  <si>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</si>
  <si>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</si>
  <si>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</si>
  <si>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</si>
  <si>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</si>
  <si>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</si>
  <si>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</si>
  <si>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</si>
  <si>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</si>
  <si>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</si>
  <si>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</si>
  <si>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</si>
  <si>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</si>
  <si>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</si>
  <si>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</si>
  <si>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</si>
  <si>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</si>
  <si>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</si>
  <si>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</si>
  <si>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</si>
  <si>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</si>
  <si>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</si>
  <si>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</si>
  <si>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</si>
  <si>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</si>
  <si>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</si>
  <si>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</si>
  <si>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</si>
  <si>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</si>
  <si>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</si>
  <si>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</si>
  <si>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</si>
  <si>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</si>
  <si>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</si>
  <si>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</si>
  <si>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</si>
  <si>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</si>
  <si>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</si>
  <si>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</si>
  <si>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</si>
  <si>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</si>
  <si>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</si>
  <si>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</si>
  <si>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</si>
  <si>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</si>
  <si>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</si>
  <si>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</si>
  <si>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</si>
  <si>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</si>
  <si>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</si>
  <si>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</si>
  <si>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</si>
  <si>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</si>
  <si>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</si>
  <si>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</si>
  <si>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</si>
  <si>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</si>
  <si>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</si>
  <si>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</si>
  <si>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</si>
  <si>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</si>
  <si>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</si>
  <si>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</si>
  <si>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</si>
  <si>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</si>
  <si>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</si>
  <si>
    <t>หนี้พี่รบ</t>
  </si>
  <si>
    <t>5000-1500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</si>
</sst>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฿&quot;#,##0.0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6"/>
      <color theme="0"/>
      <name val="Calibri"/>
      <family val="2"/>
      <charset val="222"/>
      <scheme val="minor"/>
    </font>
    <font>
      <sz val="16"/>
      <color theme="0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4"/>
      <color rgb="FF0061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rgb="FF8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charset val="222"/>
      <scheme val="minor"/>
    </font>
    <font>
      <sz val="16"/>
      <color rgb="FF9C0006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35">
    <xf numFmtId="0" fontId="0" fillId="0" borderId="0" xfId="0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ill="1" applyBorder="1" applyAlignment="1">
      <alignment horizontal="left"/>
    </xf>
    <xf numFmtId="44" fontId="0" fillId="17" borderId="4" xfId="0" applyNumberFormat="1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64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0" fontId="0" fillId="18" borderId="4" xfId="0" applyFill="1" applyBorder="1" applyAlignment="1">
      <alignment horizontal="left"/>
    </xf>
    <xf numFmtId="44" fontId="0" fillId="18" borderId="4" xfId="0" applyNumberFormat="1" applyFill="1" applyBorder="1"/>
    <xf numFmtId="0" fontId="0" fillId="18" borderId="4" xfId="0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ill="1" applyBorder="1" applyAlignment="1">
      <alignment horizontal="left"/>
    </xf>
    <xf numFmtId="44" fontId="0" fillId="19" borderId="4" xfId="0" applyNumberFormat="1" applyFill="1" applyBorder="1"/>
    <xf numFmtId="0" fontId="0" fillId="19" borderId="4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5" fillId="5" borderId="4" xfId="5" applyNumberFormat="1" applyBorder="1" applyAlignment="1">
      <alignment horizontal="center"/>
    </xf>
    <xf numFmtId="0" fontId="0" fillId="20" borderId="4" xfId="0" applyFill="1" applyBorder="1" applyAlignment="1">
      <alignment horizontal="left"/>
    </xf>
    <xf numFmtId="44" fontId="0" fillId="20" borderId="4" xfId="0" applyNumberFormat="1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64" fontId="0" fillId="0" borderId="7" xfId="0" applyNumberFormat="1" applyBorder="1"/>
    <xf numFmtId="164" fontId="0" fillId="0" borderId="4" xfId="0" applyNumberFormat="1" applyBorder="1"/>
    <xf numFmtId="0" fontId="6" fillId="0" borderId="1" xfId="6" applyFill="1" applyAlignment="1">
      <alignment horizontal="left"/>
    </xf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0" fillId="14" borderId="4" xfId="5" applyFont="1" applyFill="1" applyBorder="1" applyAlignment="1">
      <alignment horizontal="left"/>
    </xf>
    <xf numFmtId="164" fontId="0" fillId="14" borderId="4" xfId="5" applyNumberFormat="1" applyFont="1" applyFill="1" applyBorder="1"/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4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64" fontId="10" fillId="0" borderId="4" xfId="10" applyNumberFormat="1" applyBorder="1" applyAlignment="1">
      <alignment horizontal="center"/>
    </xf>
    <xf numFmtId="164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Border="1" applyAlignment="1">
      <alignment horizontal="left"/>
    </xf>
    <xf numFmtId="164" fontId="8" fillId="0" borderId="4" xfId="0" applyNumberFormat="1" applyFont="1" applyBorder="1"/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64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64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64" fontId="2" fillId="0" borderId="4" xfId="2" applyNumberFormat="1" applyFill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ill="1" applyBorder="1" applyAlignment="1">
      <alignment horizontal="left"/>
    </xf>
    <xf numFmtId="44" fontId="0" fillId="24" borderId="4" xfId="0" applyNumberFormat="1" applyFill="1" applyBorder="1"/>
    <xf numFmtId="0" fontId="0" fillId="24" borderId="4" xfId="0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" fontId="17" fillId="0" borderId="4" xfId="0" applyNumberFormat="1" applyFont="1" applyBorder="1" applyAlignment="1">
      <alignment horizontal="left"/>
    </xf>
    <xf numFmtId="44" fontId="0" fillId="0" borderId="0" xfId="1" applyFont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4" fontId="2" fillId="2" borderId="13" xfId="2" applyNumberFormat="1" applyBorder="1" applyAlignment="1">
      <alignment horizontal="center" vertical="center"/>
    </xf>
    <xf numFmtId="44" fontId="2" fillId="2" borderId="8" xfId="2" applyNumberFormat="1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16384" width="9" style="11"/>
  </cols>
  <sheetData>
    <row r="1" spans="1:24" s="3" customFormat="1" ht="21">
      <c r="A1" s="205">
        <v>243256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4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>
      <c r="A8" s="17">
        <v>5</v>
      </c>
      <c r="C8" s="16">
        <v>227.78</v>
      </c>
      <c r="D8" s="15"/>
      <c r="E8" s="17">
        <v>31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25</v>
      </c>
      <c r="N8" s="12">
        <v>35</v>
      </c>
      <c r="O8" s="39">
        <f>N8-M8</f>
        <v>10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6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8</v>
      </c>
      <c r="N11" s="57">
        <v>58</v>
      </c>
      <c r="O11" s="16">
        <f>((N11-M11)+1)*K11</f>
        <v>162792</v>
      </c>
      <c r="P11" s="16">
        <f>M11*K11</f>
        <v>25536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>
      <c r="A15" s="17">
        <v>12</v>
      </c>
      <c r="B15" s="63"/>
      <c r="C15" s="16"/>
      <c r="D15" s="15"/>
      <c r="I15" s="69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>SUM(T3:T14)</f>
        <v>54150</v>
      </c>
      <c r="U15" s="74">
        <f>SUM(U3:U14)</f>
        <v>54150</v>
      </c>
      <c r="V15" s="74">
        <f>SUM(V3:V14)</f>
        <v>27075</v>
      </c>
      <c r="W15" s="74">
        <f>SUM(W3:W14)</f>
        <v>36516</v>
      </c>
      <c r="X15" s="74">
        <f>SUM(X3:X14)</f>
        <v>36516</v>
      </c>
    </row>
    <row r="16" spans="1:24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C65</f>
        <v>916.90000000000009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</row>
    <row r="17" spans="1:24">
      <c r="A17" s="17">
        <v>14</v>
      </c>
      <c r="B17" s="63"/>
      <c r="C17" s="16"/>
      <c r="D17" s="15"/>
      <c r="I17" s="23">
        <v>14</v>
      </c>
      <c r="J17" s="182" t="s">
        <v>38</v>
      </c>
      <c r="K17" s="183">
        <v>2140</v>
      </c>
      <c r="L17" s="184" t="s">
        <v>39</v>
      </c>
      <c r="M17" s="185">
        <v>5</v>
      </c>
      <c r="N17" s="185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</f>
        <v>227207</v>
      </c>
      <c r="U17" s="214"/>
      <c r="V17" s="214"/>
      <c r="W17" s="214"/>
      <c r="X17" s="215"/>
    </row>
    <row r="18" spans="1:24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4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116</v>
      </c>
      <c r="L19" s="79"/>
      <c r="O19" s="16"/>
      <c r="P19" s="16"/>
      <c r="Q19" s="40"/>
      <c r="R19" s="40"/>
      <c r="S19" s="91"/>
      <c r="T19" s="92"/>
      <c r="U19" s="92"/>
    </row>
    <row r="20" spans="1:24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4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26</v>
      </c>
      <c r="O21" s="90"/>
      <c r="P21" s="75"/>
      <c r="Q21" s="16"/>
      <c r="R21" s="16"/>
      <c r="S21" s="91"/>
      <c r="T21" s="92"/>
      <c r="U21" s="92"/>
    </row>
    <row r="22" spans="1:24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4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1200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4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8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4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4">
      <c r="A26" s="17">
        <v>23</v>
      </c>
      <c r="C26" s="16"/>
      <c r="F26" s="16"/>
      <c r="G26" s="16"/>
      <c r="I26" s="69">
        <v>23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4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4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4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4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4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4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16">
        <f>C4+C5+C6+C7+C8+C9+C10+C11+C12+C13+C14+C15+C16+C17+C18+C19+C20+C21</f>
        <v>26497.78</v>
      </c>
      <c r="D35" s="216"/>
      <c r="J35" s="124" t="s">
        <v>52</v>
      </c>
      <c r="K35" s="217">
        <f>SUM(K4:K34)</f>
        <v>24874.481599999999</v>
      </c>
      <c r="L35" s="21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19">
        <f>C35-K35</f>
        <v>1623.2983999999997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9086.8616000000002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4</v>
      </c>
      <c r="B45" s="146">
        <v>12</v>
      </c>
      <c r="C45" s="136">
        <v>51.36</v>
      </c>
      <c r="D45" s="147">
        <f>(B45-A45)*C45</f>
        <v>410.88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>
        <v>6</v>
      </c>
      <c r="B46" s="148">
        <v>6</v>
      </c>
      <c r="C46" s="22">
        <v>117.33</v>
      </c>
      <c r="D46" s="149">
        <f>(B46-A46)*C46</f>
        <v>0</v>
      </c>
      <c r="E46" s="22"/>
      <c r="F46" s="22">
        <f>C46*B46</f>
        <v>703.98</v>
      </c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1</v>
      </c>
      <c r="B47" s="145">
        <v>12</v>
      </c>
      <c r="C47" s="136">
        <v>75</v>
      </c>
      <c r="D47" s="147">
        <f>(B47-A47)*C47</f>
        <v>825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8</v>
      </c>
      <c r="B48" s="145">
        <v>12</v>
      </c>
      <c r="C48" s="136">
        <v>68.69</v>
      </c>
      <c r="D48" s="147">
        <f>(B48-A48)*C48</f>
        <v>274.76</v>
      </c>
      <c r="E48" s="136"/>
      <c r="F48" s="136">
        <f t="shared" ref="F48:F58" si="2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>
        <v>96</v>
      </c>
      <c r="L50" s="167"/>
      <c r="M50" s="113"/>
      <c r="N50" s="113"/>
      <c r="Q50" s="167"/>
      <c r="R50" s="164"/>
    </row>
    <row r="51" spans="1:18">
      <c r="A51" s="15">
        <v>8</v>
      </c>
      <c r="B51" s="15">
        <v>12</v>
      </c>
      <c r="C51" s="136">
        <v>222.1</v>
      </c>
      <c r="D51" s="147">
        <f t="shared" ref="D51:D58" si="3">(B51-A51)*C51</f>
        <v>888.4</v>
      </c>
      <c r="E51" s="136"/>
      <c r="F51" s="136">
        <f t="shared" si="2"/>
        <v>2665.2</v>
      </c>
      <c r="K51" s="28">
        <v>185</v>
      </c>
      <c r="L51" s="125"/>
      <c r="M51" s="11"/>
      <c r="N51" s="11"/>
      <c r="Q51" s="11"/>
      <c r="R51" s="11"/>
    </row>
    <row r="52" spans="1:18">
      <c r="A52" s="15">
        <v>8</v>
      </c>
      <c r="B52" s="15">
        <v>12</v>
      </c>
      <c r="C52" s="136">
        <v>50.54</v>
      </c>
      <c r="D52" s="147">
        <f t="shared" si="3"/>
        <v>202.16</v>
      </c>
      <c r="E52" s="136"/>
      <c r="F52" s="136">
        <f t="shared" si="2"/>
        <v>606.48</v>
      </c>
      <c r="K52" s="28">
        <v>156</v>
      </c>
      <c r="L52" s="125"/>
      <c r="M52" s="11"/>
      <c r="N52" s="11"/>
      <c r="Q52" s="11"/>
      <c r="R52" s="11"/>
    </row>
    <row r="53" spans="1:18">
      <c r="A53" s="69">
        <v>8</v>
      </c>
      <c r="B53" s="69">
        <v>12</v>
      </c>
      <c r="C53" s="168">
        <v>63.09</v>
      </c>
      <c r="D53" s="147">
        <f t="shared" si="3"/>
        <v>252.36</v>
      </c>
      <c r="E53" s="136"/>
      <c r="F53" s="136">
        <f t="shared" si="2"/>
        <v>757.08</v>
      </c>
      <c r="K53" s="28">
        <v>226</v>
      </c>
      <c r="M53" s="11"/>
      <c r="N53" s="11"/>
      <c r="Q53" s="11"/>
      <c r="R53" s="11"/>
    </row>
    <row r="54" spans="1:18">
      <c r="A54" s="69">
        <v>8</v>
      </c>
      <c r="B54" s="69">
        <v>12</v>
      </c>
      <c r="C54" s="168">
        <v>76.900000000000006</v>
      </c>
      <c r="D54" s="147">
        <f t="shared" si="3"/>
        <v>307.60000000000002</v>
      </c>
      <c r="E54" s="136"/>
      <c r="F54" s="136">
        <f t="shared" si="2"/>
        <v>922.80000000000007</v>
      </c>
      <c r="J54" s="11"/>
      <c r="K54" s="11">
        <v>81</v>
      </c>
      <c r="L54" s="11"/>
      <c r="M54" s="11"/>
      <c r="N54" s="11"/>
      <c r="Q54" s="11"/>
      <c r="R54" s="11"/>
    </row>
    <row r="55" spans="1:18">
      <c r="A55" s="35">
        <v>9</v>
      </c>
      <c r="B55" s="35">
        <v>12</v>
      </c>
      <c r="C55" s="169">
        <v>46.84</v>
      </c>
      <c r="D55" s="147">
        <f t="shared" si="3"/>
        <v>140.52000000000001</v>
      </c>
      <c r="E55" s="136"/>
      <c r="F55" s="136">
        <f t="shared" si="2"/>
        <v>562.08000000000004</v>
      </c>
      <c r="I55" s="11"/>
      <c r="J55" s="11"/>
      <c r="K55" s="170">
        <v>130</v>
      </c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>
        <v>30</v>
      </c>
      <c r="L56" s="11"/>
      <c r="M56" s="11"/>
      <c r="N56" s="11"/>
      <c r="Q56" s="11"/>
      <c r="R56" s="11"/>
    </row>
    <row r="57" spans="1:18" s="173" customFormat="1">
      <c r="A57" s="171">
        <v>11</v>
      </c>
      <c r="B57" s="171">
        <v>12</v>
      </c>
      <c r="C57" s="106">
        <v>47.21</v>
      </c>
      <c r="D57" s="172">
        <f t="shared" si="3"/>
        <v>47.21</v>
      </c>
      <c r="E57" s="106"/>
      <c r="F57" s="106">
        <f t="shared" si="2"/>
        <v>566.52</v>
      </c>
      <c r="I57" s="171"/>
      <c r="K57" s="173">
        <v>139</v>
      </c>
    </row>
    <row r="58" spans="1:18" s="173" customFormat="1">
      <c r="A58" s="174">
        <v>11</v>
      </c>
      <c r="B58" s="174">
        <v>12</v>
      </c>
      <c r="C58" s="106">
        <v>97.84</v>
      </c>
      <c r="D58" s="172">
        <f t="shared" si="3"/>
        <v>97.84</v>
      </c>
      <c r="E58" s="106"/>
      <c r="F58" s="106">
        <f t="shared" si="2"/>
        <v>1174.08</v>
      </c>
      <c r="I58" s="171"/>
      <c r="K58" s="173">
        <v>88</v>
      </c>
    </row>
    <row r="59" spans="1:18">
      <c r="A59" s="154"/>
      <c r="B59" s="154"/>
      <c r="C59" s="169"/>
      <c r="D59" s="175"/>
      <c r="E59" s="169"/>
      <c r="F59" s="169"/>
      <c r="J59" s="11"/>
      <c r="K59" s="11">
        <v>74</v>
      </c>
      <c r="L59" s="11"/>
      <c r="M59" s="11"/>
      <c r="N59" s="11"/>
      <c r="Q59" s="11"/>
      <c r="R59" s="11"/>
    </row>
    <row r="60" spans="1:18">
      <c r="A60" s="154"/>
      <c r="B60" s="154"/>
      <c r="C60" s="169"/>
      <c r="D60" s="222">
        <f>C60+C61+C62</f>
        <v>0</v>
      </c>
      <c r="E60" s="169"/>
      <c r="F60" s="169"/>
      <c r="J60" s="11"/>
      <c r="K60" s="28">
        <f>SUM(K49:K59)</f>
        <v>1205</v>
      </c>
      <c r="L60" s="11"/>
      <c r="M60" s="11"/>
      <c r="N60" s="11"/>
      <c r="Q60" s="11"/>
      <c r="R60" s="11"/>
    </row>
    <row r="61" spans="1:18">
      <c r="A61" s="154"/>
      <c r="B61" s="154"/>
      <c r="C61" s="169"/>
      <c r="D61" s="22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2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916.90000000000009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03">
        <f>C65-E65</f>
        <v>916.90000000000009</v>
      </c>
      <c r="D66" s="20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4" style="11" bestFit="1" customWidth="1"/>
    <col min="26" max="16384" width="9" style="11"/>
  </cols>
  <sheetData>
    <row r="1" spans="1:25" s="3" customFormat="1" ht="21">
      <c r="A1" s="205">
        <v>243287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5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>
      <c r="A8" s="17">
        <v>5</v>
      </c>
      <c r="C8" s="16">
        <v>227.78</v>
      </c>
      <c r="D8" s="15"/>
      <c r="E8" s="17">
        <v>32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26</v>
      </c>
      <c r="N8" s="12">
        <v>35</v>
      </c>
      <c r="O8" s="39">
        <f>N8-M8</f>
        <v>9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7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9</v>
      </c>
      <c r="N11" s="57">
        <v>58</v>
      </c>
      <c r="O11" s="16">
        <f>((N11-M11)+1)*K11</f>
        <v>159600</v>
      </c>
      <c r="P11" s="16">
        <f>M11*K11</f>
        <v>28728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36516</v>
      </c>
    </row>
    <row r="16" spans="1:25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v>1050.3599999999999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6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263723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27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1520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9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69">
        <v>23</v>
      </c>
      <c r="K26" s="28">
        <v>300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16">
        <f>C4+C5+C6+C7+C8+C9+C10+C11+C12+C13+C14+C15+C16+C17+C18+C19+C20+C21</f>
        <v>26497.78</v>
      </c>
      <c r="D35" s="216"/>
      <c r="J35" s="124" t="s">
        <v>52</v>
      </c>
      <c r="K35" s="217">
        <f>SUM(K4:K34)</f>
        <v>26318.941600000002</v>
      </c>
      <c r="L35" s="21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19">
        <f>C35-K35</f>
        <v>178.83839999999691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9406.8616000000002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5</v>
      </c>
      <c r="B45" s="146">
        <v>12</v>
      </c>
      <c r="C45" s="136">
        <v>51.36</v>
      </c>
      <c r="D45" s="147">
        <f>(B45-A45)*C45</f>
        <v>359.52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/>
      <c r="B46" s="148"/>
      <c r="C46" s="22"/>
      <c r="D46" s="149"/>
      <c r="E46" s="22"/>
      <c r="F46" s="22"/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2</v>
      </c>
      <c r="B47" s="145">
        <v>12</v>
      </c>
      <c r="C47" s="136">
        <v>75</v>
      </c>
      <c r="D47" s="147">
        <f>(B47-A47)*C47</f>
        <v>750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9</v>
      </c>
      <c r="B48" s="145">
        <v>12</v>
      </c>
      <c r="C48" s="136">
        <v>68.69</v>
      </c>
      <c r="D48" s="147">
        <f>(B48-A48)*C48</f>
        <v>206.07</v>
      </c>
      <c r="E48" s="136"/>
      <c r="F48" s="136">
        <f t="shared" ref="F48:F58" si="3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/>
      <c r="L50" s="167"/>
      <c r="M50" s="113"/>
      <c r="N50" s="113"/>
      <c r="Q50" s="167"/>
      <c r="R50" s="164"/>
    </row>
    <row r="51" spans="1:18">
      <c r="A51" s="15">
        <v>9</v>
      </c>
      <c r="B51" s="15">
        <v>12</v>
      </c>
      <c r="C51" s="136">
        <v>222.1</v>
      </c>
      <c r="D51" s="147">
        <f t="shared" ref="D51:D58" si="4">(B51-A51)*C51</f>
        <v>666.3</v>
      </c>
      <c r="E51" s="136"/>
      <c r="F51" s="136">
        <f t="shared" si="3"/>
        <v>2665.2</v>
      </c>
      <c r="L51" s="125"/>
      <c r="M51" s="11"/>
      <c r="N51" s="11"/>
      <c r="Q51" s="11"/>
      <c r="R51" s="11"/>
    </row>
    <row r="52" spans="1:18">
      <c r="A52" s="15">
        <v>9</v>
      </c>
      <c r="B52" s="15">
        <v>12</v>
      </c>
      <c r="C52" s="136">
        <v>50.54</v>
      </c>
      <c r="D52" s="147">
        <f t="shared" si="4"/>
        <v>151.62</v>
      </c>
      <c r="E52" s="136"/>
      <c r="F52" s="136">
        <f t="shared" si="3"/>
        <v>606.48</v>
      </c>
      <c r="L52" s="125"/>
      <c r="M52" s="11"/>
      <c r="N52" s="11"/>
      <c r="Q52" s="11"/>
      <c r="R52" s="11"/>
    </row>
    <row r="53" spans="1:18">
      <c r="A53" s="69">
        <v>9</v>
      </c>
      <c r="B53" s="69">
        <v>12</v>
      </c>
      <c r="C53" s="168">
        <v>63.09</v>
      </c>
      <c r="D53" s="147">
        <f t="shared" si="4"/>
        <v>189.27</v>
      </c>
      <c r="E53" s="136"/>
      <c r="F53" s="136">
        <f t="shared" si="3"/>
        <v>757.08</v>
      </c>
      <c r="M53" s="11"/>
      <c r="N53" s="11"/>
      <c r="Q53" s="11"/>
      <c r="R53" s="11"/>
    </row>
    <row r="54" spans="1:18">
      <c r="A54" s="69">
        <v>9</v>
      </c>
      <c r="B54" s="69">
        <v>12</v>
      </c>
      <c r="C54" s="168">
        <v>76.900000000000006</v>
      </c>
      <c r="D54" s="147">
        <f t="shared" si="4"/>
        <v>230.70000000000002</v>
      </c>
      <c r="E54" s="136"/>
      <c r="F54" s="136">
        <f t="shared" si="3"/>
        <v>922.80000000000007</v>
      </c>
      <c r="J54" s="11"/>
      <c r="K54" s="11"/>
      <c r="L54" s="11"/>
      <c r="M54" s="11"/>
      <c r="N54" s="11"/>
      <c r="Q54" s="11"/>
      <c r="R54" s="11"/>
    </row>
    <row r="55" spans="1:18">
      <c r="A55" s="35">
        <v>10</v>
      </c>
      <c r="B55" s="35">
        <v>12</v>
      </c>
      <c r="C55" s="169">
        <v>46.84</v>
      </c>
      <c r="D55" s="147">
        <f t="shared" si="4"/>
        <v>93.68</v>
      </c>
      <c r="E55" s="136"/>
      <c r="F55" s="136">
        <f t="shared" si="3"/>
        <v>562.08000000000004</v>
      </c>
      <c r="I55" s="11"/>
      <c r="J55" s="11"/>
      <c r="K55" s="170"/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/>
      <c r="L56" s="11"/>
      <c r="M56" s="11"/>
      <c r="N56" s="11"/>
      <c r="Q56" s="11"/>
      <c r="R56" s="11"/>
    </row>
    <row r="57" spans="1:18" s="173" customFormat="1">
      <c r="A57" s="171">
        <v>12</v>
      </c>
      <c r="B57" s="171">
        <v>12</v>
      </c>
      <c r="C57" s="106">
        <v>47.21</v>
      </c>
      <c r="D57" s="172">
        <f t="shared" si="4"/>
        <v>0</v>
      </c>
      <c r="E57" s="106"/>
      <c r="F57" s="106">
        <f t="shared" si="3"/>
        <v>566.52</v>
      </c>
      <c r="I57" s="171"/>
    </row>
    <row r="58" spans="1:18" s="173" customFormat="1">
      <c r="A58" s="174">
        <v>12</v>
      </c>
      <c r="B58" s="174">
        <v>12</v>
      </c>
      <c r="C58" s="106">
        <v>97.84</v>
      </c>
      <c r="D58" s="172">
        <f t="shared" si="4"/>
        <v>0</v>
      </c>
      <c r="E58" s="106"/>
      <c r="F58" s="106">
        <f t="shared" si="3"/>
        <v>1174.08</v>
      </c>
      <c r="I58" s="171"/>
    </row>
    <row r="59" spans="1:18">
      <c r="A59" s="154"/>
      <c r="B59" s="154"/>
      <c r="C59" s="169"/>
      <c r="D59" s="175"/>
      <c r="E59" s="169"/>
      <c r="F59" s="169"/>
      <c r="J59" s="11"/>
      <c r="K59" s="11"/>
      <c r="L59" s="11"/>
      <c r="M59" s="11"/>
      <c r="N59" s="11"/>
      <c r="Q59" s="11"/>
      <c r="R59" s="11"/>
    </row>
    <row r="60" spans="1:18">
      <c r="A60" s="154"/>
      <c r="B60" s="154"/>
      <c r="C60" s="169"/>
      <c r="D60" s="222">
        <f>C60+C61+C62</f>
        <v>0</v>
      </c>
      <c r="E60" s="169"/>
      <c r="F60" s="169"/>
      <c r="J60" s="11"/>
      <c r="K60" s="11"/>
      <c r="L60" s="11"/>
      <c r="M60" s="11"/>
      <c r="N60" s="11"/>
      <c r="Q60" s="11"/>
      <c r="R60" s="11"/>
    </row>
    <row r="61" spans="1:18">
      <c r="A61" s="154"/>
      <c r="B61" s="154"/>
      <c r="C61" s="169"/>
      <c r="D61" s="22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2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799.57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03">
        <f>C65-E65</f>
        <v>799.57</v>
      </c>
      <c r="D66" s="20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243315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33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1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8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1099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10</v>
      </c>
      <c r="N11" s="57">
        <v>58</v>
      </c>
      <c r="O11" s="16">
        <f>((N11-M11)+1)*K11</f>
        <v>156408</v>
      </c>
      <c r="P11" s="16">
        <f>M11*K11</f>
        <v>31920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v>751.14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800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3818.04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7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4491.338999999999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149711.29999999999</v>
      </c>
      <c r="R18" s="68">
        <f>Q18*0.03</f>
        <v>4491.338999999999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28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1493.41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10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1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1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37396.78</v>
      </c>
      <c r="D35" s="216"/>
      <c r="J35" s="124" t="s">
        <v>52</v>
      </c>
      <c r="K35" s="217">
        <f>SUM(K4:K34)</f>
        <v>31005.719000000001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6391.0609999999979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9124.7489999999998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2859</v>
      </c>
      <c r="L40" s="139"/>
      <c r="M40" s="113"/>
      <c r="N40" s="24"/>
      <c r="Q40" s="140" t="s">
        <v>59</v>
      </c>
      <c r="S40" s="27">
        <v>4</v>
      </c>
      <c r="T40" s="16"/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12</v>
      </c>
      <c r="C45" s="58">
        <v>54.88</v>
      </c>
      <c r="D45" s="58">
        <f t="shared" ref="D45:D50" si="3">(B45-A45)*C45</f>
        <v>548.80000000000007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12</v>
      </c>
      <c r="C46" s="58">
        <v>62.64</v>
      </c>
      <c r="D46" s="58">
        <f t="shared" si="3"/>
        <v>626.4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12</v>
      </c>
      <c r="C47" s="58">
        <v>75</v>
      </c>
      <c r="D47" s="58">
        <f t="shared" si="3"/>
        <v>675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6</v>
      </c>
      <c r="B48" s="34">
        <v>12</v>
      </c>
      <c r="C48" s="58">
        <v>51.36</v>
      </c>
      <c r="D48" s="58">
        <f t="shared" si="3"/>
        <v>308.15999999999997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10</v>
      </c>
      <c r="B49" s="34">
        <v>12</v>
      </c>
      <c r="C49" s="58">
        <v>68.69</v>
      </c>
      <c r="D49" s="58">
        <f t="shared" si="3"/>
        <v>137.38</v>
      </c>
      <c r="F49" s="58">
        <f t="shared" si="4"/>
        <v>824.28</v>
      </c>
      <c r="S49" s="73" t="s">
        <v>12</v>
      </c>
      <c r="T49" s="74">
        <f t="shared" ref="T49:Y49" si="5">SUM(T37:T48)</f>
        <v>3000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10</v>
      </c>
      <c r="B50" s="34">
        <v>12</v>
      </c>
      <c r="C50" s="58">
        <v>222.1</v>
      </c>
      <c r="D50" s="58">
        <f t="shared" si="3"/>
        <v>444.2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10</v>
      </c>
      <c r="B51" s="34">
        <v>12</v>
      </c>
      <c r="C51" s="58">
        <v>63.09</v>
      </c>
      <c r="D51" s="58">
        <f t="shared" ref="D51:D54" si="6">(B51-A51)*C51</f>
        <v>126.18</v>
      </c>
      <c r="F51" s="58">
        <f t="shared" ref="F51:F54" si="7">C51*B51</f>
        <v>757.08</v>
      </c>
      <c r="S51" s="73" t="s">
        <v>40</v>
      </c>
      <c r="T51" s="213">
        <f>T49+U49+V49+W49+X49+T50+U50+V50+W50+X50+Y49+Y50</f>
        <v>3000</v>
      </c>
      <c r="U51" s="214"/>
      <c r="V51" s="214"/>
      <c r="W51" s="214"/>
      <c r="X51" s="214"/>
      <c r="Y51" s="215"/>
    </row>
    <row r="52" spans="1:25" s="58" customFormat="1">
      <c r="A52" s="34">
        <v>10</v>
      </c>
      <c r="B52" s="34">
        <v>12</v>
      </c>
      <c r="C52" s="58">
        <v>50.54</v>
      </c>
      <c r="D52" s="58">
        <f t="shared" si="6"/>
        <v>101.08</v>
      </c>
      <c r="F52" s="58">
        <f t="shared" si="7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283359</v>
      </c>
    </row>
    <row r="53" spans="1:25" s="58" customFormat="1">
      <c r="A53" s="34">
        <v>10</v>
      </c>
      <c r="B53" s="34">
        <v>12</v>
      </c>
      <c r="C53" s="58">
        <v>76.900000000000006</v>
      </c>
      <c r="D53" s="58">
        <f t="shared" si="6"/>
        <v>153.80000000000001</v>
      </c>
      <c r="F53" s="58">
        <f t="shared" si="7"/>
        <v>922.80000000000007</v>
      </c>
      <c r="S53" s="224" t="s">
        <v>75</v>
      </c>
      <c r="T53" s="225"/>
      <c r="U53" s="225"/>
      <c r="V53" s="225"/>
      <c r="W53" s="225"/>
      <c r="X53" s="226"/>
      <c r="Y53" s="195">
        <v>15600</v>
      </c>
    </row>
    <row r="54" spans="1:25" s="58" customFormat="1">
      <c r="A54" s="34">
        <v>11</v>
      </c>
      <c r="B54" s="34">
        <v>12</v>
      </c>
      <c r="C54" s="58">
        <v>46.84</v>
      </c>
      <c r="D54" s="58">
        <f t="shared" si="6"/>
        <v>46.84</v>
      </c>
      <c r="F54" s="58">
        <f t="shared" si="7"/>
        <v>562.08000000000004</v>
      </c>
      <c r="S54" s="224" t="s">
        <v>76</v>
      </c>
      <c r="T54" s="225"/>
      <c r="U54" s="225"/>
      <c r="V54" s="225"/>
      <c r="W54" s="225"/>
      <c r="X54" s="226"/>
      <c r="Y54" s="195">
        <v>18925</v>
      </c>
    </row>
    <row r="55" spans="1:25" s="58" customFormat="1">
      <c r="A55" s="34"/>
      <c r="B55" s="34"/>
      <c r="C55" s="58">
        <v>215</v>
      </c>
      <c r="S55" s="227" t="s">
        <v>74</v>
      </c>
      <c r="T55" s="227"/>
      <c r="U55" s="227"/>
      <c r="V55" s="227"/>
      <c r="W55" s="227"/>
      <c r="X55" s="227"/>
      <c r="Y55" s="194">
        <f>Y52-(Y53+Y54)</f>
        <v>248834</v>
      </c>
    </row>
    <row r="56" spans="1:25" s="58" customFormat="1">
      <c r="A56" s="34"/>
      <c r="B56" s="34"/>
      <c r="C56" s="58">
        <v>71</v>
      </c>
    </row>
    <row r="57" spans="1:25" s="58" customFormat="1">
      <c r="A57" s="34"/>
      <c r="B57" s="34"/>
      <c r="C57" s="58">
        <v>116</v>
      </c>
    </row>
    <row r="58" spans="1:25" s="58" customFormat="1">
      <c r="A58" s="34"/>
      <c r="B58" s="34"/>
      <c r="C58" s="58">
        <v>478</v>
      </c>
    </row>
    <row r="59" spans="1:25" s="58" customFormat="1">
      <c r="A59" s="34"/>
      <c r="B59" s="34"/>
      <c r="C59" s="58">
        <v>2166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3818.04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3818.04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5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243344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34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2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9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1066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11</v>
      </c>
      <c r="N11" s="57">
        <v>58</v>
      </c>
      <c r="O11" s="16">
        <f>((N11-M11)+1)*K11</f>
        <v>153216</v>
      </c>
      <c r="P11" s="16">
        <f>M11*K11</f>
        <v>35112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900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3674.25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8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11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2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1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1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37363.78</v>
      </c>
      <c r="D35" s="216"/>
      <c r="J35" s="124" t="s">
        <v>52</v>
      </c>
      <c r="K35" s="217">
        <f>SUM(K4:K34)</f>
        <v>33204.270000000004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4159.5099999999948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12</v>
      </c>
      <c r="C45" s="58">
        <v>54.88</v>
      </c>
      <c r="D45" s="58">
        <f t="shared" ref="D45:D54" si="3">(B45-A45)*C45</f>
        <v>493.92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12</v>
      </c>
      <c r="C46" s="58">
        <v>62.64</v>
      </c>
      <c r="D46" s="58">
        <f t="shared" si="3"/>
        <v>563.76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12</v>
      </c>
      <c r="C47" s="58">
        <v>75</v>
      </c>
      <c r="D47" s="58">
        <f t="shared" si="3"/>
        <v>600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7</v>
      </c>
      <c r="B48" s="34">
        <v>12</v>
      </c>
      <c r="C48" s="58">
        <v>51.36</v>
      </c>
      <c r="D48" s="58">
        <f t="shared" si="3"/>
        <v>256.8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11</v>
      </c>
      <c r="B49" s="34">
        <v>12</v>
      </c>
      <c r="C49" s="58">
        <v>68.69</v>
      </c>
      <c r="D49" s="58">
        <f t="shared" si="3"/>
        <v>68.69</v>
      </c>
      <c r="F49" s="58">
        <f t="shared" si="4"/>
        <v>824.28</v>
      </c>
      <c r="S49" s="73" t="s">
        <v>12</v>
      </c>
      <c r="T49" s="74">
        <f t="shared" ref="T49:Y49" si="5">SUM(T37:T48)</f>
        <v>6000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11</v>
      </c>
      <c r="B50" s="34">
        <v>12</v>
      </c>
      <c r="C50" s="58">
        <v>222.1</v>
      </c>
      <c r="D50" s="58">
        <f t="shared" si="3"/>
        <v>222.1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11</v>
      </c>
      <c r="B51" s="34">
        <v>12</v>
      </c>
      <c r="C51" s="58">
        <v>63.09</v>
      </c>
      <c r="D51" s="58">
        <f t="shared" si="3"/>
        <v>63.09</v>
      </c>
      <c r="F51" s="58">
        <f t="shared" ref="F51:F54" si="6">C51*B51</f>
        <v>757.08</v>
      </c>
      <c r="S51" s="73" t="s">
        <v>40</v>
      </c>
      <c r="T51" s="213">
        <f>T49+U49+V49+W49+X49+T50+U50+V50+W50+X50+Y49+Y50</f>
        <v>6000</v>
      </c>
      <c r="U51" s="214"/>
      <c r="V51" s="214"/>
      <c r="W51" s="214"/>
      <c r="X51" s="214"/>
      <c r="Y51" s="215"/>
    </row>
    <row r="52" spans="1:25" s="58" customFormat="1">
      <c r="A52" s="34">
        <v>11</v>
      </c>
      <c r="B52" s="34">
        <v>12</v>
      </c>
      <c r="C52" s="58">
        <v>50.54</v>
      </c>
      <c r="D52" s="58">
        <f t="shared" si="3"/>
        <v>50.54</v>
      </c>
      <c r="F52" s="58">
        <f t="shared" si="6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280359</v>
      </c>
    </row>
    <row r="53" spans="1:25" s="58" customFormat="1">
      <c r="A53" s="34">
        <v>11</v>
      </c>
      <c r="B53" s="34">
        <v>12</v>
      </c>
      <c r="C53" s="58">
        <v>76.900000000000006</v>
      </c>
      <c r="D53" s="58">
        <f t="shared" si="3"/>
        <v>76.900000000000006</v>
      </c>
      <c r="F53" s="58">
        <f t="shared" si="6"/>
        <v>922.80000000000007</v>
      </c>
      <c r="K53" s="58">
        <v>1330</v>
      </c>
    </row>
    <row r="54" spans="1:25" s="58" customFormat="1">
      <c r="A54" s="34">
        <v>12</v>
      </c>
      <c r="B54" s="34">
        <v>12</v>
      </c>
      <c r="C54" s="58">
        <v>43.05</v>
      </c>
      <c r="D54" s="58">
        <f t="shared" si="3"/>
        <v>0</v>
      </c>
      <c r="F54" s="58">
        <f t="shared" si="6"/>
        <v>516.59999999999991</v>
      </c>
      <c r="K54" s="58">
        <v>349</v>
      </c>
    </row>
    <row r="55" spans="1:25" s="58" customFormat="1">
      <c r="A55" s="34"/>
      <c r="B55" s="34"/>
      <c r="C55" s="58">
        <v>1330</v>
      </c>
      <c r="K55" s="58">
        <v>1227</v>
      </c>
    </row>
    <row r="56" spans="1:25" s="58" customFormat="1">
      <c r="A56" s="34"/>
      <c r="B56" s="34"/>
      <c r="C56" s="58">
        <v>349</v>
      </c>
    </row>
    <row r="57" spans="1:25" s="58" customFormat="1">
      <c r="A57" s="34"/>
      <c r="B57" s="34"/>
      <c r="C57" s="58">
        <v>1227</v>
      </c>
    </row>
    <row r="58" spans="1:25" s="58" customFormat="1">
      <c r="A58" s="34"/>
      <c r="B58" s="34"/>
    </row>
    <row r="59" spans="1:25" s="58" customFormat="1">
      <c r="A59" s="34"/>
      <c r="B59" s="34"/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3674.25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3674.25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3">
    <mergeCell ref="C63:D63"/>
    <mergeCell ref="T17:Y17"/>
    <mergeCell ref="C35:D35"/>
    <mergeCell ref="K35:L35"/>
    <mergeCell ref="S35:X35"/>
    <mergeCell ref="C37:L37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4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topLeftCell="A15" workbookViewId="0">
      <selection activeCell="C12" sqref="C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243374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35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3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10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1066*4</f>
        <v>4264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12</v>
      </c>
      <c r="N11" s="57">
        <v>58</v>
      </c>
      <c r="O11" s="16">
        <f>((N11-M11)+1)*K11</f>
        <v>150024</v>
      </c>
      <c r="P11" s="16">
        <f>M11*K11</f>
        <v>38304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v>2216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1200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1693.5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9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1500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12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3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2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2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41060.78</v>
      </c>
      <c r="D35" s="216"/>
      <c r="J35" s="124" t="s">
        <v>52</v>
      </c>
      <c r="K35" s="217">
        <f>SUM(K4:K34)</f>
        <v>33111.590000000004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7949.1899999999951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12</v>
      </c>
      <c r="C45" s="58">
        <v>54.88</v>
      </c>
      <c r="D45" s="58">
        <f t="shared" ref="D45:D59" si="3">(B45-A45)*C45</f>
        <v>439.04</v>
      </c>
      <c r="F45" s="58">
        <f>C45*B45</f>
        <v>658.56000000000006</v>
      </c>
      <c r="G45" s="228">
        <f>C45+C46+C47+C48</f>
        <v>243.88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12</v>
      </c>
      <c r="C46" s="58">
        <v>62.64</v>
      </c>
      <c r="D46" s="58">
        <f t="shared" si="3"/>
        <v>501.12</v>
      </c>
      <c r="F46" s="58">
        <f>C46*B46</f>
        <v>751.68000000000006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5</v>
      </c>
      <c r="B47" s="34">
        <v>12</v>
      </c>
      <c r="C47" s="58">
        <v>75</v>
      </c>
      <c r="D47" s="58">
        <f t="shared" si="3"/>
        <v>525</v>
      </c>
      <c r="F47" s="58">
        <f t="shared" ref="F47:F49" si="4">C47*B47</f>
        <v>900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8</v>
      </c>
      <c r="B48" s="34">
        <v>12</v>
      </c>
      <c r="C48" s="58">
        <v>51.36</v>
      </c>
      <c r="D48" s="58">
        <f t="shared" si="3"/>
        <v>205.44</v>
      </c>
      <c r="F48" s="58">
        <f t="shared" si="4"/>
        <v>616.31999999999994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197">
        <v>12</v>
      </c>
      <c r="B49" s="197">
        <v>12</v>
      </c>
      <c r="C49" s="198">
        <v>62.8</v>
      </c>
      <c r="D49" s="198">
        <f t="shared" si="3"/>
        <v>0</v>
      </c>
      <c r="E49" s="198"/>
      <c r="F49" s="198">
        <f t="shared" si="4"/>
        <v>753.59999999999991</v>
      </c>
      <c r="S49" s="73" t="s">
        <v>12</v>
      </c>
      <c r="T49" s="74">
        <f t="shared" ref="T49:Y49" si="5">SUM(T37:T48)</f>
        <v>9000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197">
        <v>12</v>
      </c>
      <c r="B50" s="197">
        <v>12</v>
      </c>
      <c r="C50" s="198">
        <v>225.41</v>
      </c>
      <c r="D50" s="198">
        <f t="shared" si="3"/>
        <v>0</v>
      </c>
      <c r="E50" s="198"/>
      <c r="F50" s="198">
        <f>C50*B50</f>
        <v>2704.92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197">
        <v>12</v>
      </c>
      <c r="B51" s="197">
        <v>12</v>
      </c>
      <c r="C51" s="198">
        <v>65.09</v>
      </c>
      <c r="D51" s="198">
        <f t="shared" si="3"/>
        <v>0</v>
      </c>
      <c r="E51" s="198"/>
      <c r="F51" s="198">
        <f t="shared" ref="F51:F59" si="6">C51*B51</f>
        <v>781.08</v>
      </c>
      <c r="S51" s="73" t="s">
        <v>40</v>
      </c>
      <c r="T51" s="213">
        <f>T49+U49+V49+W49+X49+T50+U50+V50+W50+X50+Y49+Y50</f>
        <v>9000</v>
      </c>
      <c r="U51" s="214"/>
      <c r="V51" s="214"/>
      <c r="W51" s="214"/>
      <c r="X51" s="214"/>
      <c r="Y51" s="215"/>
    </row>
    <row r="52" spans="1:25" s="58" customFormat="1">
      <c r="A52" s="197">
        <v>12</v>
      </c>
      <c r="B52" s="197">
        <v>12</v>
      </c>
      <c r="C52" s="198">
        <v>52.2</v>
      </c>
      <c r="D52" s="198">
        <f t="shared" si="3"/>
        <v>0</v>
      </c>
      <c r="E52" s="198"/>
      <c r="F52" s="198">
        <f t="shared" si="6"/>
        <v>626.40000000000009</v>
      </c>
      <c r="S52" s="194" t="s">
        <v>74</v>
      </c>
      <c r="T52" s="194"/>
      <c r="U52" s="194"/>
      <c r="V52" s="194"/>
      <c r="W52" s="194"/>
      <c r="X52" s="194"/>
      <c r="Y52" s="194">
        <f>T17-T51</f>
        <v>277359</v>
      </c>
    </row>
    <row r="53" spans="1:25" s="58" customFormat="1">
      <c r="A53" s="197">
        <v>12</v>
      </c>
      <c r="B53" s="197">
        <v>12</v>
      </c>
      <c r="C53" s="198">
        <v>79.33</v>
      </c>
      <c r="D53" s="198">
        <f t="shared" si="3"/>
        <v>0</v>
      </c>
      <c r="E53" s="198"/>
      <c r="F53" s="198">
        <f t="shared" si="6"/>
        <v>951.96</v>
      </c>
      <c r="K53" s="58">
        <v>1330</v>
      </c>
    </row>
    <row r="54" spans="1:25" s="58" customFormat="1">
      <c r="A54" s="34">
        <v>1</v>
      </c>
      <c r="B54" s="34">
        <v>3</v>
      </c>
      <c r="C54" s="58">
        <v>40.659999999999997</v>
      </c>
      <c r="D54" s="58">
        <f t="shared" si="3"/>
        <v>81.319999999999993</v>
      </c>
      <c r="F54" s="58">
        <f t="shared" si="6"/>
        <v>121.97999999999999</v>
      </c>
      <c r="K54" s="58">
        <v>349</v>
      </c>
    </row>
    <row r="55" spans="1:25" s="58" customFormat="1">
      <c r="A55" s="34">
        <v>1</v>
      </c>
      <c r="B55" s="34">
        <v>3</v>
      </c>
      <c r="C55" s="58">
        <v>43.74</v>
      </c>
      <c r="D55" s="58">
        <f t="shared" si="3"/>
        <v>87.48</v>
      </c>
      <c r="F55" s="58">
        <f t="shared" si="6"/>
        <v>131.22</v>
      </c>
      <c r="K55" s="58">
        <v>1227</v>
      </c>
    </row>
    <row r="56" spans="1:25" s="58" customFormat="1">
      <c r="A56" s="34">
        <v>1</v>
      </c>
      <c r="B56" s="34">
        <v>3</v>
      </c>
      <c r="C56" s="58">
        <v>37.93</v>
      </c>
      <c r="D56" s="58">
        <f t="shared" si="3"/>
        <v>75.86</v>
      </c>
      <c r="F56" s="58">
        <f t="shared" si="6"/>
        <v>113.78999999999999</v>
      </c>
    </row>
    <row r="57" spans="1:25" s="58" customFormat="1">
      <c r="A57" s="34">
        <v>1</v>
      </c>
      <c r="B57" s="34">
        <v>6</v>
      </c>
      <c r="C57" s="58">
        <v>64.739999999999995</v>
      </c>
      <c r="D57" s="58">
        <f t="shared" si="3"/>
        <v>323.7</v>
      </c>
      <c r="F57" s="58">
        <f t="shared" si="6"/>
        <v>388.43999999999994</v>
      </c>
    </row>
    <row r="58" spans="1:25" s="58" customFormat="1">
      <c r="A58" s="34">
        <v>1</v>
      </c>
      <c r="B58" s="34">
        <v>6</v>
      </c>
      <c r="C58" s="58">
        <v>40.549999999999997</v>
      </c>
      <c r="D58" s="58">
        <f t="shared" si="3"/>
        <v>202.75</v>
      </c>
      <c r="F58" s="58">
        <f t="shared" si="6"/>
        <v>243.29999999999998</v>
      </c>
    </row>
    <row r="59" spans="1:25" s="58" customFormat="1">
      <c r="A59" s="34">
        <v>1</v>
      </c>
      <c r="B59" s="34">
        <v>6</v>
      </c>
      <c r="C59" s="58">
        <v>34.17</v>
      </c>
      <c r="D59" s="58">
        <f t="shared" si="3"/>
        <v>170.85000000000002</v>
      </c>
      <c r="F59" s="58">
        <f t="shared" si="6"/>
        <v>205.02</v>
      </c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>
        <f>C74</f>
        <v>703</v>
      </c>
      <c r="D61" s="149">
        <f>C49+C50+C51+C52+C53</f>
        <v>484.82999999999993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1693.5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1693.5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3:18">
      <c r="C65" s="28">
        <v>154</v>
      </c>
      <c r="J65" s="18">
        <v>3457297</v>
      </c>
      <c r="M65" s="11"/>
      <c r="N65" s="11"/>
      <c r="Q65" s="11"/>
      <c r="R65" s="11"/>
    </row>
    <row r="66" spans="3:18">
      <c r="C66" s="28">
        <v>100</v>
      </c>
    </row>
    <row r="67" spans="3:18">
      <c r="C67" s="28">
        <v>187</v>
      </c>
    </row>
    <row r="68" spans="3:18">
      <c r="C68" s="28">
        <v>52</v>
      </c>
    </row>
    <row r="69" spans="3:18">
      <c r="C69" s="28">
        <v>70</v>
      </c>
    </row>
    <row r="70" spans="3:18">
      <c r="C70" s="28">
        <v>95</v>
      </c>
    </row>
    <row r="71" spans="3:18">
      <c r="C71" s="28">
        <v>45</v>
      </c>
    </row>
    <row r="74" spans="3:18">
      <c r="C74" s="28">
        <f>SUM(C65:C73)</f>
        <v>703</v>
      </c>
    </row>
  </sheetData>
  <mergeCells count="14">
    <mergeCell ref="C63:D63"/>
    <mergeCell ref="T17:Y17"/>
    <mergeCell ref="C35:D35"/>
    <mergeCell ref="K35:L35"/>
    <mergeCell ref="S35:X35"/>
    <mergeCell ref="C37:L37"/>
    <mergeCell ref="T51:Y51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3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1"/>
  <sheetViews>
    <sheetView workbookViewId="0">
      <selection activeCell="K34" sqref="K3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270.83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4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D11*4</f>
        <v>4264</v>
      </c>
      <c r="D11" s="53" t="s">
        <v>83</v>
      </c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f>1109-K10</f>
        <v>442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69</v>
      </c>
      <c r="C13" s="192">
        <v>441</v>
      </c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8" t="s">
        <v>48</v>
      </c>
      <c r="C14" s="16">
        <v>1500</v>
      </c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G20" s="16">
        <f>K30+K30+K29+K26+K25+K69+K71+L74</f>
        <v>6415.96</v>
      </c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G21" s="16">
        <f>G20-6800</f>
        <v>-384.03999999999996</v>
      </c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>
        <f>K24*2</f>
        <v>2940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1</v>
      </c>
      <c r="N30" s="24" t="s">
        <v>85</v>
      </c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>
        <v>512.5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>
        <v>384.04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>
        <v>220</v>
      </c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43001.78</v>
      </c>
      <c r="D35" s="216"/>
      <c r="J35" s="124" t="s">
        <v>52</v>
      </c>
      <c r="K35" s="217">
        <f>SUM(K4:K34)</f>
        <v>33474.54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9527.239999999998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201">
        <f>C37-8376.74</f>
        <v>1150.4999999999982</v>
      </c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f>K27-1500</f>
        <v>3500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f>K40+K28</f>
        <v>4900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28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13">
        <f>T49+U49+V49+W49+X49+T50+U50+V50+W50+X50+Y49+Y50</f>
        <v>12000</v>
      </c>
      <c r="U51" s="214"/>
      <c r="V51" s="214"/>
      <c r="W51" s="214"/>
      <c r="X51" s="214"/>
      <c r="Y51" s="215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2187.1799999999998</v>
      </c>
      <c r="D63" s="204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  <c r="L67" s="28">
        <v>882</v>
      </c>
    </row>
    <row r="68" spans="3:18">
      <c r="C68" s="28">
        <v>90</v>
      </c>
      <c r="L68" s="28">
        <v>625.9</v>
      </c>
    </row>
    <row r="69" spans="3:18">
      <c r="C69" s="28">
        <v>64</v>
      </c>
      <c r="K69" s="28">
        <v>835</v>
      </c>
    </row>
    <row r="70" spans="3:18">
      <c r="C70" s="28">
        <v>205</v>
      </c>
      <c r="L70" s="28">
        <v>950.3</v>
      </c>
    </row>
    <row r="71" spans="3:18">
      <c r="C71" s="28">
        <v>80</v>
      </c>
      <c r="K71" s="28">
        <v>686.4</v>
      </c>
    </row>
    <row r="72" spans="3:18">
      <c r="C72" s="28">
        <v>101</v>
      </c>
      <c r="L72" s="28">
        <v>84.64</v>
      </c>
    </row>
    <row r="73" spans="3:18">
      <c r="C73" s="28">
        <v>152</v>
      </c>
      <c r="L73" s="28">
        <v>5.65</v>
      </c>
      <c r="O73" s="28">
        <f>L67+L68+L70+L72+L73</f>
        <v>2548.4899999999998</v>
      </c>
    </row>
    <row r="74" spans="3:18">
      <c r="C74" s="28">
        <v>210</v>
      </c>
      <c r="L74" s="28">
        <v>2435.67</v>
      </c>
    </row>
    <row r="75" spans="3:18">
      <c r="C75" s="28">
        <v>117</v>
      </c>
    </row>
    <row r="80" spans="3:18">
      <c r="C80" s="28">
        <f>SUM(C64:C79)</f>
        <v>1367</v>
      </c>
      <c r="K80" s="28">
        <f>SUM(K67:K79)</f>
        <v>1521.4</v>
      </c>
      <c r="L80" s="54">
        <f>SUM(L67:L79)</f>
        <v>4984.16</v>
      </c>
    </row>
    <row r="81" spans="12:12">
      <c r="L81" s="54">
        <f>L80+K80</f>
        <v>6505.5599999999995</v>
      </c>
    </row>
  </sheetData>
  <mergeCells count="14">
    <mergeCell ref="T51:Y51"/>
    <mergeCell ref="C63:D63"/>
    <mergeCell ref="T17:Y17"/>
    <mergeCell ref="C35:D35"/>
    <mergeCell ref="K35:L35"/>
    <mergeCell ref="S35:X35"/>
    <mergeCell ref="C37:L37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2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sheetPr>
    <tabColor rgb="FF00B050"/>
  </sheetPr>
  <dimension ref="A1:AA81"/>
  <sheetViews>
    <sheetView tabSelected="1" workbookViewId="0">
      <selection activeCell="C61" sqref="C61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5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5330</v>
      </c>
      <c r="D11" s="53" t="s">
        <v>83</v>
      </c>
      <c r="E11" s="15">
        <v>5</v>
      </c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14</v>
      </c>
      <c r="N11" s="57">
        <v>58</v>
      </c>
      <c r="O11" s="16">
        <f>((N11-M11)+1)*K11</f>
        <v>143640</v>
      </c>
      <c r="P11" s="16">
        <f>M11*K11</f>
        <v>44688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C63</f>
        <v>2560.06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11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</f>
        <v>2940</v>
      </c>
      <c r="L24" s="76" t="s">
        <v>48</v>
      </c>
      <c r="M24" s="15">
        <v>14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5</v>
      </c>
      <c r="N26" s="17">
        <v>10</v>
      </c>
      <c r="O26" s="16">
        <f>K26*(N26+1-M26)</f>
        <v>2646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f>5000-1500</f>
        <v>3500</v>
      </c>
      <c r="L27" s="15" t="s">
        <v>88</v>
      </c>
      <c r="M27" s="17">
        <v>5</v>
      </c>
      <c r="N27" s="17">
        <f>12*24</f>
        <v>288</v>
      </c>
      <c r="O27" s="233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4</v>
      </c>
      <c r="N28" s="24" t="s">
        <v>78</v>
      </c>
      <c r="O28" s="23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4</v>
      </c>
      <c r="N29" s="17">
        <v>10</v>
      </c>
      <c r="O29" s="16">
        <f>K29*(N29+1-M29)</f>
        <v>6652.0999999999995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2</v>
      </c>
      <c r="N30" s="24" t="s">
        <v>85</v>
      </c>
      <c r="O30" s="16">
        <f>K30*(N30+1-M30)</f>
        <v>2933.1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23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23">
        <v>29</v>
      </c>
      <c r="J32" s="18" t="s">
        <v>87</v>
      </c>
      <c r="K32" s="16">
        <v>500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41899</v>
      </c>
      <c r="D35" s="216"/>
      <c r="J35" s="124" t="s">
        <v>52</v>
      </c>
      <c r="K35" s="217">
        <f>SUM(K4:K34)</f>
        <v>32908.050000000003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8990.9499999999971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66.13</v>
      </c>
      <c r="D45" s="58">
        <f t="shared" ref="D45" si="3">(B45-A45)*C45</f>
        <v>330.65</v>
      </c>
      <c r="F45" s="58">
        <f>C45*B45</f>
        <v>396.78</v>
      </c>
      <c r="G45" s="228">
        <f>C45+C46+C47+C48</f>
        <v>236.71999999999997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3</v>
      </c>
      <c r="C46" s="58">
        <v>63.21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36.549999999999997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70.83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2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3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13">
        <f>T49+U49+V49+W49+X49+T50+U50+V50+W50+X50+Y49+Y50</f>
        <v>15000</v>
      </c>
      <c r="U51" s="214"/>
      <c r="V51" s="214"/>
      <c r="W51" s="214"/>
      <c r="X51" s="214"/>
      <c r="Y51" s="215"/>
    </row>
    <row r="52" spans="1:25" s="58" customFormat="1">
      <c r="A52" s="34">
        <v>3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3</v>
      </c>
      <c r="B53" s="34">
        <v>3</v>
      </c>
      <c r="C53" s="199">
        <v>40.590000000000003</v>
      </c>
      <c r="D53" s="199"/>
      <c r="E53" s="199"/>
      <c r="F53" s="199"/>
    </row>
    <row r="54" spans="1:25" s="58" customFormat="1">
      <c r="A54" s="34">
        <v>3</v>
      </c>
      <c r="B54" s="34">
        <v>3</v>
      </c>
      <c r="C54" s="58">
        <v>43.64</v>
      </c>
    </row>
    <row r="55" spans="1:25" s="58" customFormat="1">
      <c r="A55" s="34">
        <v>3</v>
      </c>
      <c r="B55" s="34">
        <v>3</v>
      </c>
      <c r="C55" s="58">
        <v>37.85</v>
      </c>
    </row>
    <row r="56" spans="1:25" s="58" customFormat="1">
      <c r="A56" s="34">
        <v>3</v>
      </c>
      <c r="B56" s="34">
        <v>6</v>
      </c>
      <c r="C56" s="58">
        <v>64.739999999999995</v>
      </c>
    </row>
    <row r="57" spans="1:25" s="58" customFormat="1">
      <c r="A57" s="34">
        <v>6</v>
      </c>
      <c r="B57" s="34">
        <v>12</v>
      </c>
      <c r="C57" s="58">
        <v>54.88</v>
      </c>
    </row>
    <row r="58" spans="1:25" s="58" customFormat="1">
      <c r="A58" s="34">
        <v>6</v>
      </c>
      <c r="B58" s="34">
        <v>12</v>
      </c>
      <c r="C58" s="58">
        <v>62.64</v>
      </c>
    </row>
    <row r="59" spans="1:25" s="58" customFormat="1">
      <c r="A59" s="34">
        <v>7</v>
      </c>
      <c r="B59" s="34">
        <v>12</v>
      </c>
      <c r="C59" s="58">
        <v>75</v>
      </c>
    </row>
    <row r="60" spans="1:25" s="58" customFormat="1">
      <c r="A60" s="34">
        <v>10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1674</v>
      </c>
    </row>
    <row r="62" spans="1:25">
      <c r="A62" s="148"/>
      <c r="B62" s="148"/>
      <c r="C62" s="22"/>
      <c r="D62" s="149">
        <f>C49+C50+C51+C52+C53</f>
        <v>259.23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2560.06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03">
        <f>C63-E63</f>
        <v>2560.06</v>
      </c>
      <c r="D64" s="204"/>
      <c r="E64" s="181"/>
      <c r="M64" s="11"/>
      <c r="N64" s="11"/>
      <c r="Q64" s="11"/>
      <c r="R64" s="11"/>
    </row>
    <row r="65" spans="2:18">
      <c r="B65" s="230" t="s">
        <v>82</v>
      </c>
      <c r="C65" s="28">
        <v>39</v>
      </c>
      <c r="M65" s="11"/>
      <c r="N65" s="11"/>
      <c r="Q65" s="11"/>
      <c r="R65" s="11"/>
    </row>
    <row r="66" spans="2:18">
      <c r="B66" s="231"/>
      <c r="C66" s="28">
        <v>153</v>
      </c>
      <c r="M66" s="11"/>
      <c r="N66" s="11"/>
      <c r="Q66" s="11"/>
      <c r="R66" s="11"/>
    </row>
    <row r="67" spans="2:18">
      <c r="B67" s="231"/>
      <c r="C67" s="28">
        <v>1482</v>
      </c>
    </row>
    <row r="68" spans="2:18">
      <c r="B68" s="231"/>
    </row>
    <row r="69" spans="2:18">
      <c r="B69" s="231"/>
    </row>
    <row r="70" spans="2:18">
      <c r="B70" s="231"/>
    </row>
    <row r="71" spans="2:18">
      <c r="B71" s="231"/>
    </row>
    <row r="72" spans="2:18">
      <c r="B72" s="231"/>
    </row>
    <row r="73" spans="2:18">
      <c r="B73" s="231"/>
    </row>
    <row r="74" spans="2:18">
      <c r="B74" s="231"/>
    </row>
    <row r="75" spans="2:18">
      <c r="B75" s="231"/>
    </row>
    <row r="76" spans="2:18">
      <c r="B76" s="231"/>
    </row>
    <row r="77" spans="2:18">
      <c r="B77" s="231"/>
    </row>
    <row r="78" spans="2:18">
      <c r="B78" s="231"/>
    </row>
    <row r="79" spans="2:18">
      <c r="B79" s="231"/>
    </row>
    <row r="80" spans="2:18">
      <c r="B80" s="232"/>
    </row>
    <row r="81" spans="3:3">
      <c r="C81" s="28">
        <f>SUM(C65:C80)</f>
        <v>1674</v>
      </c>
    </row>
  </sheetData>
  <mergeCells count="16">
    <mergeCell ref="T51:Y51"/>
    <mergeCell ref="C64:D64"/>
    <mergeCell ref="B65:B80"/>
    <mergeCell ref="T17:Y17"/>
    <mergeCell ref="C35:D35"/>
    <mergeCell ref="K35:L35"/>
    <mergeCell ref="S35:X35"/>
    <mergeCell ref="C37:L37"/>
    <mergeCell ref="G45:G48"/>
    <mergeCell ref="O27:O28"/>
    <mergeCell ref="M3:N3"/>
    <mergeCell ref="A1:G1"/>
    <mergeCell ref="H1:P1"/>
    <mergeCell ref="S1:X1"/>
    <mergeCell ref="A2:G2"/>
    <mergeCell ref="I2:P2"/>
  </mergeCells>
  <conditionalFormatting sqref="L23">
    <cfRule type="cellIs" dxfId="1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0</v>
      </c>
      <c r="D9" s="15"/>
      <c r="E9" s="17">
        <v>4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D11*3</f>
        <v>3198</v>
      </c>
      <c r="D11" s="53" t="s">
        <v>83</v>
      </c>
      <c r="E11" s="15"/>
      <c r="F11" s="54"/>
      <c r="I11" s="35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35">
        <v>10</v>
      </c>
      <c r="J13" s="18" t="s">
        <v>31</v>
      </c>
      <c r="K13" s="16">
        <v>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5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1000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5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35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5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5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5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5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35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5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5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5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5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5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36994.78</v>
      </c>
      <c r="D35" s="216"/>
      <c r="J35" s="124" t="s">
        <v>52</v>
      </c>
      <c r="K35" s="217">
        <f>SUM(K4:K34)</f>
        <v>29069.27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7925.5099999999984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28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13">
        <f>T49+U49+V49+W49+X49+T50+U50+V50+W50+X50+Y49+Y50</f>
        <v>12000</v>
      </c>
      <c r="U51" s="214"/>
      <c r="V51" s="214"/>
      <c r="W51" s="214"/>
      <c r="X51" s="214"/>
      <c r="Y51" s="215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2187.1799999999998</v>
      </c>
      <c r="D63" s="204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</row>
    <row r="68" spans="3:18">
      <c r="C68" s="28">
        <v>90</v>
      </c>
    </row>
    <row r="69" spans="3:18">
      <c r="C69" s="28">
        <v>64</v>
      </c>
    </row>
    <row r="70" spans="3:18">
      <c r="C70" s="28">
        <v>205</v>
      </c>
    </row>
    <row r="71" spans="3:18">
      <c r="C71" s="28">
        <v>80</v>
      </c>
    </row>
    <row r="72" spans="3:18">
      <c r="C72" s="28">
        <v>101</v>
      </c>
    </row>
    <row r="73" spans="3:18">
      <c r="C73" s="28">
        <v>152</v>
      </c>
    </row>
    <row r="74" spans="3:18">
      <c r="C74" s="28">
        <v>210</v>
      </c>
    </row>
    <row r="75" spans="3:18">
      <c r="C75" s="28">
        <v>117</v>
      </c>
    </row>
    <row r="80" spans="3:18">
      <c r="C80" s="28">
        <f>SUM(C64:C79)</f>
        <v>1367</v>
      </c>
    </row>
  </sheetData>
  <mergeCells count="14">
    <mergeCell ref="T17:Y17"/>
    <mergeCell ref="C35:D35"/>
    <mergeCell ref="K35:L35"/>
    <mergeCell ref="C37:L37"/>
    <mergeCell ref="C63:D63"/>
    <mergeCell ref="S35:X35"/>
    <mergeCell ref="G45:G48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0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72FB-1FCF-43EC-93C0-2DE6095BB213}">
  <dimension ref="H14:I43"/>
  <sheetViews>
    <sheetView topLeftCell="A11" workbookViewId="0">
      <selection activeCell="H30" sqref="H30"/>
    </sheetView>
  </sheetViews>
  <sheetFormatPr defaultRowHeight="15"/>
  <cols>
    <col min="8" max="8" width="24.7109375" style="202" customWidth="1"/>
    <col min="9" max="9" width="23" style="202" customWidth="1"/>
  </cols>
  <sheetData>
    <row r="14" spans="8:8">
      <c r="H14" s="202">
        <v>2140</v>
      </c>
    </row>
    <row r="15" spans="8:8">
      <c r="H15" s="202">
        <v>2310.1799999999998</v>
      </c>
    </row>
    <row r="16" spans="8:8">
      <c r="H16" s="202">
        <v>2000</v>
      </c>
    </row>
    <row r="17" spans="8:8">
      <c r="H17" s="202">
        <v>512</v>
      </c>
    </row>
    <row r="18" spans="8:8">
      <c r="H18" s="202">
        <v>2600</v>
      </c>
    </row>
    <row r="19" spans="8:8">
      <c r="H19" s="202">
        <v>4400</v>
      </c>
    </row>
    <row r="20" spans="8:8">
      <c r="H20" s="202">
        <v>3192</v>
      </c>
    </row>
    <row r="21" spans="8:8">
      <c r="H21" s="202">
        <v>1500</v>
      </c>
    </row>
    <row r="22" spans="8:8">
      <c r="H22" s="202">
        <v>1300</v>
      </c>
    </row>
    <row r="23" spans="8:8">
      <c r="H23" s="202">
        <v>2940</v>
      </c>
    </row>
    <row r="24" spans="8:8">
      <c r="H24" s="202">
        <v>4900</v>
      </c>
    </row>
    <row r="25" spans="8:8">
      <c r="H25" s="202">
        <v>400</v>
      </c>
    </row>
    <row r="26" spans="8:8">
      <c r="H26" s="202">
        <v>1175</v>
      </c>
    </row>
    <row r="27" spans="8:8">
      <c r="H27" s="202">
        <v>100</v>
      </c>
    </row>
    <row r="28" spans="8:8">
      <c r="H28" s="202">
        <v>1109</v>
      </c>
    </row>
    <row r="29" spans="8:8">
      <c r="H29" s="202">
        <v>220</v>
      </c>
    </row>
    <row r="37" spans="8:9">
      <c r="H37" s="202">
        <f>SUM(H14:H36)</f>
        <v>30798.18</v>
      </c>
    </row>
    <row r="38" spans="8:9">
      <c r="H38" s="202">
        <f>I43-H37</f>
        <v>7943.82</v>
      </c>
      <c r="I38" s="202">
        <v>35515</v>
      </c>
    </row>
    <row r="39" spans="8:9">
      <c r="I39" s="202">
        <v>3000</v>
      </c>
    </row>
    <row r="40" spans="8:9">
      <c r="I40" s="202">
        <v>227</v>
      </c>
    </row>
    <row r="43" spans="8:9">
      <c r="I43" s="202">
        <f>SUM(I38:I42)</f>
        <v>38742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</vt:lpstr>
      <vt:lpstr>02</vt:lpstr>
      <vt:lpstr>03</vt:lpstr>
      <vt:lpstr>04</vt:lpstr>
      <vt:lpstr>05</vt:lpstr>
      <vt:lpstr>06</vt:lpstr>
      <vt:lpstr>07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AoB WeDev -</cp:lastModifiedBy>
  <dcterms:created xsi:type="dcterms:W3CDTF">2023-02-01T04:01:20Z</dcterms:created>
  <dcterms:modified xsi:type="dcterms:W3CDTF">2023-07-31T09:23:20Z</dcterms:modified>
</cp:coreProperties>
</file>