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aciendachile-my.sharepoint.com/personal/gavalenzuela_hacienda_gov_cl/Documents/CFA/14. Convenio CFA-PUC/2025/Primer semestre/PUC - Axel Canales/Datos/"/>
    </mc:Choice>
  </mc:AlternateContent>
  <xr:revisionPtr revIDLastSave="9" documentId="11_0423E154AE1F7DB9C7C19DCD0F53257F8D6F99D4" xr6:coauthVersionLast="47" xr6:coauthVersionMax="47" xr10:uidLastSave="{2370CB63-C689-44C8-8326-ADD44F017B05}"/>
  <bookViews>
    <workbookView xWindow="-120" yWindow="-120" windowWidth="29040" windowHeight="15840" tabRatio="708" activeTab="1" xr2:uid="{00000000-000D-0000-FFFF-FFFF00000000}"/>
  </bookViews>
  <sheets>
    <sheet name="EEOO" sheetId="33" r:id="rId1"/>
    <sheet name="Variables Macro" sheetId="34" r:id="rId2"/>
    <sheet name="Ingresos tributarios" sheetId="35" r:id="rId3"/>
    <sheet name="Gasto operacional" sheetId="36" r:id="rId4"/>
    <sheet name="Transferencias" sheetId="3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5" i="35" l="1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7" i="34"/>
  <c r="N8" i="34"/>
  <c r="N9" i="34"/>
  <c r="N10" i="34"/>
  <c r="P7" i="34" l="1"/>
  <c r="P8" i="34"/>
  <c r="P9" i="34"/>
  <c r="P10" i="34"/>
  <c r="S44" i="37" l="1"/>
  <c r="I43" i="36" l="1"/>
  <c r="AB44" i="35" l="1"/>
  <c r="T44" i="34"/>
  <c r="M45" i="37"/>
  <c r="K45" i="36"/>
  <c r="AB46" i="35"/>
  <c r="P43" i="34"/>
  <c r="T7" i="35"/>
  <c r="V44" i="35" l="1"/>
  <c r="K44" i="36"/>
  <c r="M44" i="37"/>
  <c r="I7" i="36"/>
  <c r="L43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7" i="36"/>
  <c r="AE44" i="35"/>
  <c r="Z7" i="35"/>
  <c r="G15" i="34" l="1"/>
  <c r="B8" i="37" l="1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K19" i="37" s="1"/>
  <c r="J20" i="37"/>
  <c r="J21" i="37"/>
  <c r="J22" i="37"/>
  <c r="J23" i="37"/>
  <c r="J24" i="37"/>
  <c r="J25" i="37"/>
  <c r="J26" i="37"/>
  <c r="J27" i="37"/>
  <c r="K27" i="37" s="1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7" i="37"/>
  <c r="K35" i="37" l="1"/>
  <c r="K43" i="37"/>
  <c r="K38" i="37"/>
  <c r="K26" i="37"/>
  <c r="K14" i="37"/>
  <c r="K13" i="37"/>
  <c r="K42" i="37"/>
  <c r="K30" i="37"/>
  <c r="K18" i="37"/>
  <c r="K34" i="37"/>
  <c r="K22" i="37"/>
  <c r="K10" i="37"/>
  <c r="AE27" i="35"/>
  <c r="AE28" i="35"/>
  <c r="AE39" i="35"/>
  <c r="AE40" i="35"/>
  <c r="AE22" i="35"/>
  <c r="AE15" i="35"/>
  <c r="AE17" i="35"/>
  <c r="AE29" i="35"/>
  <c r="AE34" i="35"/>
  <c r="AE41" i="35"/>
  <c r="AE18" i="35"/>
  <c r="AE26" i="35"/>
  <c r="AE19" i="35"/>
  <c r="AE30" i="35"/>
  <c r="AE21" i="35"/>
  <c r="AE36" i="35"/>
  <c r="AE16" i="35"/>
  <c r="AE43" i="35"/>
  <c r="AE42" i="35"/>
  <c r="AE33" i="35"/>
  <c r="AE13" i="35"/>
  <c r="AE20" i="35"/>
  <c r="AE31" i="35"/>
  <c r="AE24" i="35"/>
  <c r="AE38" i="35"/>
  <c r="AE14" i="35"/>
  <c r="AE11" i="35"/>
  <c r="AE32" i="35"/>
  <c r="AE12" i="35"/>
  <c r="AE35" i="35"/>
  <c r="AE23" i="35"/>
  <c r="AE25" i="35"/>
  <c r="AE37" i="35"/>
  <c r="K40" i="37"/>
  <c r="K32" i="37"/>
  <c r="K24" i="37"/>
  <c r="K16" i="37"/>
  <c r="K8" i="37"/>
  <c r="K39" i="37"/>
  <c r="K31" i="37"/>
  <c r="K23" i="37"/>
  <c r="K15" i="37"/>
  <c r="K29" i="37"/>
  <c r="K37" i="37"/>
  <c r="K21" i="37"/>
  <c r="K7" i="37"/>
  <c r="K36" i="37"/>
  <c r="K28" i="37"/>
  <c r="K20" i="37"/>
  <c r="K12" i="37"/>
  <c r="K11" i="37"/>
  <c r="K41" i="37"/>
  <c r="K33" i="37"/>
  <c r="K25" i="37"/>
  <c r="K17" i="37"/>
  <c r="K9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7" i="37"/>
  <c r="F43" i="37"/>
  <c r="N43" i="37" s="1"/>
  <c r="I9" i="36"/>
  <c r="I39" i="36"/>
  <c r="C43" i="36"/>
  <c r="B43" i="36"/>
  <c r="B42" i="36"/>
  <c r="I42" i="36" s="1"/>
  <c r="B41" i="36"/>
  <c r="I41" i="36" s="1"/>
  <c r="B40" i="36"/>
  <c r="I40" i="36" s="1"/>
  <c r="B39" i="36"/>
  <c r="B38" i="36"/>
  <c r="I38" i="36" s="1"/>
  <c r="B37" i="36"/>
  <c r="I37" i="36" s="1"/>
  <c r="B36" i="36"/>
  <c r="I36" i="36" s="1"/>
  <c r="B35" i="36"/>
  <c r="I35" i="36" s="1"/>
  <c r="B34" i="36"/>
  <c r="I34" i="36" s="1"/>
  <c r="B33" i="36"/>
  <c r="I33" i="36" s="1"/>
  <c r="B32" i="36"/>
  <c r="I32" i="36" s="1"/>
  <c r="B31" i="36"/>
  <c r="I31" i="36" s="1"/>
  <c r="B30" i="36"/>
  <c r="I30" i="36" s="1"/>
  <c r="B29" i="36"/>
  <c r="I29" i="36" s="1"/>
  <c r="B28" i="36"/>
  <c r="I28" i="36" s="1"/>
  <c r="B27" i="36"/>
  <c r="I27" i="36" s="1"/>
  <c r="B26" i="36"/>
  <c r="I26" i="36" s="1"/>
  <c r="B25" i="36"/>
  <c r="I25" i="36" s="1"/>
  <c r="B24" i="36"/>
  <c r="I24" i="36" s="1"/>
  <c r="B23" i="36"/>
  <c r="I23" i="36" s="1"/>
  <c r="B22" i="36"/>
  <c r="I22" i="36" s="1"/>
  <c r="B21" i="36"/>
  <c r="I21" i="36" s="1"/>
  <c r="B20" i="36"/>
  <c r="I20" i="36" s="1"/>
  <c r="B19" i="36"/>
  <c r="I19" i="36" s="1"/>
  <c r="B18" i="36"/>
  <c r="I18" i="36" s="1"/>
  <c r="B17" i="36"/>
  <c r="I17" i="36" s="1"/>
  <c r="B16" i="36"/>
  <c r="I16" i="36" s="1"/>
  <c r="B15" i="36"/>
  <c r="I15" i="36" s="1"/>
  <c r="B14" i="36"/>
  <c r="I14" i="36" s="1"/>
  <c r="B13" i="36"/>
  <c r="I13" i="36" s="1"/>
  <c r="B12" i="36"/>
  <c r="I12" i="36" s="1"/>
  <c r="B11" i="36"/>
  <c r="I11" i="36" s="1"/>
  <c r="B10" i="36"/>
  <c r="I10" i="36" s="1"/>
  <c r="B9" i="36"/>
  <c r="B8" i="36"/>
  <c r="I8" i="36" s="1"/>
  <c r="B7" i="36"/>
  <c r="B7" i="35"/>
  <c r="B8" i="35"/>
  <c r="T8" i="35" s="1"/>
  <c r="B9" i="35"/>
  <c r="T9" i="35" s="1"/>
  <c r="B10" i="35"/>
  <c r="T10" i="35" s="1"/>
  <c r="B11" i="35"/>
  <c r="T11" i="35" s="1"/>
  <c r="B12" i="35"/>
  <c r="T12" i="35" s="1"/>
  <c r="B13" i="35"/>
  <c r="T13" i="35" s="1"/>
  <c r="B14" i="35"/>
  <c r="T14" i="35" s="1"/>
  <c r="B15" i="35"/>
  <c r="T15" i="35" s="1"/>
  <c r="B16" i="35"/>
  <c r="T16" i="35" s="1"/>
  <c r="B17" i="35"/>
  <c r="T17" i="35" s="1"/>
  <c r="B18" i="35"/>
  <c r="T18" i="35" s="1"/>
  <c r="B19" i="35"/>
  <c r="T19" i="35" s="1"/>
  <c r="B20" i="35"/>
  <c r="T20" i="35" s="1"/>
  <c r="B21" i="35"/>
  <c r="T21" i="35" s="1"/>
  <c r="B22" i="35"/>
  <c r="T22" i="35" s="1"/>
  <c r="B23" i="35"/>
  <c r="T23" i="35" s="1"/>
  <c r="B24" i="35"/>
  <c r="T24" i="35" s="1"/>
  <c r="B25" i="35"/>
  <c r="T25" i="35" s="1"/>
  <c r="B26" i="35"/>
  <c r="T26" i="35" s="1"/>
  <c r="B27" i="35"/>
  <c r="T27" i="35" s="1"/>
  <c r="B28" i="35"/>
  <c r="T28" i="35" s="1"/>
  <c r="B29" i="35"/>
  <c r="T29" i="35" s="1"/>
  <c r="B30" i="35"/>
  <c r="T30" i="35" s="1"/>
  <c r="B31" i="35"/>
  <c r="T31" i="35" s="1"/>
  <c r="B32" i="35"/>
  <c r="T32" i="35" s="1"/>
  <c r="B33" i="35"/>
  <c r="T33" i="35" s="1"/>
  <c r="B34" i="35"/>
  <c r="T34" i="35" s="1"/>
  <c r="B35" i="35"/>
  <c r="T35" i="35" s="1"/>
  <c r="B36" i="35"/>
  <c r="T36" i="35" s="1"/>
  <c r="B37" i="35"/>
  <c r="T37" i="35" s="1"/>
  <c r="B38" i="35"/>
  <c r="T38" i="35" s="1"/>
  <c r="B39" i="35"/>
  <c r="T39" i="35" s="1"/>
  <c r="B40" i="35"/>
  <c r="T40" i="35" s="1"/>
  <c r="B41" i="35"/>
  <c r="T41" i="35" s="1"/>
  <c r="B42" i="35"/>
  <c r="T42" i="35" s="1"/>
  <c r="B43" i="35"/>
  <c r="T43" i="35" s="1"/>
  <c r="P36" i="34" l="1"/>
  <c r="P14" i="34"/>
  <c r="P21" i="34"/>
  <c r="P18" i="34"/>
  <c r="P15" i="34"/>
  <c r="P11" i="34"/>
  <c r="P23" i="34"/>
  <c r="P40" i="34"/>
  <c r="P35" i="34"/>
  <c r="P41" i="34"/>
  <c r="P20" i="34"/>
  <c r="P25" i="34"/>
  <c r="P12" i="34"/>
  <c r="P19" i="34"/>
  <c r="P42" i="34"/>
  <c r="P17" i="34"/>
  <c r="P28" i="34"/>
  <c r="P16" i="34"/>
  <c r="P39" i="34"/>
  <c r="P27" i="34"/>
  <c r="P26" i="34"/>
  <c r="P13" i="34"/>
  <c r="P24" i="34"/>
  <c r="P34" i="34"/>
  <c r="P22" i="34"/>
  <c r="P38" i="34"/>
  <c r="P37" i="34"/>
  <c r="P33" i="34"/>
  <c r="P32" i="34"/>
  <c r="P29" i="34"/>
  <c r="P31" i="34"/>
  <c r="P30" i="34"/>
  <c r="K35" i="36"/>
  <c r="K21" i="36"/>
  <c r="K16" i="36"/>
  <c r="K8" i="36"/>
  <c r="K41" i="36"/>
  <c r="K9" i="36"/>
  <c r="K19" i="36"/>
  <c r="K14" i="36"/>
  <c r="K27" i="36"/>
  <c r="K32" i="36"/>
  <c r="K13" i="36"/>
  <c r="K23" i="36"/>
  <c r="K26" i="36"/>
  <c r="K36" i="36"/>
  <c r="K34" i="36"/>
  <c r="K29" i="36"/>
  <c r="K22" i="36"/>
  <c r="K37" i="36"/>
  <c r="K30" i="36"/>
  <c r="K15" i="36"/>
  <c r="K28" i="36"/>
  <c r="K42" i="36"/>
  <c r="K24" i="36"/>
  <c r="K11" i="36"/>
  <c r="K33" i="36"/>
  <c r="K12" i="36"/>
  <c r="K43" i="36"/>
  <c r="K20" i="36"/>
  <c r="K17" i="36"/>
  <c r="K25" i="36"/>
  <c r="K38" i="36"/>
  <c r="K18" i="36"/>
  <c r="K31" i="36"/>
  <c r="K39" i="36"/>
  <c r="K40" i="36"/>
  <c r="K10" i="36"/>
  <c r="V35" i="35"/>
  <c r="V41" i="35"/>
  <c r="V33" i="35"/>
  <c r="V36" i="35"/>
  <c r="V19" i="35"/>
  <c r="V10" i="35"/>
  <c r="V37" i="35"/>
  <c r="V13" i="35"/>
  <c r="V14" i="35"/>
  <c r="V20" i="35"/>
  <c r="V12" i="35"/>
  <c r="V22" i="35"/>
  <c r="V25" i="35"/>
  <c r="V32" i="35"/>
  <c r="V26" i="35"/>
  <c r="V23" i="35"/>
  <c r="V40" i="35"/>
  <c r="V30" i="35"/>
  <c r="V21" i="35"/>
  <c r="V17" i="35"/>
  <c r="V31" i="35"/>
  <c r="V11" i="35"/>
  <c r="AE10" i="35"/>
  <c r="V42" i="35"/>
  <c r="V34" i="35"/>
  <c r="V18" i="35"/>
  <c r="V9" i="35"/>
  <c r="V28" i="35"/>
  <c r="V43" i="35"/>
  <c r="V27" i="35"/>
  <c r="V24" i="35"/>
  <c r="V16" i="35"/>
  <c r="V8" i="35"/>
  <c r="V39" i="35"/>
  <c r="V15" i="35"/>
  <c r="V38" i="35"/>
  <c r="V29" i="35"/>
  <c r="C16" i="35"/>
  <c r="W16" i="35" s="1"/>
  <c r="Z16" i="35" s="1"/>
  <c r="C17" i="35"/>
  <c r="W17" i="35" s="1"/>
  <c r="Z17" i="35" s="1"/>
  <c r="C18" i="35"/>
  <c r="W18" i="35" s="1"/>
  <c r="Z18" i="35" s="1"/>
  <c r="C19" i="35"/>
  <c r="W19" i="35" s="1"/>
  <c r="Z19" i="35" s="1"/>
  <c r="C20" i="35"/>
  <c r="W20" i="35" s="1"/>
  <c r="Z20" i="35" s="1"/>
  <c r="C21" i="35"/>
  <c r="W21" i="35" s="1"/>
  <c r="Z21" i="35" s="1"/>
  <c r="C22" i="35"/>
  <c r="W22" i="35" s="1"/>
  <c r="Z22" i="35" s="1"/>
  <c r="C23" i="35"/>
  <c r="W23" i="35" s="1"/>
  <c r="Z23" i="35" s="1"/>
  <c r="C24" i="35"/>
  <c r="W24" i="35" s="1"/>
  <c r="Z24" i="35" s="1"/>
  <c r="C25" i="35"/>
  <c r="W25" i="35" s="1"/>
  <c r="Z25" i="35" s="1"/>
  <c r="C26" i="35"/>
  <c r="W26" i="35" s="1"/>
  <c r="Z26" i="35" s="1"/>
  <c r="C27" i="35"/>
  <c r="W27" i="35" s="1"/>
  <c r="Z27" i="35" s="1"/>
  <c r="C28" i="35"/>
  <c r="W28" i="35" s="1"/>
  <c r="Z28" i="35" s="1"/>
  <c r="C29" i="35"/>
  <c r="W29" i="35" s="1"/>
  <c r="Z29" i="35" s="1"/>
  <c r="C30" i="35"/>
  <c r="W30" i="35" s="1"/>
  <c r="Z30" i="35" s="1"/>
  <c r="C31" i="35"/>
  <c r="W31" i="35" s="1"/>
  <c r="Z31" i="35" s="1"/>
  <c r="C32" i="35"/>
  <c r="W32" i="35" s="1"/>
  <c r="Z32" i="35" s="1"/>
  <c r="C33" i="35"/>
  <c r="W33" i="35" s="1"/>
  <c r="Z33" i="35" s="1"/>
  <c r="C34" i="35"/>
  <c r="W34" i="35" s="1"/>
  <c r="Z34" i="35" s="1"/>
  <c r="C35" i="35"/>
  <c r="W35" i="35" s="1"/>
  <c r="Z35" i="35" s="1"/>
  <c r="C36" i="35"/>
  <c r="W36" i="35" s="1"/>
  <c r="Z36" i="35" s="1"/>
  <c r="C37" i="35"/>
  <c r="W37" i="35" s="1"/>
  <c r="Z37" i="35" s="1"/>
  <c r="C38" i="35"/>
  <c r="W38" i="35" s="1"/>
  <c r="Z38" i="35" s="1"/>
  <c r="C39" i="35"/>
  <c r="W39" i="35" s="1"/>
  <c r="Z39" i="35" s="1"/>
  <c r="C40" i="35"/>
  <c r="W40" i="35" s="1"/>
  <c r="Z40" i="35" s="1"/>
  <c r="C41" i="35"/>
  <c r="W41" i="35" s="1"/>
  <c r="Z41" i="35" s="1"/>
  <c r="C42" i="35"/>
  <c r="W42" i="35" s="1"/>
  <c r="Z42" i="35" s="1"/>
  <c r="C43" i="35"/>
  <c r="W43" i="35" s="1"/>
  <c r="C15" i="35"/>
  <c r="W15" i="35" s="1"/>
  <c r="Z15" i="35" s="1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7" i="34"/>
  <c r="L42" i="34"/>
  <c r="K37" i="34"/>
  <c r="K36" i="34" s="1"/>
  <c r="K35" i="34" s="1"/>
  <c r="K34" i="34" s="1"/>
  <c r="K33" i="34" s="1"/>
  <c r="J32" i="34"/>
  <c r="J31" i="34" s="1"/>
  <c r="J30" i="34" s="1"/>
  <c r="J29" i="34" s="1"/>
  <c r="I28" i="34"/>
  <c r="I27" i="34" s="1"/>
  <c r="I26" i="34" s="1"/>
  <c r="I25" i="34" s="1"/>
  <c r="I24" i="34" s="1"/>
  <c r="I23" i="34" s="1"/>
  <c r="I22" i="34" s="1"/>
  <c r="I21" i="34" s="1"/>
  <c r="I20" i="34" s="1"/>
  <c r="I19" i="34" s="1"/>
  <c r="I18" i="34" s="1"/>
  <c r="I17" i="34" s="1"/>
  <c r="I16" i="34" s="1"/>
  <c r="I15" i="34" s="1"/>
  <c r="I14" i="34" s="1"/>
  <c r="I13" i="34" s="1"/>
  <c r="I12" i="34" s="1"/>
  <c r="I11" i="34" s="1"/>
  <c r="I10" i="34" s="1"/>
  <c r="I9" i="34" s="1"/>
  <c r="I8" i="34" s="1"/>
  <c r="I7" i="34" s="1"/>
  <c r="Q44" i="34" l="1"/>
  <c r="Q8" i="34" s="1"/>
  <c r="Z43" i="35"/>
  <c r="L41" i="34"/>
  <c r="F42" i="37"/>
  <c r="N42" i="37" s="1"/>
  <c r="C42" i="36"/>
  <c r="L42" i="36" s="1"/>
  <c r="G14" i="34"/>
  <c r="G13" i="34" s="1"/>
  <c r="C13" i="35" s="1"/>
  <c r="W13" i="35" s="1"/>
  <c r="Z13" i="35" s="1"/>
  <c r="V7" i="35"/>
  <c r="E10" i="37"/>
  <c r="E26" i="37"/>
  <c r="E20" i="37"/>
  <c r="E15" i="37"/>
  <c r="E34" i="37"/>
  <c r="E32" i="37"/>
  <c r="E38" i="37"/>
  <c r="E12" i="37"/>
  <c r="E42" i="37"/>
  <c r="E28" i="37"/>
  <c r="E23" i="37"/>
  <c r="E13" i="37"/>
  <c r="E40" i="37"/>
  <c r="E24" i="37"/>
  <c r="E11" i="37"/>
  <c r="E36" i="37"/>
  <c r="E31" i="37"/>
  <c r="E21" i="37"/>
  <c r="E19" i="37"/>
  <c r="E14" i="37"/>
  <c r="E39" i="37"/>
  <c r="E29" i="37"/>
  <c r="E25" i="37"/>
  <c r="E16" i="37"/>
  <c r="E41" i="37"/>
  <c r="E7" i="37"/>
  <c r="E27" i="37"/>
  <c r="E22" i="37"/>
  <c r="E17" i="37"/>
  <c r="E37" i="37"/>
  <c r="E43" i="37"/>
  <c r="E18" i="37"/>
  <c r="E9" i="37"/>
  <c r="E35" i="37"/>
  <c r="E30" i="37"/>
  <c r="E33" i="37"/>
  <c r="E8" i="37"/>
  <c r="K7" i="36"/>
  <c r="G12" i="34"/>
  <c r="K32" i="34"/>
  <c r="K31" i="34" s="1"/>
  <c r="K30" i="34" s="1"/>
  <c r="K29" i="34" s="1"/>
  <c r="J28" i="34"/>
  <c r="J27" i="34" s="1"/>
  <c r="J26" i="34" s="1"/>
  <c r="J25" i="34" s="1"/>
  <c r="J24" i="34" s="1"/>
  <c r="J23" i="34" s="1"/>
  <c r="J22" i="34" s="1"/>
  <c r="J21" i="34" s="1"/>
  <c r="J20" i="34" s="1"/>
  <c r="J19" i="34" s="1"/>
  <c r="J18" i="34" s="1"/>
  <c r="J17" i="34" s="1"/>
  <c r="J16" i="34" s="1"/>
  <c r="J15" i="34" s="1"/>
  <c r="J14" i="34" s="1"/>
  <c r="J13" i="34" s="1"/>
  <c r="J12" i="34" s="1"/>
  <c r="J11" i="34" s="1"/>
  <c r="J10" i="34" s="1"/>
  <c r="J9" i="34" s="1"/>
  <c r="J8" i="34" s="1"/>
  <c r="J7" i="34" s="1"/>
  <c r="Q10" i="34" l="1"/>
  <c r="Q9" i="34"/>
  <c r="C14" i="35"/>
  <c r="W14" i="35" s="1"/>
  <c r="L40" i="34"/>
  <c r="C41" i="36"/>
  <c r="L41" i="36" s="1"/>
  <c r="F41" i="37"/>
  <c r="N41" i="37" s="1"/>
  <c r="Q37" i="34"/>
  <c r="M18" i="37"/>
  <c r="M22" i="37"/>
  <c r="M30" i="37"/>
  <c r="M37" i="37"/>
  <c r="M10" i="37"/>
  <c r="M40" i="37"/>
  <c r="M21" i="37"/>
  <c r="M11" i="37"/>
  <c r="M41" i="37"/>
  <c r="M32" i="37"/>
  <c r="M39" i="37"/>
  <c r="M13" i="37"/>
  <c r="M26" i="37"/>
  <c r="M33" i="37"/>
  <c r="M24" i="37"/>
  <c r="M31" i="37"/>
  <c r="M35" i="37"/>
  <c r="M43" i="37"/>
  <c r="M25" i="37"/>
  <c r="M16" i="37"/>
  <c r="M23" i="37"/>
  <c r="M28" i="37"/>
  <c r="M42" i="37"/>
  <c r="M17" i="37"/>
  <c r="M8" i="37"/>
  <c r="M15" i="37"/>
  <c r="M20" i="37"/>
  <c r="M34" i="37"/>
  <c r="M9" i="37"/>
  <c r="M38" i="37"/>
  <c r="M12" i="37"/>
  <c r="M14" i="37"/>
  <c r="M36" i="37"/>
  <c r="M19" i="37"/>
  <c r="M29" i="37"/>
  <c r="M27" i="37"/>
  <c r="G11" i="34"/>
  <c r="C12" i="35"/>
  <c r="W12" i="35" s="1"/>
  <c r="Z12" i="35" s="1"/>
  <c r="K28" i="34"/>
  <c r="K27" i="34" s="1"/>
  <c r="K26" i="34" s="1"/>
  <c r="K25" i="34" s="1"/>
  <c r="K24" i="34" s="1"/>
  <c r="K23" i="34" s="1"/>
  <c r="K22" i="34" s="1"/>
  <c r="K21" i="34" s="1"/>
  <c r="K20" i="34" s="1"/>
  <c r="K19" i="34" s="1"/>
  <c r="K18" i="34" s="1"/>
  <c r="K17" i="34" s="1"/>
  <c r="K16" i="34" s="1"/>
  <c r="K15" i="34" s="1"/>
  <c r="K14" i="34" s="1"/>
  <c r="K13" i="34" s="1"/>
  <c r="K12" i="34" s="1"/>
  <c r="K11" i="34" s="1"/>
  <c r="K10" i="34" s="1"/>
  <c r="K9" i="34" s="1"/>
  <c r="K8" i="34" s="1"/>
  <c r="K7" i="34" s="1"/>
  <c r="E7" i="34"/>
  <c r="E15" i="34"/>
  <c r="E23" i="34"/>
  <c r="E31" i="34"/>
  <c r="E39" i="34"/>
  <c r="E26" i="34"/>
  <c r="E19" i="34"/>
  <c r="E43" i="34"/>
  <c r="E28" i="34"/>
  <c r="E21" i="34"/>
  <c r="E14" i="34"/>
  <c r="E38" i="34"/>
  <c r="E8" i="34"/>
  <c r="E16" i="34"/>
  <c r="E24" i="34"/>
  <c r="E32" i="34"/>
  <c r="E40" i="34"/>
  <c r="E18" i="34"/>
  <c r="E42" i="34"/>
  <c r="E11" i="34"/>
  <c r="E35" i="34"/>
  <c r="E20" i="34"/>
  <c r="E36" i="34"/>
  <c r="E29" i="34"/>
  <c r="E22" i="34"/>
  <c r="E9" i="34"/>
  <c r="E17" i="34"/>
  <c r="E25" i="34"/>
  <c r="E33" i="34"/>
  <c r="E41" i="34"/>
  <c r="E10" i="34"/>
  <c r="E34" i="34"/>
  <c r="E27" i="34"/>
  <c r="E12" i="34"/>
  <c r="E13" i="34"/>
  <c r="E37" i="34"/>
  <c r="E30" i="34"/>
  <c r="Z14" i="35" l="1"/>
  <c r="L39" i="34"/>
  <c r="F40" i="37"/>
  <c r="N40" i="37" s="1"/>
  <c r="C40" i="36"/>
  <c r="L40" i="36" s="1"/>
  <c r="M7" i="37"/>
  <c r="G10" i="34"/>
  <c r="C11" i="35"/>
  <c r="W11" i="35" s="1"/>
  <c r="Q38" i="34"/>
  <c r="Q19" i="34"/>
  <c r="Q15" i="34"/>
  <c r="Q30" i="34"/>
  <c r="Q27" i="34"/>
  <c r="Q26" i="34"/>
  <c r="Q16" i="34"/>
  <c r="Q24" i="34"/>
  <c r="Q43" i="34"/>
  <c r="Q21" i="34"/>
  <c r="Q14" i="34"/>
  <c r="Q42" i="34"/>
  <c r="Q13" i="34"/>
  <c r="Q41" i="34"/>
  <c r="Q34" i="34"/>
  <c r="Q20" i="34"/>
  <c r="Q31" i="34"/>
  <c r="Q39" i="34"/>
  <c r="Q18" i="34"/>
  <c r="Q11" i="34"/>
  <c r="Q36" i="34"/>
  <c r="Q12" i="34"/>
  <c r="Q32" i="34"/>
  <c r="Q40" i="34"/>
  <c r="Q33" i="34"/>
  <c r="Q35" i="34"/>
  <c r="Q28" i="34"/>
  <c r="Q17" i="34"/>
  <c r="Q25" i="34"/>
  <c r="Q22" i="34"/>
  <c r="Q29" i="34"/>
  <c r="Q23" i="34"/>
  <c r="Q45" i="34" l="1"/>
  <c r="Z11" i="35"/>
  <c r="L38" i="34"/>
  <c r="C39" i="36"/>
  <c r="L39" i="36" s="1"/>
  <c r="F39" i="37"/>
  <c r="N39" i="37" s="1"/>
  <c r="G9" i="34"/>
  <c r="C10" i="35"/>
  <c r="W10" i="35" s="1"/>
  <c r="Z10" i="35" l="1"/>
  <c r="C38" i="36"/>
  <c r="L38" i="36" s="1"/>
  <c r="F38" i="37"/>
  <c r="N38" i="37" s="1"/>
  <c r="L37" i="34"/>
  <c r="G8" i="34"/>
  <c r="C9" i="35"/>
  <c r="W9" i="35" s="1"/>
  <c r="Z9" i="35" l="1"/>
  <c r="L36" i="34"/>
  <c r="F37" i="37"/>
  <c r="N37" i="37" s="1"/>
  <c r="C37" i="36"/>
  <c r="L37" i="36" s="1"/>
  <c r="G7" i="34"/>
  <c r="C7" i="35" s="1"/>
  <c r="W7" i="35" s="1"/>
  <c r="C8" i="35"/>
  <c r="W8" i="35" s="1"/>
  <c r="Y8" i="35" l="1"/>
  <c r="Y11" i="35"/>
  <c r="Y31" i="35"/>
  <c r="Y14" i="35"/>
  <c r="Y28" i="35"/>
  <c r="Y24" i="35"/>
  <c r="Y30" i="35"/>
  <c r="Y10" i="35"/>
  <c r="Y18" i="35"/>
  <c r="Y17" i="35"/>
  <c r="Y12" i="35"/>
  <c r="Y32" i="35"/>
  <c r="Y13" i="35"/>
  <c r="Y41" i="35"/>
  <c r="Y29" i="35"/>
  <c r="Y38" i="35"/>
  <c r="Y15" i="35"/>
  <c r="Y22" i="35"/>
  <c r="Y40" i="35"/>
  <c r="Y23" i="35"/>
  <c r="Y9" i="35"/>
  <c r="Y43" i="35"/>
  <c r="Y33" i="35"/>
  <c r="Y27" i="35"/>
  <c r="Z8" i="35"/>
  <c r="F36" i="37"/>
  <c r="N36" i="37" s="1"/>
  <c r="C36" i="36"/>
  <c r="L36" i="36" s="1"/>
  <c r="L35" i="34"/>
  <c r="Y26" i="35"/>
  <c r="Y36" i="35"/>
  <c r="Y25" i="35"/>
  <c r="Y39" i="35"/>
  <c r="Y20" i="35"/>
  <c r="Y37" i="35"/>
  <c r="Y42" i="35"/>
  <c r="Y35" i="35"/>
  <c r="Y16" i="35"/>
  <c r="Y21" i="35"/>
  <c r="Y19" i="35"/>
  <c r="Y34" i="35"/>
  <c r="AB26" i="35" l="1"/>
  <c r="AB28" i="35"/>
  <c r="AB27" i="35"/>
  <c r="AB17" i="35"/>
  <c r="AB35" i="35"/>
  <c r="AB29" i="35"/>
  <c r="AB34" i="35"/>
  <c r="AB30" i="35"/>
  <c r="AB20" i="35"/>
  <c r="AB25" i="35"/>
  <c r="AB40" i="35"/>
  <c r="AB14" i="35"/>
  <c r="AB15" i="35"/>
  <c r="AB43" i="35"/>
  <c r="AB33" i="35"/>
  <c r="AB22" i="35"/>
  <c r="AB36" i="35"/>
  <c r="AB31" i="35"/>
  <c r="AB10" i="35"/>
  <c r="AB16" i="35"/>
  <c r="AB18" i="35"/>
  <c r="AB37" i="35"/>
  <c r="AB9" i="35"/>
  <c r="AB42" i="35"/>
  <c r="AB13" i="35"/>
  <c r="AB24" i="35"/>
  <c r="AB39" i="35"/>
  <c r="AB21" i="35"/>
  <c r="AB11" i="35"/>
  <c r="AB12" i="35"/>
  <c r="AB38" i="35"/>
  <c r="AB41" i="35"/>
  <c r="AB32" i="35"/>
  <c r="AB19" i="35"/>
  <c r="AB23" i="35"/>
  <c r="AB8" i="35"/>
  <c r="C35" i="36"/>
  <c r="L35" i="36" s="1"/>
  <c r="F35" i="37"/>
  <c r="N35" i="37" s="1"/>
  <c r="L34" i="34"/>
  <c r="Y7" i="35"/>
  <c r="Y44" i="35"/>
  <c r="AB7" i="35" l="1"/>
  <c r="C34" i="36"/>
  <c r="L34" i="36" s="1"/>
  <c r="F34" i="37"/>
  <c r="N34" i="37" s="1"/>
  <c r="L33" i="34"/>
  <c r="C33" i="36" l="1"/>
  <c r="L33" i="36" s="1"/>
  <c r="F33" i="37"/>
  <c r="N33" i="37" s="1"/>
  <c r="L32" i="34"/>
  <c r="C32" i="36" l="1"/>
  <c r="L32" i="36" s="1"/>
  <c r="F32" i="37"/>
  <c r="N32" i="37" s="1"/>
  <c r="L31" i="34"/>
  <c r="F31" i="37" l="1"/>
  <c r="N31" i="37" s="1"/>
  <c r="C31" i="36"/>
  <c r="L31" i="36" s="1"/>
  <c r="L30" i="34"/>
  <c r="F30" i="37" l="1"/>
  <c r="N30" i="37" s="1"/>
  <c r="C30" i="36"/>
  <c r="L30" i="36" s="1"/>
  <c r="L29" i="34"/>
  <c r="C29" i="36" l="1"/>
  <c r="L29" i="36" s="1"/>
  <c r="F29" i="37"/>
  <c r="N29" i="37" s="1"/>
  <c r="L28" i="34"/>
  <c r="F28" i="37" l="1"/>
  <c r="N28" i="37" s="1"/>
  <c r="C28" i="36"/>
  <c r="L28" i="36" s="1"/>
  <c r="L27" i="34"/>
  <c r="C27" i="36" l="1"/>
  <c r="L27" i="36" s="1"/>
  <c r="F27" i="37"/>
  <c r="N27" i="37" s="1"/>
  <c r="L26" i="34"/>
  <c r="F26" i="37" l="1"/>
  <c r="N26" i="37" s="1"/>
  <c r="C26" i="36"/>
  <c r="L26" i="36" s="1"/>
  <c r="L25" i="34"/>
  <c r="F25" i="37" l="1"/>
  <c r="N25" i="37" s="1"/>
  <c r="C25" i="36"/>
  <c r="L25" i="36" s="1"/>
  <c r="L24" i="34"/>
  <c r="F24" i="37" l="1"/>
  <c r="N24" i="37" s="1"/>
  <c r="C24" i="36"/>
  <c r="L24" i="36" s="1"/>
  <c r="L23" i="34"/>
  <c r="C23" i="36" l="1"/>
  <c r="L23" i="36" s="1"/>
  <c r="F23" i="37"/>
  <c r="N23" i="37" s="1"/>
  <c r="L22" i="34"/>
  <c r="F22" i="37" l="1"/>
  <c r="N22" i="37" s="1"/>
  <c r="C22" i="36"/>
  <c r="L22" i="36" s="1"/>
  <c r="L21" i="34"/>
  <c r="F21" i="37" l="1"/>
  <c r="N21" i="37" s="1"/>
  <c r="C21" i="36"/>
  <c r="L21" i="36" s="1"/>
  <c r="L20" i="34"/>
  <c r="C20" i="36" l="1"/>
  <c r="L20" i="36" s="1"/>
  <c r="F20" i="37"/>
  <c r="N20" i="37" s="1"/>
  <c r="L19" i="34"/>
  <c r="F19" i="37" l="1"/>
  <c r="N19" i="37" s="1"/>
  <c r="C19" i="36"/>
  <c r="L19" i="36" s="1"/>
  <c r="L18" i="34"/>
  <c r="F18" i="37" l="1"/>
  <c r="N18" i="37" s="1"/>
  <c r="C18" i="36"/>
  <c r="L18" i="36" s="1"/>
  <c r="L17" i="34"/>
  <c r="C17" i="36" l="1"/>
  <c r="L17" i="36" s="1"/>
  <c r="F17" i="37"/>
  <c r="N17" i="37" s="1"/>
  <c r="L16" i="34"/>
  <c r="F16" i="37" l="1"/>
  <c r="N16" i="37" s="1"/>
  <c r="C16" i="36"/>
  <c r="L16" i="36" s="1"/>
  <c r="L15" i="34"/>
  <c r="F15" i="37" l="1"/>
  <c r="N15" i="37" s="1"/>
  <c r="C15" i="36"/>
  <c r="L15" i="36" s="1"/>
  <c r="L14" i="34"/>
  <c r="C14" i="36" l="1"/>
  <c r="L14" i="36" s="1"/>
  <c r="F14" i="37"/>
  <c r="N14" i="37" s="1"/>
  <c r="L13" i="34"/>
  <c r="F13" i="37" l="1"/>
  <c r="N13" i="37" s="1"/>
  <c r="C13" i="36"/>
  <c r="L13" i="36" s="1"/>
  <c r="L12" i="34"/>
  <c r="F12" i="37" l="1"/>
  <c r="N12" i="37" s="1"/>
  <c r="C12" i="36"/>
  <c r="L12" i="36" s="1"/>
  <c r="L11" i="34"/>
  <c r="AF34" i="33"/>
  <c r="W34" i="33"/>
  <c r="W35" i="33" s="1"/>
  <c r="V34" i="33"/>
  <c r="U34" i="33"/>
  <c r="T34" i="33"/>
  <c r="K34" i="33"/>
  <c r="K35" i="33" s="1"/>
  <c r="J34" i="33"/>
  <c r="J35" i="33" s="1"/>
  <c r="I34" i="33"/>
  <c r="H34" i="33"/>
  <c r="AF33" i="33"/>
  <c r="AE33" i="33"/>
  <c r="AD33" i="33"/>
  <c r="AC33" i="33"/>
  <c r="AB33" i="33"/>
  <c r="AA33" i="33"/>
  <c r="Z33" i="33"/>
  <c r="Y33" i="33"/>
  <c r="X33" i="33"/>
  <c r="W33" i="33"/>
  <c r="V33" i="33"/>
  <c r="V35" i="33" s="1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B33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B28" i="33"/>
  <c r="AF25" i="33"/>
  <c r="AE25" i="33"/>
  <c r="AD25" i="33"/>
  <c r="AC25" i="33"/>
  <c r="W25" i="33"/>
  <c r="V25" i="33"/>
  <c r="T25" i="33"/>
  <c r="S25" i="33"/>
  <c r="R25" i="33"/>
  <c r="Q25" i="33"/>
  <c r="K25" i="33"/>
  <c r="J25" i="33"/>
  <c r="H25" i="33"/>
  <c r="G25" i="33"/>
  <c r="F25" i="33"/>
  <c r="E25" i="33"/>
  <c r="AF17" i="33"/>
  <c r="AE17" i="33"/>
  <c r="AE34" i="33" s="1"/>
  <c r="AE35" i="33" s="1"/>
  <c r="AD17" i="33"/>
  <c r="AD34" i="33" s="1"/>
  <c r="AC17" i="33"/>
  <c r="AC34" i="33" s="1"/>
  <c r="AB17" i="33"/>
  <c r="AB25" i="33" s="1"/>
  <c r="AA17" i="33"/>
  <c r="AA25" i="33" s="1"/>
  <c r="Z17" i="33"/>
  <c r="Z25" i="33" s="1"/>
  <c r="Y17" i="33"/>
  <c r="Y25" i="33" s="1"/>
  <c r="X17" i="33"/>
  <c r="X25" i="33" s="1"/>
  <c r="W17" i="33"/>
  <c r="V17" i="33"/>
  <c r="U17" i="33"/>
  <c r="U25" i="33" s="1"/>
  <c r="T17" i="33"/>
  <c r="S17" i="33"/>
  <c r="S34" i="33" s="1"/>
  <c r="S35" i="33" s="1"/>
  <c r="R17" i="33"/>
  <c r="R34" i="33" s="1"/>
  <c r="Q17" i="33"/>
  <c r="Q34" i="33" s="1"/>
  <c r="P17" i="33"/>
  <c r="P25" i="33" s="1"/>
  <c r="O17" i="33"/>
  <c r="O25" i="33" s="1"/>
  <c r="N17" i="33"/>
  <c r="N25" i="33" s="1"/>
  <c r="M17" i="33"/>
  <c r="M25" i="33" s="1"/>
  <c r="L17" i="33"/>
  <c r="L25" i="33" s="1"/>
  <c r="K17" i="33"/>
  <c r="J17" i="33"/>
  <c r="I17" i="33"/>
  <c r="I25" i="33" s="1"/>
  <c r="H17" i="33"/>
  <c r="G17" i="33"/>
  <c r="G34" i="33" s="1"/>
  <c r="G35" i="33" s="1"/>
  <c r="F17" i="33"/>
  <c r="F34" i="33" s="1"/>
  <c r="E17" i="33"/>
  <c r="E34" i="33" s="1"/>
  <c r="D17" i="33"/>
  <c r="D25" i="33" s="1"/>
  <c r="C17" i="33"/>
  <c r="C25" i="33" s="1"/>
  <c r="B17" i="33"/>
  <c r="B25" i="33" s="1"/>
  <c r="AH28" i="33"/>
  <c r="AH17" i="33"/>
  <c r="AH34" i="33" s="1"/>
  <c r="AH35" i="33" s="1"/>
  <c r="AG34" i="33"/>
  <c r="AI33" i="33"/>
  <c r="AI35" i="33" s="1"/>
  <c r="AH33" i="33"/>
  <c r="AG33" i="33"/>
  <c r="AI28" i="33"/>
  <c r="AG28" i="33"/>
  <c r="AH25" i="33"/>
  <c r="AG25" i="33"/>
  <c r="AI17" i="33"/>
  <c r="AI34" i="33" s="1"/>
  <c r="AG17" i="33"/>
  <c r="AI25" i="33" l="1"/>
  <c r="L34" i="33"/>
  <c r="X34" i="33"/>
  <c r="H35" i="33"/>
  <c r="T35" i="33"/>
  <c r="AF35" i="33"/>
  <c r="M34" i="33"/>
  <c r="M35" i="33" s="1"/>
  <c r="Y34" i="33"/>
  <c r="E35" i="33"/>
  <c r="F35" i="33"/>
  <c r="I35" i="33"/>
  <c r="U35" i="33"/>
  <c r="B34" i="33"/>
  <c r="N34" i="33"/>
  <c r="Z34" i="33"/>
  <c r="Q35" i="33"/>
  <c r="C34" i="33"/>
  <c r="C35" i="33" s="1"/>
  <c r="O34" i="33"/>
  <c r="O35" i="33" s="1"/>
  <c r="AA34" i="33"/>
  <c r="AA35" i="33" s="1"/>
  <c r="D34" i="33"/>
  <c r="D35" i="33" s="1"/>
  <c r="P34" i="33"/>
  <c r="P35" i="33" s="1"/>
  <c r="AB34" i="33"/>
  <c r="AB35" i="33" s="1"/>
  <c r="C11" i="36"/>
  <c r="L11" i="36" s="1"/>
  <c r="F11" i="37"/>
  <c r="N11" i="37" s="1"/>
  <c r="L10" i="34"/>
  <c r="L35" i="33"/>
  <c r="X35" i="33"/>
  <c r="AC35" i="33"/>
  <c r="R35" i="33"/>
  <c r="Y35" i="33"/>
  <c r="AD35" i="33"/>
  <c r="AG35" i="33"/>
  <c r="B35" i="33"/>
  <c r="N35" i="33"/>
  <c r="Z35" i="33"/>
  <c r="F10" i="37" l="1"/>
  <c r="N10" i="37" s="1"/>
  <c r="C10" i="36"/>
  <c r="L10" i="36" s="1"/>
  <c r="L9" i="34"/>
  <c r="F9" i="37" l="1"/>
  <c r="N9" i="37" s="1"/>
  <c r="C9" i="36"/>
  <c r="L9" i="36" s="1"/>
  <c r="L8" i="34"/>
  <c r="C8" i="36" l="1"/>
  <c r="L8" i="36" s="1"/>
  <c r="F8" i="37"/>
  <c r="N8" i="37" s="1"/>
  <c r="L7" i="34"/>
  <c r="F7" i="37" l="1"/>
  <c r="N7" i="37" s="1"/>
  <c r="C7" i="36"/>
  <c r="L7" i="36" s="1"/>
  <c r="P19" i="37" l="1"/>
  <c r="P35" i="37"/>
  <c r="P43" i="37"/>
  <c r="P39" i="37"/>
  <c r="P27" i="37"/>
  <c r="P17" i="37"/>
  <c r="P37" i="37"/>
  <c r="P7" i="37"/>
  <c r="P8" i="37"/>
  <c r="P28" i="37"/>
  <c r="P30" i="37"/>
  <c r="P11" i="37"/>
  <c r="P41" i="37"/>
  <c r="P40" i="37"/>
  <c r="P21" i="37"/>
  <c r="P12" i="37"/>
  <c r="P29" i="37"/>
  <c r="P34" i="37"/>
  <c r="P9" i="37"/>
  <c r="P18" i="37"/>
  <c r="P22" i="37"/>
  <c r="P36" i="37"/>
  <c r="P33" i="37"/>
  <c r="P25" i="37"/>
  <c r="P23" i="37"/>
  <c r="N27" i="36"/>
  <c r="N26" i="36"/>
  <c r="N9" i="36"/>
  <c r="N24" i="36"/>
  <c r="N23" i="36"/>
  <c r="N34" i="36"/>
  <c r="N17" i="36"/>
  <c r="N16" i="36"/>
  <c r="N19" i="36"/>
  <c r="N25" i="36"/>
  <c r="O26" i="36" s="1"/>
  <c r="N15" i="36"/>
  <c r="N29" i="36"/>
  <c r="N20" i="36"/>
  <c r="N12" i="36"/>
  <c r="N42" i="36"/>
  <c r="N22" i="36"/>
  <c r="N40" i="36"/>
  <c r="N43" i="36"/>
  <c r="N10" i="36"/>
  <c r="N18" i="36"/>
  <c r="N21" i="36"/>
  <c r="N14" i="36"/>
  <c r="O14" i="36" s="1"/>
  <c r="N37" i="36"/>
  <c r="N39" i="36"/>
  <c r="N7" i="36"/>
  <c r="N36" i="36"/>
  <c r="N13" i="36"/>
  <c r="N38" i="36"/>
  <c r="N11" i="36"/>
  <c r="N28" i="36"/>
  <c r="N32" i="36"/>
  <c r="N35" i="36"/>
  <c r="N41" i="36"/>
  <c r="O41" i="36" s="1"/>
  <c r="N8" i="36"/>
  <c r="O9" i="36" s="1"/>
  <c r="N30" i="36"/>
  <c r="N31" i="36"/>
  <c r="N33" i="36"/>
  <c r="P13" i="37"/>
  <c r="Q44" i="37" s="1"/>
  <c r="P10" i="37"/>
  <c r="P31" i="37"/>
  <c r="P42" i="37"/>
  <c r="P24" i="37"/>
  <c r="P20" i="37"/>
  <c r="P26" i="37"/>
  <c r="P32" i="37"/>
  <c r="P38" i="37"/>
  <c r="P15" i="37"/>
  <c r="P16" i="37"/>
  <c r="P14" i="37"/>
  <c r="Q34" i="37" l="1"/>
  <c r="O15" i="36"/>
  <c r="O21" i="36"/>
  <c r="O10" i="36"/>
  <c r="O36" i="36"/>
  <c r="O13" i="36"/>
  <c r="O19" i="36"/>
  <c r="O29" i="36"/>
  <c r="O35" i="36"/>
  <c r="O16" i="36"/>
  <c r="O32" i="36"/>
  <c r="O18" i="36"/>
  <c r="O17" i="36"/>
  <c r="O12" i="36"/>
  <c r="O11" i="36"/>
  <c r="O40" i="36"/>
  <c r="O38" i="36"/>
  <c r="O37" i="36"/>
  <c r="O8" i="36"/>
  <c r="O39" i="36"/>
  <c r="O23" i="36"/>
  <c r="O22" i="36"/>
  <c r="O25" i="36"/>
  <c r="O24" i="36"/>
  <c r="O31" i="36"/>
  <c r="O30" i="36"/>
  <c r="O44" i="36"/>
  <c r="O43" i="36"/>
  <c r="O42" i="36"/>
  <c r="O34" i="36"/>
  <c r="O33" i="36"/>
  <c r="O20" i="36"/>
  <c r="O28" i="36"/>
  <c r="O27" i="36"/>
  <c r="Q28" i="37" l="1"/>
  <c r="Q33" i="37"/>
  <c r="Q14" i="37"/>
  <c r="Q40" i="37"/>
  <c r="Q17" i="37"/>
  <c r="Q21" i="37"/>
  <c r="Q20" i="37"/>
  <c r="Q42" i="37"/>
  <c r="Q15" i="37"/>
  <c r="Q16" i="37"/>
  <c r="Q43" i="37"/>
  <c r="Q18" i="37"/>
  <c r="Q41" i="37"/>
  <c r="Q35" i="37"/>
  <c r="Q13" i="37"/>
  <c r="Q24" i="37"/>
  <c r="Q9" i="37"/>
  <c r="Q10" i="37"/>
  <c r="Q12" i="37"/>
  <c r="Q23" i="37"/>
  <c r="Q31" i="37"/>
  <c r="Q19" i="37"/>
  <c r="Q32" i="37"/>
  <c r="Q37" i="37"/>
  <c r="Q26" i="37"/>
  <c r="Q39" i="37"/>
  <c r="Q29" i="37"/>
  <c r="Q22" i="37"/>
  <c r="O45" i="36"/>
  <c r="Q8" i="37"/>
  <c r="Q36" i="37"/>
  <c r="Q27" i="37"/>
  <c r="Q38" i="37"/>
  <c r="Q11" i="37"/>
  <c r="Q25" i="37"/>
  <c r="Q30" i="37"/>
  <c r="Q45" i="37" l="1"/>
</calcChain>
</file>

<file path=xl/sharedStrings.xml><?xml version="1.0" encoding="utf-8"?>
<sst xmlns="http://schemas.openxmlformats.org/spreadsheetml/2006/main" count="483" uniqueCount="139">
  <si>
    <t>GOBIERNO CENTRAL TOTAL</t>
  </si>
  <si>
    <t>Moneda Nacional + Moneda Extranjera</t>
  </si>
  <si>
    <t>Millones de pesos</t>
  </si>
  <si>
    <t>TRANSACCIONES QUE AFECTAN EL PATRIMONIO</t>
  </si>
  <si>
    <t>INGRESOS</t>
  </si>
  <si>
    <t xml:space="preserve">        Ingresos tributarios netos</t>
  </si>
  <si>
    <t xml:space="preserve">        Cobre bruto</t>
  </si>
  <si>
    <t xml:space="preserve">        Imposiciones previsionales</t>
  </si>
  <si>
    <t xml:space="preserve">        Donaciones</t>
  </si>
  <si>
    <t xml:space="preserve">        Rentas de la propiedad</t>
  </si>
  <si>
    <t xml:space="preserve">        Ingresos de operación</t>
  </si>
  <si>
    <t xml:space="preserve">        Otros ingresos</t>
  </si>
  <si>
    <t>GASTOS</t>
  </si>
  <si>
    <t xml:space="preserve">        Personal</t>
  </si>
  <si>
    <t xml:space="preserve">        Bienes y servicios de consumo y producción</t>
  </si>
  <si>
    <t xml:space="preserve">        Intereses</t>
  </si>
  <si>
    <t xml:space="preserve">        Subsidios y donaciones</t>
  </si>
  <si>
    <t xml:space="preserve">        Prestaciones previsionales</t>
  </si>
  <si>
    <t xml:space="preserve">        Otros</t>
  </si>
  <si>
    <t>RESULTADO OPERATIVO BRUTO</t>
  </si>
  <si>
    <t>TRANSACCIONES EN ACTIVOS NO FINANCIEROS</t>
  </si>
  <si>
    <t>ADQUISICION NETA DE ACTIVOS NO FINANCIEROS</t>
  </si>
  <si>
    <t xml:space="preserve">        Venta de activos físicos</t>
  </si>
  <si>
    <t xml:space="preserve">        Inversión</t>
  </si>
  <si>
    <t xml:space="preserve">        Transferencias de Capital</t>
  </si>
  <si>
    <t>TOTAL INGRESOS</t>
  </si>
  <si>
    <t>TOTAL GASTOS</t>
  </si>
  <si>
    <t>PRESTAMO NETO/ENDEUDAMIENTO NETO</t>
  </si>
  <si>
    <t>ESTADO DE OPERACIONES DE GOBIERNO: 1990-2023</t>
  </si>
  <si>
    <t>Año</t>
  </si>
  <si>
    <t>Cuentas Nacionales</t>
  </si>
  <si>
    <t>Inflación</t>
  </si>
  <si>
    <t>Productividad</t>
  </si>
  <si>
    <t>Horas trabajadas</t>
  </si>
  <si>
    <t>PIB</t>
  </si>
  <si>
    <t>Ocupados</t>
  </si>
  <si>
    <t>Unidades</t>
  </si>
  <si>
    <t>MM$ del año</t>
  </si>
  <si>
    <t>Índice</t>
  </si>
  <si>
    <t>MM de personas</t>
  </si>
  <si>
    <t>[0,1]</t>
  </si>
  <si>
    <t>Fuente</t>
  </si>
  <si>
    <t>BCCh</t>
  </si>
  <si>
    <t>Dipres</t>
  </si>
  <si>
    <t>Propio</t>
  </si>
  <si>
    <t>Tipo</t>
  </si>
  <si>
    <t>Real</t>
  </si>
  <si>
    <t>Nominal</t>
  </si>
  <si>
    <t>PIB 
[Tendencia]</t>
  </si>
  <si>
    <t>PIB
[Ciclo]</t>
  </si>
  <si>
    <t>MM$ 
del año anterior</t>
  </si>
  <si>
    <t>Vinculo</t>
  </si>
  <si>
    <t>Link</t>
  </si>
  <si>
    <t>-</t>
  </si>
  <si>
    <t>IPC
base prom. 2008=100</t>
  </si>
  <si>
    <t>IPC
base prom. 2009=100</t>
  </si>
  <si>
    <t>IPC
base prom. 2013=100</t>
  </si>
  <si>
    <t>IPC
base prom. 2018=100</t>
  </si>
  <si>
    <t>IPC
base prom. 2023=100</t>
  </si>
  <si>
    <t>US$ del año</t>
  </si>
  <si>
    <t>Productividad
(PIB per capita)</t>
  </si>
  <si>
    <t>Productividad     
[Tendencial]</t>
  </si>
  <si>
    <t>Productividad     
[Ciclo]</t>
  </si>
  <si>
    <t>Productividad     
[Error]</t>
  </si>
  <si>
    <t>Serie deflactada por IPC</t>
  </si>
  <si>
    <t>ρA</t>
  </si>
  <si>
    <t>σA</t>
  </si>
  <si>
    <t>Promedio anual horas trabajadas por trabajador</t>
  </si>
  <si>
    <t>Horas</t>
  </si>
  <si>
    <t>OCDE</t>
  </si>
  <si>
    <t>Fracción de
 tiempo</t>
  </si>
  <si>
    <t>Fracción de tiempo 
[Tendencial]</t>
  </si>
  <si>
    <t>nss</t>
  </si>
  <si>
    <t>Consumo privado</t>
  </si>
  <si>
    <t xml:space="preserve">MM$ del año </t>
  </si>
  <si>
    <t>Consumo privado
base 2018</t>
  </si>
  <si>
    <t>Consumo privado
base 1986</t>
  </si>
  <si>
    <t>Impuesto a la Renta</t>
  </si>
  <si>
    <t>Impuesto al Valor Agregado</t>
  </si>
  <si>
    <t>Impuesto a Productos Específicos</t>
  </si>
  <si>
    <t>Impuesto a los Actos Jurídicos</t>
  </si>
  <si>
    <t>Impuesto al Comercio Exterior</t>
  </si>
  <si>
    <t>Otros Impuestos</t>
  </si>
  <si>
    <t>Imposiciones Previsionales</t>
  </si>
  <si>
    <t>Declaración Anual</t>
  </si>
  <si>
    <t>Declaración y Pago Mensual</t>
  </si>
  <si>
    <t>Pagos Provisionales Mensuales</t>
  </si>
  <si>
    <t>Total</t>
  </si>
  <si>
    <t>IVA Declarado</t>
  </si>
  <si>
    <t>Crédito Empresas Constructoras</t>
  </si>
  <si>
    <t>Devoluciones</t>
  </si>
  <si>
    <t>Tabaco, Cigarros y Cigarrillos</t>
  </si>
  <si>
    <t>Combustibles</t>
  </si>
  <si>
    <t>Derechos de Extrac. Ley de Pesca</t>
  </si>
  <si>
    <t>Modelo</t>
  </si>
  <si>
    <t>Impuesto a la renta</t>
  </si>
  <si>
    <t>Impuesto al consumo</t>
  </si>
  <si>
    <t>Impuesto a la renta
[Tendencia]</t>
  </si>
  <si>
    <t>Impuesto a la renta
[Ciclo]</t>
  </si>
  <si>
    <t>% del PIB</t>
  </si>
  <si>
    <t>pp del PIB</t>
  </si>
  <si>
    <t>% del consumo 
privado</t>
  </si>
  <si>
    <t>pp del consumo 
privado</t>
  </si>
  <si>
    <t>pp</t>
  </si>
  <si>
    <t>%</t>
  </si>
  <si>
    <t>Variables macroeconómicas</t>
  </si>
  <si>
    <t>Personal</t>
  </si>
  <si>
    <t>Bienes y servicios de consumo y producción</t>
  </si>
  <si>
    <t>Otros gastos</t>
  </si>
  <si>
    <t>Inversión</t>
  </si>
  <si>
    <t>Gasto operacional</t>
  </si>
  <si>
    <t>Gasto operacional
[Tendencia]</t>
  </si>
  <si>
    <t>Gasto operacional
[Ciclo]</t>
  </si>
  <si>
    <t>gss</t>
  </si>
  <si>
    <t>Gasto operacional
[Error]</t>
  </si>
  <si>
    <t>ρG</t>
  </si>
  <si>
    <t>σG</t>
  </si>
  <si>
    <t>Subsidios y donaciones</t>
  </si>
  <si>
    <t>Prestaciones previsionales</t>
  </si>
  <si>
    <t>Transferencias de capital</t>
  </si>
  <si>
    <t>Transferencias</t>
  </si>
  <si>
    <t>Transferencias
[Tendencia]</t>
  </si>
  <si>
    <t>Transferencias
[Ciclo]</t>
  </si>
  <si>
    <t>Transferencias
[Error]</t>
  </si>
  <si>
    <t>η</t>
  </si>
  <si>
    <t>ση</t>
  </si>
  <si>
    <t>µ</t>
  </si>
  <si>
    <t>zss</t>
  </si>
  <si>
    <t>Impuestos totales</t>
  </si>
  <si>
    <t>Impuestos totales
[Tendencia]</t>
  </si>
  <si>
    <t>Impuestos totales
[Ciclo]</t>
  </si>
  <si>
    <t>τrss</t>
  </si>
  <si>
    <t>τcss</t>
  </si>
  <si>
    <t>τss</t>
  </si>
  <si>
    <t>Deuda bruta</t>
  </si>
  <si>
    <t>Deuda bruta
[Tendencia]</t>
  </si>
  <si>
    <t>Deuda bruta
[Ciclo]</t>
  </si>
  <si>
    <t>bss</t>
  </si>
  <si>
    <t>Transferencias
Contraciclicas
[Ciclo]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</si>
</sst>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_-* #,##0.00_-;\-* #,##0.00_-;_-* &quot;-&quot;??_-;_-@_-"/>
    <numFmt numFmtId="165" formatCode="0.0"/>
    <numFmt numFmtId="166" formatCode="0.000"/>
    <numFmt numFmtId="167" formatCode="yyyy"/>
    <numFmt numFmtId="168" formatCode="_ * #,##0.00_ ;_ * \-#,##0.00_ ;_ * &quot;-&quot;_ ;_ @_ 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Tw Cen MT"/>
      <family val="2"/>
      <scheme val="minor"/>
    </font>
    <font>
      <b/>
      <sz val="11"/>
      <color theme="5" tint="-0.499984740745262"/>
      <name val="Tw Cen MT"/>
      <family val="2"/>
      <scheme val="minor"/>
    </font>
    <font>
      <b/>
      <sz val="1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b/>
      <sz val="12"/>
      <color theme="0"/>
      <name val="Tw Cen MT"/>
      <family val="2"/>
      <scheme val="minor"/>
    </font>
    <font>
      <sz val="11"/>
      <color theme="5" tint="-0.499984740745262"/>
      <name val="Tw Cen MT"/>
      <family val="2"/>
      <scheme val="minor"/>
    </font>
    <font>
      <sz val="11"/>
      <color theme="5" tint="0.79998168889431442"/>
      <name val="Tw Cen MT"/>
      <family val="2"/>
      <scheme val="minor"/>
    </font>
    <font>
      <sz val="11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6" fillId="0" borderId="0" xfId="0" applyFont="1"/>
    <xf numFmtId="0" fontId="5" fillId="3" borderId="1" xfId="0" applyFont="1" applyFill="1" applyBorder="1"/>
    <xf numFmtId="0" fontId="5" fillId="3" borderId="0" xfId="0" applyFont="1" applyFill="1"/>
    <xf numFmtId="0" fontId="5" fillId="3" borderId="2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4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41" fontId="2" fillId="4" borderId="0" xfId="5" applyFont="1" applyFill="1" applyBorder="1"/>
    <xf numFmtId="41" fontId="0" fillId="5" borderId="0" xfId="5" applyFont="1" applyFill="1" applyBorder="1"/>
    <xf numFmtId="41" fontId="0" fillId="6" borderId="0" xfId="5" applyFont="1" applyFill="1" applyBorder="1"/>
    <xf numFmtId="41" fontId="5" fillId="3" borderId="0" xfId="5" applyFont="1" applyFill="1" applyBorder="1"/>
    <xf numFmtId="41" fontId="2" fillId="4" borderId="4" xfId="5" applyFont="1" applyFill="1" applyBorder="1"/>
    <xf numFmtId="41" fontId="2" fillId="4" borderId="2" xfId="5" applyFont="1" applyFill="1" applyBorder="1"/>
    <xf numFmtId="41" fontId="0" fillId="5" borderId="2" xfId="5" applyFont="1" applyFill="1" applyBorder="1"/>
    <xf numFmtId="41" fontId="0" fillId="6" borderId="2" xfId="5" applyFont="1" applyFill="1" applyBorder="1"/>
    <xf numFmtId="41" fontId="5" fillId="3" borderId="2" xfId="5" applyFont="1" applyFill="1" applyBorder="1"/>
    <xf numFmtId="41" fontId="2" fillId="4" borderId="5" xfId="5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8" fillId="4" borderId="9" xfId="7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/>
    </xf>
    <xf numFmtId="41" fontId="0" fillId="6" borderId="1" xfId="5" applyFont="1" applyFill="1" applyBorder="1"/>
    <xf numFmtId="41" fontId="0" fillId="6" borderId="3" xfId="5" applyFont="1" applyFill="1" applyBorder="1"/>
    <xf numFmtId="41" fontId="0" fillId="6" borderId="4" xfId="5" applyFont="1" applyFill="1" applyBorder="1"/>
    <xf numFmtId="0" fontId="0" fillId="6" borderId="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165" fontId="10" fillId="6" borderId="2" xfId="0" applyNumberFormat="1" applyFont="1" applyFill="1" applyBorder="1" applyAlignment="1">
      <alignment horizontal="center"/>
    </xf>
    <xf numFmtId="165" fontId="10" fillId="6" borderId="2" xfId="6" applyNumberFormat="1" applyFont="1" applyFill="1" applyBorder="1" applyAlignment="1">
      <alignment horizontal="center"/>
    </xf>
    <xf numFmtId="165" fontId="10" fillId="6" borderId="5" xfId="6" applyNumberFormat="1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5" fontId="10" fillId="6" borderId="0" xfId="6" applyNumberFormat="1" applyFont="1" applyFill="1" applyBorder="1" applyAlignment="1">
      <alignment horizontal="center"/>
    </xf>
    <xf numFmtId="165" fontId="10" fillId="6" borderId="11" xfId="6" applyNumberFormat="1" applyFont="1" applyFill="1" applyBorder="1" applyAlignment="1">
      <alignment horizontal="center"/>
    </xf>
    <xf numFmtId="165" fontId="10" fillId="6" borderId="4" xfId="6" applyNumberFormat="1" applyFont="1" applyFill="1" applyBorder="1" applyAlignment="1">
      <alignment horizontal="center"/>
    </xf>
    <xf numFmtId="0" fontId="0" fillId="6" borderId="12" xfId="0" applyFill="1" applyBorder="1"/>
    <xf numFmtId="41" fontId="0" fillId="6" borderId="10" xfId="5" applyFont="1" applyFill="1" applyBorder="1"/>
    <xf numFmtId="166" fontId="10" fillId="6" borderId="0" xfId="0" applyNumberFormat="1" applyFont="1" applyFill="1" applyAlignment="1">
      <alignment horizontal="center"/>
    </xf>
    <xf numFmtId="166" fontId="10" fillId="6" borderId="4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right" vertical="center"/>
    </xf>
    <xf numFmtId="0" fontId="0" fillId="0" borderId="0" xfId="0" applyAlignment="1">
      <alignment vertical="center"/>
    </xf>
    <xf numFmtId="167" fontId="7" fillId="4" borderId="0" xfId="0" applyNumberFormat="1" applyFont="1" applyFill="1" applyAlignment="1">
      <alignment horizontal="center"/>
    </xf>
    <xf numFmtId="0" fontId="11" fillId="0" borderId="0" xfId="0" applyFont="1"/>
    <xf numFmtId="168" fontId="0" fillId="6" borderId="0" xfId="0" applyNumberFormat="1" applyFill="1"/>
    <xf numFmtId="168" fontId="0" fillId="6" borderId="4" xfId="0" applyNumberFormat="1" applyFill="1" applyBorder="1"/>
    <xf numFmtId="168" fontId="0" fillId="0" borderId="0" xfId="0" applyNumberFormat="1"/>
    <xf numFmtId="41" fontId="0" fillId="6" borderId="11" xfId="5" applyFont="1" applyFill="1" applyBorder="1"/>
    <xf numFmtId="165" fontId="10" fillId="6" borderId="12" xfId="6" applyNumberFormat="1" applyFont="1" applyFill="1" applyBorder="1" applyAlignment="1">
      <alignment horizontal="center"/>
    </xf>
    <xf numFmtId="41" fontId="12" fillId="6" borderId="0" xfId="5" applyFont="1" applyFill="1" applyBorder="1" applyAlignment="1">
      <alignment horizontal="center"/>
    </xf>
    <xf numFmtId="41" fontId="12" fillId="6" borderId="2" xfId="5" applyFont="1" applyFill="1" applyBorder="1" applyAlignment="1">
      <alignment horizontal="center"/>
    </xf>
    <xf numFmtId="41" fontId="12" fillId="6" borderId="5" xfId="5" applyFont="1" applyFill="1" applyBorder="1" applyAlignment="1">
      <alignment horizontal="center"/>
    </xf>
    <xf numFmtId="41" fontId="10" fillId="6" borderId="2" xfId="5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8" fillId="4" borderId="6" xfId="7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8" fillId="4" borderId="8" xfId="7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8" fillId="4" borderId="7" xfId="7" applyFill="1" applyBorder="1" applyAlignment="1">
      <alignment horizontal="center"/>
    </xf>
    <xf numFmtId="41" fontId="0" fillId="6" borderId="15" xfId="5" applyFont="1" applyFill="1" applyBorder="1"/>
    <xf numFmtId="41" fontId="0" fillId="6" borderId="5" xfId="5" applyFont="1" applyFill="1" applyBorder="1"/>
    <xf numFmtId="41" fontId="0" fillId="6" borderId="14" xfId="5" applyFont="1" applyFill="1" applyBorder="1"/>
    <xf numFmtId="165" fontId="10" fillId="6" borderId="0" xfId="5" applyNumberFormat="1" applyFont="1" applyFill="1" applyBorder="1" applyAlignment="1">
      <alignment horizontal="center"/>
    </xf>
    <xf numFmtId="165" fontId="10" fillId="6" borderId="4" xfId="5" applyNumberFormat="1" applyFont="1" applyFill="1" applyBorder="1" applyAlignment="1">
      <alignment horizontal="center"/>
    </xf>
    <xf numFmtId="41" fontId="0" fillId="6" borderId="12" xfId="5" applyFont="1" applyFill="1" applyBorder="1"/>
    <xf numFmtId="167" fontId="7" fillId="4" borderId="4" xfId="0" applyNumberFormat="1" applyFont="1" applyFill="1" applyBorder="1" applyAlignment="1">
      <alignment horizontal="center"/>
    </xf>
    <xf numFmtId="165" fontId="0" fillId="6" borderId="12" xfId="5" applyNumberFormat="1" applyFont="1" applyFill="1" applyBorder="1" applyAlignment="1">
      <alignment horizontal="center"/>
    </xf>
    <xf numFmtId="165" fontId="0" fillId="6" borderId="2" xfId="5" applyNumberFormat="1" applyFont="1" applyFill="1" applyBorder="1" applyAlignment="1">
      <alignment horizontal="center"/>
    </xf>
    <xf numFmtId="165" fontId="0" fillId="6" borderId="5" xfId="5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 wrapText="1"/>
    </xf>
    <xf numFmtId="165" fontId="10" fillId="6" borderId="10" xfId="0" applyNumberFormat="1" applyFont="1" applyFill="1" applyBorder="1" applyAlignment="1">
      <alignment horizontal="center"/>
    </xf>
    <xf numFmtId="165" fontId="10" fillId="6" borderId="1" xfId="0" applyNumberFormat="1" applyFont="1" applyFill="1" applyBorder="1" applyAlignment="1">
      <alignment horizontal="center"/>
    </xf>
    <xf numFmtId="165" fontId="10" fillId="6" borderId="3" xfId="0" applyNumberFormat="1" applyFont="1" applyFill="1" applyBorder="1" applyAlignment="1">
      <alignment horizontal="center"/>
    </xf>
    <xf numFmtId="41" fontId="10" fillId="6" borderId="0" xfId="5" applyFont="1" applyFill="1" applyBorder="1" applyAlignment="1">
      <alignment horizontal="center"/>
    </xf>
    <xf numFmtId="41" fontId="10" fillId="6" borderId="4" xfId="5" applyFont="1" applyFill="1" applyBorder="1" applyAlignment="1">
      <alignment horizontal="center"/>
    </xf>
    <xf numFmtId="165" fontId="10" fillId="6" borderId="10" xfId="6" applyNumberFormat="1" applyFont="1" applyFill="1" applyBorder="1" applyAlignment="1">
      <alignment horizontal="center"/>
    </xf>
    <xf numFmtId="165" fontId="10" fillId="6" borderId="1" xfId="6" applyNumberFormat="1" applyFont="1" applyFill="1" applyBorder="1" applyAlignment="1">
      <alignment horizontal="center"/>
    </xf>
    <xf numFmtId="165" fontId="10" fillId="6" borderId="3" xfId="6" applyNumberFormat="1" applyFont="1" applyFill="1" applyBorder="1" applyAlignment="1">
      <alignment horizontal="center"/>
    </xf>
    <xf numFmtId="166" fontId="10" fillId="6" borderId="0" xfId="5" applyNumberFormat="1" applyFont="1" applyFill="1" applyBorder="1" applyAlignment="1">
      <alignment horizontal="center"/>
    </xf>
    <xf numFmtId="166" fontId="10" fillId="6" borderId="4" xfId="5" applyNumberFormat="1" applyFont="1" applyFill="1" applyBorder="1" applyAlignment="1">
      <alignment horizontal="center"/>
    </xf>
    <xf numFmtId="0" fontId="0" fillId="6" borderId="10" xfId="0" applyFill="1" applyBorder="1"/>
    <xf numFmtId="166" fontId="0" fillId="0" borderId="0" xfId="0" applyNumberFormat="1"/>
    <xf numFmtId="165" fontId="0" fillId="0" borderId="0" xfId="0" applyNumberFormat="1"/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8">
    <cellStyle name="Comma" xfId="1" xr:uid="{00000000-0005-0000-0000-000000000000}"/>
    <cellStyle name="Hipervínculo" xfId="7" builtinId="8"/>
    <cellStyle name="Millares [0]" xfId="5" builtinId="6"/>
    <cellStyle name="Millares 2 2" xfId="2" xr:uid="{00000000-0005-0000-0000-000003000000}"/>
    <cellStyle name="Normal" xfId="0" builtinId="0"/>
    <cellStyle name="Normal 10" xfId="3" xr:uid="{00000000-0005-0000-0000-000005000000}"/>
    <cellStyle name="Normal 2" xfId="4" xr:uid="{00000000-0005-0000-0000-000006000000}"/>
    <cellStyle name="Porcentaje" xfId="6" builtinId="5"/>
  </cellStyles>
  <dxfs count="1">
    <dxf>
      <font>
        <color rgb="FFC00000"/>
      </font>
      <fill>
        <patternFill>
          <bgColor rgb="FFFFD9D9"/>
        </patternFill>
      </fill>
    </dxf>
  </dxfs>
  <tableStyles count="0" defaultTableStyle="TableStyleMedium2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433387</xdr:colOff>
      <xdr:row>44</xdr:row>
      <xdr:rowOff>4762</xdr:rowOff>
    </xdr:from>
    <xdr:ext cx="116827" cy="166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3255287" y="8548687"/>
              <a:ext cx="116827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n-US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3255287" y="8548687"/>
              <a:ext cx="116827" cy="166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Institucional CFA">
      <a:dk1>
        <a:srgbClr val="000000"/>
      </a:dk1>
      <a:lt1>
        <a:srgbClr val="FFFFFF"/>
      </a:lt1>
      <a:dk2>
        <a:srgbClr val="22254E"/>
      </a:dk2>
      <a:lt2>
        <a:srgbClr val="ECECEC"/>
      </a:lt2>
      <a:accent1>
        <a:srgbClr val="108697"/>
      </a:accent1>
      <a:accent2>
        <a:srgbClr val="8AABB8"/>
      </a:accent2>
      <a:accent3>
        <a:srgbClr val="9EC5AF"/>
      </a:accent3>
      <a:accent4>
        <a:srgbClr val="E8F6DC"/>
      </a:accent4>
      <a:accent5>
        <a:srgbClr val="5B9BD5"/>
      </a:accent5>
      <a:accent6>
        <a:srgbClr val="2A5593"/>
      </a:accent6>
      <a:hlink>
        <a:srgbClr val="108697"/>
      </a:hlink>
      <a:folHlink>
        <a:srgbClr val="68BC87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FA universidades v2" id="{3809AA23-09A7-E945-A813-51D6FD3BAD70}" vid="{80EDAE8F-AB29-B24D-A62F-8DD74D2CE9D8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i3.bcentral.cl/Siete/ES/Siete/Cuadro/CAP_CCNN/MN_CCNN76/CCNN1986_G1_A/CCNN1986_G1_A?cbFechaInicio=1987&amp;cbFechaTermino=2000&amp;cbFrecuencia=ANNUAL&amp;cbCalculo=NONE&amp;cbFechaBase=" TargetMode="External"/><Relationship Id="rId3" Type="http://schemas.openxmlformats.org/officeDocument/2006/relationships/hyperlink" Target="https://si3.bcentral.cl/Siete/ES/Siete/Cuadro/CAP_PRECIOS/MN_CAP_PRECIOS/IPC_100_MEDSUBY/IPC_100_MEDSUBY" TargetMode="External"/><Relationship Id="rId7" Type="http://schemas.openxmlformats.org/officeDocument/2006/relationships/hyperlink" Target="https://data-explorer.oecd.org/vis?lc=en&amp;pg=0&amp;snb=1&amp;vw=tb&amp;df%5bds%5d=dsDisseminateFinalDMZ&amp;df%5bid%5d=DSD_HW%40DF_AVG_ANN_HRS_WKD&amp;df%5bag%5d=OECD.ELS.SAE&amp;df%5bvs%5d=&amp;pd=%2C&amp;dq=AUS%2BAUT%2BBEL%2BCAN%2BCHL%2BCOL%2BCRI%2BCZE%2BDNK%2BEST%2BFIN%2BFRA%2BDEU%2BG" TargetMode="External"/><Relationship Id="rId2" Type="http://schemas.openxmlformats.org/officeDocument/2006/relationships/hyperlink" Target="https://si3.bcentral.cl/Siete/ES/Siete/Cuadro/CAP_CCNN/MN_CCNN76/CCNN_HIST18_CORR/637854521469707003" TargetMode="External"/><Relationship Id="rId1" Type="http://schemas.openxmlformats.org/officeDocument/2006/relationships/hyperlink" Target="https://si3.bcentral.cl/Siete/ES/Siete/Cuadro/CAP_CCNN/MN_CCNN76/CCNN_HIST18_CORR/637854521469707003" TargetMode="External"/><Relationship Id="rId6" Type="http://schemas.openxmlformats.org/officeDocument/2006/relationships/hyperlink" Target="https://si3.bcentral.cl/Siete/ES/Siete/Cuadro/CAP_PRECIOS/MN_CAP_PRECIOS/IPC_G_2018/638421471284983418" TargetMode="External"/><Relationship Id="rId5" Type="http://schemas.openxmlformats.org/officeDocument/2006/relationships/hyperlink" Target="https://si3.bcentral.cl/Siete/ES/Siete/Cuadro/CAP_PRECIOS/MN_CAP_PRECIOS/IPC_MEDSUBY_2013/IPC_MEDSUBY_2013" TargetMode="External"/><Relationship Id="rId4" Type="http://schemas.openxmlformats.org/officeDocument/2006/relationships/hyperlink" Target="https://si3.bcentral.cl/Siete/ES/Siete/Cuadro/CAP_PRECIOS/MN_CAP_PRECIOS/IPC_A00_MEDSUBY/IPC_A00_MEDSUBY" TargetMode="External"/><Relationship Id="rId9" Type="http://schemas.openxmlformats.org/officeDocument/2006/relationships/hyperlink" Target="https://si3.bcentral.cl/Siete/ES/Siete/Cuadro/CAP_CCNN/MN_CCNN76/CCNN2018_G1/63780110800460616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i3.bcentral.cl/Siete/ES/Siete/Cuadro/CAP_CCNN/MN_CCNN76/CCNN_HIST18_CORR/63785452146970700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3.bcentral.cl/Siete/ES/Siete/Cuadro/CAP_CCNN/MN_CCNN76/CCNN_HIST18_CORR/63785452146970700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i3.bcentral.cl/Siete/ES/Siete/Cuadro/CAP_CCNN/MN_CCNN76/CCNN_HIST18_CORR/637854521469707003" TargetMode="External"/><Relationship Id="rId1" Type="http://schemas.openxmlformats.org/officeDocument/2006/relationships/hyperlink" Target="https://si3.bcentral.cl/Siete/ES/Siete/Cuadro/CAP_CCNN/MN_CCNN76/CCNN_HIST18_CORR/637854521469707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"/>
  <sheetViews>
    <sheetView showGridLines="0" workbookViewId="0">
      <pane xSplit="1" topLeftCell="B1" activePane="topRight" state="frozen"/>
      <selection pane="topRight"/>
    </sheetView>
  </sheetViews>
  <sheetFormatPr baseColWidth="10" defaultRowHeight="14.25" x14ac:dyDescent="0.2"/>
  <cols>
    <col min="1" max="1" width="43.875" customWidth="1"/>
    <col min="2" max="31" width="11.125" bestFit="1" customWidth="1"/>
    <col min="32" max="33" width="11.5" bestFit="1" customWidth="1"/>
    <col min="34" max="35" width="11.125" bestFit="1" customWidth="1"/>
  </cols>
  <sheetData>
    <row r="1" spans="1:36" x14ac:dyDescent="0.2">
      <c r="A1" s="2" t="s">
        <v>28</v>
      </c>
    </row>
    <row r="2" spans="1:36" x14ac:dyDescent="0.2">
      <c r="A2" s="2" t="s">
        <v>0</v>
      </c>
    </row>
    <row r="3" spans="1:36" x14ac:dyDescent="0.2">
      <c r="A3" t="s">
        <v>1</v>
      </c>
    </row>
    <row r="4" spans="1:36" x14ac:dyDescent="0.2">
      <c r="A4" t="s">
        <v>2</v>
      </c>
    </row>
    <row r="6" spans="1:36" s="1" customFormat="1" x14ac:dyDescent="0.2">
      <c r="A6" s="10"/>
      <c r="B6" s="11">
        <v>1990</v>
      </c>
      <c r="C6" s="11">
        <v>1991</v>
      </c>
      <c r="D6" s="11">
        <v>1992</v>
      </c>
      <c r="E6" s="11">
        <v>1993</v>
      </c>
      <c r="F6" s="11">
        <v>1994</v>
      </c>
      <c r="G6" s="11">
        <v>1995</v>
      </c>
      <c r="H6" s="11">
        <v>1996</v>
      </c>
      <c r="I6" s="11">
        <v>1997</v>
      </c>
      <c r="J6" s="11">
        <v>1998</v>
      </c>
      <c r="K6" s="11">
        <v>1999</v>
      </c>
      <c r="L6" s="11">
        <v>2000</v>
      </c>
      <c r="M6" s="11">
        <v>2001</v>
      </c>
      <c r="N6" s="11">
        <v>2002</v>
      </c>
      <c r="O6" s="11">
        <v>2003</v>
      </c>
      <c r="P6" s="11">
        <v>2004</v>
      </c>
      <c r="Q6" s="11">
        <v>2005</v>
      </c>
      <c r="R6" s="11">
        <v>2006</v>
      </c>
      <c r="S6" s="11">
        <v>2007</v>
      </c>
      <c r="T6" s="11">
        <v>2008</v>
      </c>
      <c r="U6" s="11">
        <v>2009</v>
      </c>
      <c r="V6" s="11">
        <v>2010</v>
      </c>
      <c r="W6" s="11">
        <v>2011</v>
      </c>
      <c r="X6" s="11">
        <v>2012</v>
      </c>
      <c r="Y6" s="11">
        <v>2013</v>
      </c>
      <c r="Z6" s="11">
        <v>2014</v>
      </c>
      <c r="AA6" s="11">
        <v>2015</v>
      </c>
      <c r="AB6" s="11">
        <v>2016</v>
      </c>
      <c r="AC6" s="11">
        <v>2017</v>
      </c>
      <c r="AD6" s="11">
        <v>2018</v>
      </c>
      <c r="AE6" s="11">
        <v>2019</v>
      </c>
      <c r="AF6" s="11">
        <v>2020</v>
      </c>
      <c r="AG6" s="11">
        <v>2021</v>
      </c>
      <c r="AH6" s="11">
        <v>2022</v>
      </c>
      <c r="AI6" s="11">
        <v>2023</v>
      </c>
      <c r="AJ6" s="12">
        <v>2024</v>
      </c>
    </row>
    <row r="7" spans="1:36" s="1" customFormat="1" x14ac:dyDescent="0.2">
      <c r="A7" s="3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/>
    </row>
    <row r="8" spans="1:36" s="1" customFormat="1" x14ac:dyDescent="0.2">
      <c r="A8" s="6" t="s">
        <v>4</v>
      </c>
      <c r="B8" s="13">
        <v>2209953</v>
      </c>
      <c r="C8" s="13">
        <v>2843843</v>
      </c>
      <c r="D8" s="13">
        <v>3608023</v>
      </c>
      <c r="E8" s="13">
        <v>4214899</v>
      </c>
      <c r="F8" s="13">
        <v>4943820</v>
      </c>
      <c r="G8" s="13">
        <v>6150937</v>
      </c>
      <c r="H8" s="13">
        <v>6807058</v>
      </c>
      <c r="I8" s="13">
        <v>7494430</v>
      </c>
      <c r="J8" s="13">
        <v>7702773</v>
      </c>
      <c r="K8" s="13">
        <v>7570606</v>
      </c>
      <c r="L8" s="13">
        <v>8587503</v>
      </c>
      <c r="M8" s="13">
        <v>9461215</v>
      </c>
      <c r="N8" s="13">
        <v>9760444</v>
      </c>
      <c r="O8" s="13">
        <v>10562721</v>
      </c>
      <c r="P8" s="13">
        <v>12828718</v>
      </c>
      <c r="Q8" s="13">
        <v>15747071</v>
      </c>
      <c r="R8" s="13">
        <v>20050577.166699998</v>
      </c>
      <c r="S8" s="13">
        <v>23097358</v>
      </c>
      <c r="T8" s="13">
        <v>22710063</v>
      </c>
      <c r="U8" s="13">
        <v>18316542</v>
      </c>
      <c r="V8" s="13">
        <v>23879664.493000001</v>
      </c>
      <c r="W8" s="13">
        <v>27540676.789000005</v>
      </c>
      <c r="X8" s="13">
        <v>28736016.066999998</v>
      </c>
      <c r="Y8" s="13">
        <v>28834980.038854994</v>
      </c>
      <c r="Z8" s="13">
        <v>30571365.261993002</v>
      </c>
      <c r="AA8" s="13">
        <v>33548507.163688321</v>
      </c>
      <c r="AB8" s="13">
        <v>35208954.450106308</v>
      </c>
      <c r="AC8" s="13">
        <v>37679750.081683904</v>
      </c>
      <c r="AD8" s="13">
        <v>42019467.609068878</v>
      </c>
      <c r="AE8" s="13">
        <v>42520035.58176408</v>
      </c>
      <c r="AF8" s="13">
        <v>40135427.958347306</v>
      </c>
      <c r="AG8" s="13">
        <v>57871037.122819997</v>
      </c>
      <c r="AH8" s="13">
        <v>68622801.105796367</v>
      </c>
      <c r="AI8" s="13">
        <v>64687380.288385004</v>
      </c>
      <c r="AJ8" s="18"/>
    </row>
    <row r="9" spans="1:36" x14ac:dyDescent="0.2">
      <c r="A9" s="7" t="s">
        <v>5</v>
      </c>
      <c r="B9" s="14">
        <v>1343548</v>
      </c>
      <c r="C9" s="14">
        <v>2016897</v>
      </c>
      <c r="D9" s="14">
        <v>2631315</v>
      </c>
      <c r="E9" s="14">
        <v>3263032</v>
      </c>
      <c r="F9" s="14">
        <v>3754270</v>
      </c>
      <c r="G9" s="14">
        <v>4404511</v>
      </c>
      <c r="H9" s="14">
        <v>5203887</v>
      </c>
      <c r="I9" s="14">
        <v>5673200</v>
      </c>
      <c r="J9" s="14">
        <v>6006676</v>
      </c>
      <c r="K9" s="14">
        <v>5834817</v>
      </c>
      <c r="L9" s="14">
        <v>6686173</v>
      </c>
      <c r="M9" s="14">
        <v>7208410</v>
      </c>
      <c r="N9" s="14">
        <v>7708999</v>
      </c>
      <c r="O9" s="14">
        <v>8117320</v>
      </c>
      <c r="P9" s="14">
        <v>9111790</v>
      </c>
      <c r="Q9" s="14">
        <v>11184791</v>
      </c>
      <c r="R9" s="14">
        <v>13220515</v>
      </c>
      <c r="S9" s="14">
        <v>16165759</v>
      </c>
      <c r="T9" s="14">
        <v>16473295</v>
      </c>
      <c r="U9" s="14">
        <v>13346556</v>
      </c>
      <c r="V9" s="14">
        <v>17577713.699999999</v>
      </c>
      <c r="W9" s="14">
        <v>21101202</v>
      </c>
      <c r="X9" s="14">
        <v>22770030</v>
      </c>
      <c r="Y9" s="14">
        <v>22953042.739999998</v>
      </c>
      <c r="Z9" s="14">
        <v>24485055.777999997</v>
      </c>
      <c r="AA9" s="14">
        <v>27677816.199195396</v>
      </c>
      <c r="AB9" s="14">
        <v>28998166.939810719</v>
      </c>
      <c r="AC9" s="14">
        <v>30754067.041999999</v>
      </c>
      <c r="AD9" s="14">
        <v>34304058.994999997</v>
      </c>
      <c r="AE9" s="14">
        <v>34579222.381999999</v>
      </c>
      <c r="AF9" s="14">
        <v>32302484.234999999</v>
      </c>
      <c r="AG9" s="14">
        <v>45283764.884000003</v>
      </c>
      <c r="AH9" s="14">
        <v>55407519.524999999</v>
      </c>
      <c r="AI9" s="14">
        <v>49740805.973999999</v>
      </c>
      <c r="AJ9" s="19"/>
    </row>
    <row r="10" spans="1:36" x14ac:dyDescent="0.2">
      <c r="A10" s="7" t="s">
        <v>6</v>
      </c>
      <c r="B10" s="14">
        <v>456597</v>
      </c>
      <c r="C10" s="14">
        <v>298622</v>
      </c>
      <c r="D10" s="14">
        <v>315234</v>
      </c>
      <c r="E10" s="14">
        <v>162422</v>
      </c>
      <c r="F10" s="14">
        <v>323081</v>
      </c>
      <c r="G10" s="14">
        <v>676429</v>
      </c>
      <c r="H10" s="14">
        <v>402659</v>
      </c>
      <c r="I10" s="14">
        <v>465214</v>
      </c>
      <c r="J10" s="14">
        <v>148935</v>
      </c>
      <c r="K10" s="14">
        <v>137456</v>
      </c>
      <c r="L10" s="14">
        <v>375615</v>
      </c>
      <c r="M10" s="14">
        <v>225244</v>
      </c>
      <c r="N10" s="14">
        <v>215608</v>
      </c>
      <c r="O10" s="14">
        <v>431187</v>
      </c>
      <c r="P10" s="14">
        <v>1764099</v>
      </c>
      <c r="Q10" s="14">
        <v>2440440</v>
      </c>
      <c r="R10" s="14">
        <v>4431123.1666999999</v>
      </c>
      <c r="S10" s="14">
        <v>4141792</v>
      </c>
      <c r="T10" s="14">
        <v>3198958</v>
      </c>
      <c r="U10" s="14">
        <v>1593047</v>
      </c>
      <c r="V10" s="14">
        <v>3042009.9730000002</v>
      </c>
      <c r="W10" s="14">
        <v>2765410.8760000002</v>
      </c>
      <c r="X10" s="14">
        <v>1963869.7</v>
      </c>
      <c r="Y10" s="14">
        <v>1412718.0708600001</v>
      </c>
      <c r="Z10" s="14">
        <v>1353643.3372800001</v>
      </c>
      <c r="AA10" s="14">
        <v>703710.03944086446</v>
      </c>
      <c r="AB10" s="14">
        <v>599722.6063910228</v>
      </c>
      <c r="AC10" s="14">
        <v>898899.69999857002</v>
      </c>
      <c r="AD10" s="14">
        <v>1117591.6377546801</v>
      </c>
      <c r="AE10" s="14">
        <v>710874.85972000007</v>
      </c>
      <c r="AF10" s="14">
        <v>1019268.1245497002</v>
      </c>
      <c r="AG10" s="14">
        <v>4404895.2006200003</v>
      </c>
      <c r="AH10" s="14">
        <v>1962556.6087603634</v>
      </c>
      <c r="AI10" s="14">
        <v>1180392.2833800002</v>
      </c>
      <c r="AJ10" s="19"/>
    </row>
    <row r="11" spans="1:36" x14ac:dyDescent="0.2">
      <c r="A11" s="7" t="s">
        <v>7</v>
      </c>
      <c r="B11" s="14">
        <v>159559</v>
      </c>
      <c r="C11" s="14">
        <v>188483</v>
      </c>
      <c r="D11" s="14">
        <v>246146</v>
      </c>
      <c r="E11" s="14">
        <v>276349</v>
      </c>
      <c r="F11" s="14">
        <v>312913</v>
      </c>
      <c r="G11" s="14">
        <v>349124</v>
      </c>
      <c r="H11" s="14">
        <v>403054</v>
      </c>
      <c r="I11" s="14">
        <v>449470</v>
      </c>
      <c r="J11" s="14">
        <v>496839</v>
      </c>
      <c r="K11" s="14">
        <v>527042</v>
      </c>
      <c r="L11" s="14">
        <v>576758</v>
      </c>
      <c r="M11" s="14">
        <v>628052</v>
      </c>
      <c r="N11" s="14">
        <v>678900</v>
      </c>
      <c r="O11" s="14">
        <v>727979</v>
      </c>
      <c r="P11" s="14">
        <v>827629</v>
      </c>
      <c r="Q11" s="14">
        <v>931717</v>
      </c>
      <c r="R11" s="14">
        <v>1050396</v>
      </c>
      <c r="S11" s="14">
        <v>1148647</v>
      </c>
      <c r="T11" s="14">
        <v>1289225</v>
      </c>
      <c r="U11" s="14">
        <v>1371750</v>
      </c>
      <c r="V11" s="14">
        <v>1493987</v>
      </c>
      <c r="W11" s="14">
        <v>1623817</v>
      </c>
      <c r="X11" s="14">
        <v>1802468</v>
      </c>
      <c r="Y11" s="14">
        <v>1968972.7790000001</v>
      </c>
      <c r="Z11" s="14">
        <v>2110087.5409999997</v>
      </c>
      <c r="AA11" s="14">
        <v>2252489.3670000006</v>
      </c>
      <c r="AB11" s="14">
        <v>2441418.9780000001</v>
      </c>
      <c r="AC11" s="14">
        <v>2627558.3579999995</v>
      </c>
      <c r="AD11" s="14">
        <v>2786172.6749999998</v>
      </c>
      <c r="AE11" s="14">
        <v>2994905.8890000004</v>
      </c>
      <c r="AF11" s="14">
        <v>3104866.452</v>
      </c>
      <c r="AG11" s="14">
        <v>2815089.62</v>
      </c>
      <c r="AH11" s="14">
        <v>2585421.4419999998</v>
      </c>
      <c r="AI11" s="14">
        <v>3281978.5039999997</v>
      </c>
      <c r="AJ11" s="19"/>
    </row>
    <row r="12" spans="1:36" x14ac:dyDescent="0.2">
      <c r="A12" s="7" t="s">
        <v>8</v>
      </c>
      <c r="B12" s="14">
        <v>14874</v>
      </c>
      <c r="C12" s="14">
        <v>20065</v>
      </c>
      <c r="D12" s="14">
        <v>28621</v>
      </c>
      <c r="E12" s="14">
        <v>38100</v>
      </c>
      <c r="F12" s="14">
        <v>38901</v>
      </c>
      <c r="G12" s="14">
        <v>51763</v>
      </c>
      <c r="H12" s="14">
        <v>56531</v>
      </c>
      <c r="I12" s="14">
        <v>62676</v>
      </c>
      <c r="J12" s="14">
        <v>69343</v>
      </c>
      <c r="K12" s="14">
        <v>75040</v>
      </c>
      <c r="L12" s="14">
        <v>79479</v>
      </c>
      <c r="M12" s="14">
        <v>131969</v>
      </c>
      <c r="N12" s="14">
        <v>87444</v>
      </c>
      <c r="O12" s="14">
        <v>94456</v>
      </c>
      <c r="P12" s="14">
        <v>41650</v>
      </c>
      <c r="Q12" s="14">
        <v>72815</v>
      </c>
      <c r="R12" s="14">
        <v>92689</v>
      </c>
      <c r="S12" s="14">
        <v>44700</v>
      </c>
      <c r="T12" s="14">
        <v>64662</v>
      </c>
      <c r="U12" s="14">
        <v>68124</v>
      </c>
      <c r="V12" s="14">
        <v>73163</v>
      </c>
      <c r="W12" s="14">
        <v>93297</v>
      </c>
      <c r="X12" s="14">
        <v>78898</v>
      </c>
      <c r="Y12" s="14">
        <v>71363.017999999996</v>
      </c>
      <c r="Z12" s="14">
        <v>69699.608999999997</v>
      </c>
      <c r="AA12" s="14">
        <v>85312.663</v>
      </c>
      <c r="AB12" s="14">
        <v>87965.399000000005</v>
      </c>
      <c r="AC12" s="14">
        <v>97727.845250000071</v>
      </c>
      <c r="AD12" s="14">
        <v>115272.87672</v>
      </c>
      <c r="AE12" s="14">
        <v>152282.31</v>
      </c>
      <c r="AF12" s="14">
        <v>113794.59299999999</v>
      </c>
      <c r="AG12" s="14">
        <v>99376.815000000002</v>
      </c>
      <c r="AH12" s="14">
        <v>163518.932</v>
      </c>
      <c r="AI12" s="14">
        <v>89844.932399999991</v>
      </c>
      <c r="AJ12" s="19"/>
    </row>
    <row r="13" spans="1:36" x14ac:dyDescent="0.2">
      <c r="A13" s="7" t="s">
        <v>9</v>
      </c>
      <c r="B13" s="14">
        <v>64493</v>
      </c>
      <c r="C13" s="14">
        <v>94435</v>
      </c>
      <c r="D13" s="14">
        <v>89614</v>
      </c>
      <c r="E13" s="14">
        <v>112545</v>
      </c>
      <c r="F13" s="14">
        <v>118584</v>
      </c>
      <c r="G13" s="14">
        <v>177560</v>
      </c>
      <c r="H13" s="14">
        <v>179620</v>
      </c>
      <c r="I13" s="14">
        <v>182499</v>
      </c>
      <c r="J13" s="14">
        <v>237524</v>
      </c>
      <c r="K13" s="14">
        <v>245763</v>
      </c>
      <c r="L13" s="14">
        <v>208055</v>
      </c>
      <c r="M13" s="14">
        <v>296222</v>
      </c>
      <c r="N13" s="14">
        <v>284388</v>
      </c>
      <c r="O13" s="14">
        <v>286254</v>
      </c>
      <c r="P13" s="14">
        <v>236610</v>
      </c>
      <c r="Q13" s="14">
        <v>227510</v>
      </c>
      <c r="R13" s="14">
        <v>363202</v>
      </c>
      <c r="S13" s="14">
        <v>650747</v>
      </c>
      <c r="T13" s="14">
        <v>765093</v>
      </c>
      <c r="U13" s="14">
        <v>656344</v>
      </c>
      <c r="V13" s="14">
        <v>472617.94</v>
      </c>
      <c r="W13" s="14">
        <v>546365.353</v>
      </c>
      <c r="X13" s="14">
        <v>604475.69999999995</v>
      </c>
      <c r="Y13" s="14">
        <v>672584.24381999997</v>
      </c>
      <c r="Z13" s="14">
        <v>677584.15691999998</v>
      </c>
      <c r="AA13" s="14">
        <v>687808.41033583775</v>
      </c>
      <c r="AB13" s="14">
        <v>762544.31818311522</v>
      </c>
      <c r="AC13" s="14">
        <v>786029.54430232639</v>
      </c>
      <c r="AD13" s="14">
        <v>880804.04017221206</v>
      </c>
      <c r="AE13" s="14">
        <v>1090820.5835460783</v>
      </c>
      <c r="AF13" s="14">
        <v>862363.26288729999</v>
      </c>
      <c r="AG13" s="14">
        <v>540962.95692999999</v>
      </c>
      <c r="AH13" s="14">
        <v>3823851.7724080002</v>
      </c>
      <c r="AI13" s="14">
        <v>4790749.6259300001</v>
      </c>
      <c r="AJ13" s="19"/>
    </row>
    <row r="14" spans="1:36" x14ac:dyDescent="0.2">
      <c r="A14" s="7" t="s">
        <v>10</v>
      </c>
      <c r="B14" s="14">
        <v>74324</v>
      </c>
      <c r="C14" s="14">
        <v>103850</v>
      </c>
      <c r="D14" s="14">
        <v>146263</v>
      </c>
      <c r="E14" s="14">
        <v>172030</v>
      </c>
      <c r="F14" s="14">
        <v>198154</v>
      </c>
      <c r="G14" s="14">
        <v>222076</v>
      </c>
      <c r="H14" s="14">
        <v>260816</v>
      </c>
      <c r="I14" s="14">
        <v>288405</v>
      </c>
      <c r="J14" s="14">
        <v>321883</v>
      </c>
      <c r="K14" s="14">
        <v>328900</v>
      </c>
      <c r="L14" s="14">
        <v>344264</v>
      </c>
      <c r="M14" s="14">
        <v>356404</v>
      </c>
      <c r="N14" s="14">
        <v>348675</v>
      </c>
      <c r="O14" s="14">
        <v>393331</v>
      </c>
      <c r="P14" s="14">
        <v>386569</v>
      </c>
      <c r="Q14" s="14">
        <v>416132</v>
      </c>
      <c r="R14" s="14">
        <v>440315</v>
      </c>
      <c r="S14" s="14">
        <v>465508</v>
      </c>
      <c r="T14" s="14">
        <v>528119</v>
      </c>
      <c r="U14" s="14">
        <v>539017</v>
      </c>
      <c r="V14" s="14">
        <v>553428</v>
      </c>
      <c r="W14" s="14">
        <v>603119.6</v>
      </c>
      <c r="X14" s="14">
        <v>663307</v>
      </c>
      <c r="Y14" s="14">
        <v>685898.89718000009</v>
      </c>
      <c r="Z14" s="14">
        <v>751447.87346999999</v>
      </c>
      <c r="AA14" s="14">
        <v>833649.26573999994</v>
      </c>
      <c r="AB14" s="14">
        <v>901523.3446500001</v>
      </c>
      <c r="AC14" s="14">
        <v>948758.05010000011</v>
      </c>
      <c r="AD14" s="14">
        <v>994365.25532999996</v>
      </c>
      <c r="AE14" s="14">
        <v>1058252.69089</v>
      </c>
      <c r="AF14" s="14">
        <v>778958.88228700007</v>
      </c>
      <c r="AG14" s="14">
        <v>1285099.1446</v>
      </c>
      <c r="AH14" s="14">
        <v>1166399.9344599999</v>
      </c>
      <c r="AI14" s="14">
        <v>1322211.8463900001</v>
      </c>
      <c r="AJ14" s="19"/>
    </row>
    <row r="15" spans="1:36" x14ac:dyDescent="0.2">
      <c r="A15" s="7" t="s">
        <v>11</v>
      </c>
      <c r="B15" s="14">
        <v>96558</v>
      </c>
      <c r="C15" s="14">
        <v>121491</v>
      </c>
      <c r="D15" s="14">
        <v>150830</v>
      </c>
      <c r="E15" s="14">
        <v>190421</v>
      </c>
      <c r="F15" s="14">
        <v>197917</v>
      </c>
      <c r="G15" s="14">
        <v>269474</v>
      </c>
      <c r="H15" s="14">
        <v>300491</v>
      </c>
      <c r="I15" s="14">
        <v>372966</v>
      </c>
      <c r="J15" s="14">
        <v>421573</v>
      </c>
      <c r="K15" s="14">
        <v>421588</v>
      </c>
      <c r="L15" s="14">
        <v>317159</v>
      </c>
      <c r="M15" s="14">
        <v>614914</v>
      </c>
      <c r="N15" s="14">
        <v>436430</v>
      </c>
      <c r="O15" s="14">
        <v>512194</v>
      </c>
      <c r="P15" s="14">
        <v>460371</v>
      </c>
      <c r="Q15" s="14">
        <v>473666</v>
      </c>
      <c r="R15" s="14">
        <v>452337</v>
      </c>
      <c r="S15" s="14">
        <v>480205</v>
      </c>
      <c r="T15" s="14">
        <v>390711</v>
      </c>
      <c r="U15" s="14">
        <v>741704</v>
      </c>
      <c r="V15" s="14">
        <v>666744.88</v>
      </c>
      <c r="W15" s="14">
        <v>807464.95999999996</v>
      </c>
      <c r="X15" s="14">
        <v>852967.66700000002</v>
      </c>
      <c r="Y15" s="14">
        <v>1070400.289995</v>
      </c>
      <c r="Z15" s="14">
        <v>1123846.9663229999</v>
      </c>
      <c r="AA15" s="14">
        <v>1307721.2189762231</v>
      </c>
      <c r="AB15" s="14">
        <v>1417612.8640714546</v>
      </c>
      <c r="AC15" s="14">
        <v>1566709.5420329999</v>
      </c>
      <c r="AD15" s="14">
        <v>1821202.129092</v>
      </c>
      <c r="AE15" s="14">
        <v>1933676.8666079999</v>
      </c>
      <c r="AF15" s="14">
        <v>1953692.4086233003</v>
      </c>
      <c r="AG15" s="14">
        <v>3441848.5016700001</v>
      </c>
      <c r="AH15" s="14">
        <v>3513532.8911679997</v>
      </c>
      <c r="AI15" s="14">
        <v>4281397.122285</v>
      </c>
      <c r="AJ15" s="19"/>
    </row>
    <row r="16" spans="1:36" x14ac:dyDescent="0.2">
      <c r="A16" s="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20"/>
    </row>
    <row r="17" spans="1:36" s="1" customFormat="1" x14ac:dyDescent="0.2">
      <c r="A17" s="6" t="s">
        <v>12</v>
      </c>
      <c r="B17" s="13">
        <f t="shared" ref="B17:AF17" si="0">SUM(B18:B23)</f>
        <v>1753568</v>
      </c>
      <c r="C17" s="13">
        <f t="shared" si="0"/>
        <v>2340981</v>
      </c>
      <c r="D17" s="13">
        <f t="shared" si="0"/>
        <v>2820807</v>
      </c>
      <c r="E17" s="13">
        <f t="shared" si="0"/>
        <v>3368180</v>
      </c>
      <c r="F17" s="13">
        <f t="shared" si="0"/>
        <v>3871643</v>
      </c>
      <c r="G17" s="13">
        <f t="shared" si="0"/>
        <v>4435410</v>
      </c>
      <c r="H17" s="13">
        <f t="shared" si="0"/>
        <v>5049172</v>
      </c>
      <c r="I17" s="13">
        <f t="shared" si="0"/>
        <v>5624367</v>
      </c>
      <c r="J17" s="13">
        <f t="shared" si="0"/>
        <v>6235066</v>
      </c>
      <c r="K17" s="13">
        <f t="shared" si="0"/>
        <v>6924848</v>
      </c>
      <c r="L17" s="13">
        <f t="shared" si="0"/>
        <v>7456552</v>
      </c>
      <c r="M17" s="13">
        <f t="shared" si="0"/>
        <v>8096975</v>
      </c>
      <c r="N17" s="13">
        <f t="shared" si="0"/>
        <v>8634499</v>
      </c>
      <c r="O17" s="13">
        <f t="shared" si="0"/>
        <v>9069218</v>
      </c>
      <c r="P17" s="13">
        <f t="shared" si="0"/>
        <v>9591919</v>
      </c>
      <c r="Q17" s="13">
        <f t="shared" si="0"/>
        <v>10453086</v>
      </c>
      <c r="R17" s="13">
        <f t="shared" si="0"/>
        <v>11465383.41928</v>
      </c>
      <c r="S17" s="13">
        <f t="shared" si="0"/>
        <v>12952452.73429</v>
      </c>
      <c r="T17" s="13">
        <f t="shared" si="0"/>
        <v>15366909.268210001</v>
      </c>
      <c r="U17" s="13">
        <f t="shared" si="0"/>
        <v>17913637.587799996</v>
      </c>
      <c r="V17" s="13">
        <f t="shared" si="0"/>
        <v>19561966.946340002</v>
      </c>
      <c r="W17" s="13">
        <f t="shared" si="0"/>
        <v>20433028.072999999</v>
      </c>
      <c r="X17" s="13">
        <f t="shared" si="0"/>
        <v>22446422.310000002</v>
      </c>
      <c r="Y17" s="13">
        <f t="shared" si="0"/>
        <v>24340905.461615</v>
      </c>
      <c r="Z17" s="13">
        <f t="shared" si="0"/>
        <v>26905906.864551999</v>
      </c>
      <c r="AA17" s="13">
        <f t="shared" si="0"/>
        <v>30072158.067075998</v>
      </c>
      <c r="AB17" s="13">
        <f t="shared" si="0"/>
        <v>32983046.464046996</v>
      </c>
      <c r="AC17" s="13">
        <f t="shared" si="0"/>
        <v>35860869.108002998</v>
      </c>
      <c r="AD17" s="13">
        <f t="shared" si="0"/>
        <v>38180093.340043001</v>
      </c>
      <c r="AE17" s="13">
        <f t="shared" si="0"/>
        <v>40692568.615140006</v>
      </c>
      <c r="AF17" s="13">
        <f t="shared" si="0"/>
        <v>47980214.206777997</v>
      </c>
      <c r="AG17" s="13">
        <f>SUM(AG18:AG23)</f>
        <v>68419611.201130003</v>
      </c>
      <c r="AH17" s="13">
        <f>SUM(AH18:AH23)</f>
        <v>56385784.070359007</v>
      </c>
      <c r="AI17" s="13">
        <f t="shared" ref="AI17" si="1">SUM(AI18:AI23)</f>
        <v>61648421.932438001</v>
      </c>
      <c r="AJ17" s="18"/>
    </row>
    <row r="18" spans="1:36" x14ac:dyDescent="0.2">
      <c r="A18" s="7" t="s">
        <v>13</v>
      </c>
      <c r="B18" s="14">
        <v>336778</v>
      </c>
      <c r="C18" s="14">
        <v>449294</v>
      </c>
      <c r="D18" s="14">
        <v>570687</v>
      </c>
      <c r="E18" s="14">
        <v>713443</v>
      </c>
      <c r="F18" s="14">
        <v>854094</v>
      </c>
      <c r="G18" s="14">
        <v>1000256</v>
      </c>
      <c r="H18" s="14">
        <v>1159367</v>
      </c>
      <c r="I18" s="14">
        <v>1325136</v>
      </c>
      <c r="J18" s="14">
        <v>1491118</v>
      </c>
      <c r="K18" s="14">
        <v>1645676</v>
      </c>
      <c r="L18" s="14">
        <v>1778489</v>
      </c>
      <c r="M18" s="14">
        <v>1891953</v>
      </c>
      <c r="N18" s="14">
        <v>2011295</v>
      </c>
      <c r="O18" s="14">
        <v>2130595</v>
      </c>
      <c r="P18" s="14">
        <v>2301577</v>
      </c>
      <c r="Q18" s="14">
        <v>2517513</v>
      </c>
      <c r="R18" s="14">
        <v>2760449</v>
      </c>
      <c r="S18" s="14">
        <v>3107938</v>
      </c>
      <c r="T18" s="14">
        <v>3544891</v>
      </c>
      <c r="U18" s="14">
        <v>4210413</v>
      </c>
      <c r="V18" s="14">
        <v>4659700.4000000004</v>
      </c>
      <c r="W18" s="14">
        <v>4946910</v>
      </c>
      <c r="X18" s="14">
        <v>5409666</v>
      </c>
      <c r="Y18" s="14">
        <v>5894242.2510299999</v>
      </c>
      <c r="Z18" s="14">
        <v>6510955.6470600003</v>
      </c>
      <c r="AA18" s="14">
        <v>7208770.9654499991</v>
      </c>
      <c r="AB18" s="14">
        <v>7926170.568</v>
      </c>
      <c r="AC18" s="14">
        <v>8577014.5218200013</v>
      </c>
      <c r="AD18" s="14">
        <v>9244817.7234500013</v>
      </c>
      <c r="AE18" s="14">
        <v>9802984.6588899996</v>
      </c>
      <c r="AF18" s="14">
        <v>10615825.443709999</v>
      </c>
      <c r="AG18" s="14">
        <v>11659532.01189</v>
      </c>
      <c r="AH18" s="14">
        <v>12324523.648680001</v>
      </c>
      <c r="AI18" s="14">
        <v>13801178.64615</v>
      </c>
      <c r="AJ18" s="19"/>
    </row>
    <row r="19" spans="1:36" x14ac:dyDescent="0.2">
      <c r="A19" s="7" t="s">
        <v>14</v>
      </c>
      <c r="B19" s="14">
        <v>178677</v>
      </c>
      <c r="C19" s="14">
        <v>242513</v>
      </c>
      <c r="D19" s="14">
        <v>300588</v>
      </c>
      <c r="E19" s="14">
        <v>349931</v>
      </c>
      <c r="F19" s="14">
        <v>402410</v>
      </c>
      <c r="G19" s="14">
        <v>454644</v>
      </c>
      <c r="H19" s="14">
        <v>515928</v>
      </c>
      <c r="I19" s="14">
        <v>569223</v>
      </c>
      <c r="J19" s="14">
        <v>633039</v>
      </c>
      <c r="K19" s="14">
        <v>577800</v>
      </c>
      <c r="L19" s="14">
        <v>635677</v>
      </c>
      <c r="M19" s="14">
        <v>671548</v>
      </c>
      <c r="N19" s="14">
        <v>714055</v>
      </c>
      <c r="O19" s="14">
        <v>763155</v>
      </c>
      <c r="P19" s="14">
        <v>803345</v>
      </c>
      <c r="Q19" s="14">
        <v>988757</v>
      </c>
      <c r="R19" s="14">
        <v>1128530</v>
      </c>
      <c r="S19" s="14">
        <v>1328852</v>
      </c>
      <c r="T19" s="14">
        <v>1561131</v>
      </c>
      <c r="U19" s="14">
        <v>1845578</v>
      </c>
      <c r="V19" s="14">
        <v>1902709.4</v>
      </c>
      <c r="W19" s="14">
        <v>2016793.159</v>
      </c>
      <c r="X19" s="14">
        <v>2211075.1879999996</v>
      </c>
      <c r="Y19" s="14">
        <v>2419256.2299500001</v>
      </c>
      <c r="Z19" s="14">
        <v>2735974.1132400003</v>
      </c>
      <c r="AA19" s="14">
        <v>3073197.9037000001</v>
      </c>
      <c r="AB19" s="14">
        <v>3267241.3706900002</v>
      </c>
      <c r="AC19" s="14">
        <v>3509743.2455799999</v>
      </c>
      <c r="AD19" s="14">
        <v>3677176.2281600004</v>
      </c>
      <c r="AE19" s="14">
        <v>3865910.1884099999</v>
      </c>
      <c r="AF19" s="14">
        <v>4369687.4805500004</v>
      </c>
      <c r="AG19" s="14">
        <v>4785411.1086299997</v>
      </c>
      <c r="AH19" s="14">
        <v>5184429.8000100004</v>
      </c>
      <c r="AI19" s="14">
        <v>5461479.7472700002</v>
      </c>
      <c r="AJ19" s="19"/>
    </row>
    <row r="20" spans="1:36" x14ac:dyDescent="0.2">
      <c r="A20" s="7" t="s">
        <v>15</v>
      </c>
      <c r="B20" s="14">
        <v>308391</v>
      </c>
      <c r="C20" s="14">
        <v>397284</v>
      </c>
      <c r="D20" s="14">
        <v>393864</v>
      </c>
      <c r="E20" s="14">
        <v>433207</v>
      </c>
      <c r="F20" s="14">
        <v>457140</v>
      </c>
      <c r="G20" s="14">
        <v>469237</v>
      </c>
      <c r="H20" s="14">
        <v>433158</v>
      </c>
      <c r="I20" s="14">
        <v>430932</v>
      </c>
      <c r="J20" s="14">
        <v>445520</v>
      </c>
      <c r="K20" s="14">
        <v>469217</v>
      </c>
      <c r="L20" s="14">
        <v>495618</v>
      </c>
      <c r="M20" s="14">
        <v>521785</v>
      </c>
      <c r="N20" s="14">
        <v>542381</v>
      </c>
      <c r="O20" s="14">
        <v>587043</v>
      </c>
      <c r="P20" s="14">
        <v>560977</v>
      </c>
      <c r="Q20" s="14">
        <v>556028</v>
      </c>
      <c r="R20" s="14">
        <v>537415.41928000003</v>
      </c>
      <c r="S20" s="14">
        <v>521250.73428999999</v>
      </c>
      <c r="T20" s="14">
        <v>439659.26821000001</v>
      </c>
      <c r="U20" s="14">
        <v>475424.58779999998</v>
      </c>
      <c r="V20" s="14">
        <v>537132.94634000002</v>
      </c>
      <c r="W20" s="14">
        <v>675503.04</v>
      </c>
      <c r="X20" s="14">
        <v>764243</v>
      </c>
      <c r="Y20" s="14">
        <v>799719.73235999991</v>
      </c>
      <c r="Z20" s="14">
        <v>908052.82820900017</v>
      </c>
      <c r="AA20" s="14">
        <v>1052235.186</v>
      </c>
      <c r="AB20" s="14">
        <v>1265140.59528</v>
      </c>
      <c r="AC20" s="14">
        <v>1458818.3891499999</v>
      </c>
      <c r="AD20" s="14">
        <v>1613290.232721</v>
      </c>
      <c r="AE20" s="14">
        <v>1810429.5034119999</v>
      </c>
      <c r="AF20" s="14">
        <v>1937134.7669369997</v>
      </c>
      <c r="AG20" s="14">
        <v>2057883.7836099998</v>
      </c>
      <c r="AH20" s="14">
        <v>2639607.3299510004</v>
      </c>
      <c r="AI20" s="14">
        <v>2972600.4078529999</v>
      </c>
      <c r="AJ20" s="19"/>
    </row>
    <row r="21" spans="1:36" x14ac:dyDescent="0.2">
      <c r="A21" s="7" t="s">
        <v>16</v>
      </c>
      <c r="B21" s="14">
        <v>383862</v>
      </c>
      <c r="C21" s="14">
        <v>551632</v>
      </c>
      <c r="D21" s="14">
        <v>703218</v>
      </c>
      <c r="E21" s="14">
        <v>846078</v>
      </c>
      <c r="F21" s="14">
        <v>988747</v>
      </c>
      <c r="G21" s="14">
        <v>1198144</v>
      </c>
      <c r="H21" s="14">
        <v>1410333</v>
      </c>
      <c r="I21" s="14">
        <v>1611686</v>
      </c>
      <c r="J21" s="14">
        <v>1758615</v>
      </c>
      <c r="K21" s="14">
        <v>2102269</v>
      </c>
      <c r="L21" s="14">
        <v>2210472</v>
      </c>
      <c r="M21" s="14">
        <v>2498342</v>
      </c>
      <c r="N21" s="14">
        <v>2704952</v>
      </c>
      <c r="O21" s="14">
        <v>2800275</v>
      </c>
      <c r="P21" s="14">
        <v>2999479</v>
      </c>
      <c r="Q21" s="14">
        <v>3299052</v>
      </c>
      <c r="R21" s="14">
        <v>3680890</v>
      </c>
      <c r="S21" s="14">
        <v>4387315</v>
      </c>
      <c r="T21" s="14">
        <v>5707294</v>
      </c>
      <c r="U21" s="14">
        <v>6766763.9749999996</v>
      </c>
      <c r="V21" s="14">
        <v>7450920.2000000002</v>
      </c>
      <c r="W21" s="14">
        <v>7602423.8739999998</v>
      </c>
      <c r="X21" s="14">
        <v>8620330</v>
      </c>
      <c r="Y21" s="14">
        <v>9623947.5755899996</v>
      </c>
      <c r="Z21" s="14">
        <v>10689310.461509999</v>
      </c>
      <c r="AA21" s="14">
        <v>12183000.699449999</v>
      </c>
      <c r="AB21" s="14">
        <v>13726066.322619999</v>
      </c>
      <c r="AC21" s="14">
        <v>14998300.56708</v>
      </c>
      <c r="AD21" s="14">
        <v>15970580.14804</v>
      </c>
      <c r="AE21" s="14">
        <v>17287147.159340002</v>
      </c>
      <c r="AF21" s="14">
        <v>22110794.690590002</v>
      </c>
      <c r="AG21" s="14">
        <v>40464811.230319999</v>
      </c>
      <c r="AH21" s="14">
        <v>24584021.569460001</v>
      </c>
      <c r="AI21" s="14">
        <v>25026491.902279999</v>
      </c>
      <c r="AJ21" s="19"/>
    </row>
    <row r="22" spans="1:36" x14ac:dyDescent="0.2">
      <c r="A22" s="7" t="s">
        <v>17</v>
      </c>
      <c r="B22" s="14">
        <v>535162</v>
      </c>
      <c r="C22" s="14">
        <v>685339</v>
      </c>
      <c r="D22" s="14">
        <v>833680</v>
      </c>
      <c r="E22" s="14">
        <v>994985</v>
      </c>
      <c r="F22" s="14">
        <v>1139178</v>
      </c>
      <c r="G22" s="14">
        <v>1286025</v>
      </c>
      <c r="H22" s="14">
        <v>1487968</v>
      </c>
      <c r="I22" s="14">
        <v>1637796</v>
      </c>
      <c r="J22" s="14">
        <v>1840976</v>
      </c>
      <c r="K22" s="14">
        <v>2073198</v>
      </c>
      <c r="L22" s="14">
        <v>2268025</v>
      </c>
      <c r="M22" s="14">
        <v>2432307</v>
      </c>
      <c r="N22" s="14">
        <v>2570570</v>
      </c>
      <c r="O22" s="14">
        <v>2705523</v>
      </c>
      <c r="P22" s="14">
        <v>2848719</v>
      </c>
      <c r="Q22" s="14">
        <v>3075553</v>
      </c>
      <c r="R22" s="14">
        <v>3346885</v>
      </c>
      <c r="S22" s="14">
        <v>3590192</v>
      </c>
      <c r="T22" s="14">
        <v>4084099</v>
      </c>
      <c r="U22" s="14">
        <v>4591371</v>
      </c>
      <c r="V22" s="14">
        <v>4975541</v>
      </c>
      <c r="W22" s="14">
        <v>5150815</v>
      </c>
      <c r="X22" s="14">
        <v>5382844.1220000004</v>
      </c>
      <c r="Y22" s="14">
        <v>5576303.7617050009</v>
      </c>
      <c r="Z22" s="14">
        <v>6022064.0068529993</v>
      </c>
      <c r="AA22" s="14">
        <v>6494904.3461659998</v>
      </c>
      <c r="AB22" s="14">
        <v>6731331.5195170008</v>
      </c>
      <c r="AC22" s="14">
        <v>7233793.1603130009</v>
      </c>
      <c r="AD22" s="14">
        <v>7569908.7982019996</v>
      </c>
      <c r="AE22" s="14">
        <v>7825693.2272180002</v>
      </c>
      <c r="AF22" s="14">
        <v>8831822.5648809988</v>
      </c>
      <c r="AG22" s="14">
        <v>9298744.38607</v>
      </c>
      <c r="AH22" s="14">
        <v>11377784.617658</v>
      </c>
      <c r="AI22" s="14">
        <v>14167675.812805001</v>
      </c>
      <c r="AJ22" s="19"/>
    </row>
    <row r="23" spans="1:36" x14ac:dyDescent="0.2">
      <c r="A23" s="7" t="s">
        <v>18</v>
      </c>
      <c r="B23" s="14">
        <v>10698</v>
      </c>
      <c r="C23" s="14">
        <v>14919</v>
      </c>
      <c r="D23" s="14">
        <v>18770</v>
      </c>
      <c r="E23" s="14">
        <v>30536</v>
      </c>
      <c r="F23" s="14">
        <v>30074</v>
      </c>
      <c r="G23" s="14">
        <v>27104</v>
      </c>
      <c r="H23" s="14">
        <v>42418</v>
      </c>
      <c r="I23" s="14">
        <v>49594</v>
      </c>
      <c r="J23" s="14">
        <v>65798</v>
      </c>
      <c r="K23" s="14">
        <v>56688</v>
      </c>
      <c r="L23" s="14">
        <v>68271</v>
      </c>
      <c r="M23" s="14">
        <v>81040</v>
      </c>
      <c r="N23" s="14">
        <v>91246</v>
      </c>
      <c r="O23" s="14">
        <v>82627</v>
      </c>
      <c r="P23" s="14">
        <v>77822</v>
      </c>
      <c r="Q23" s="14">
        <v>16183</v>
      </c>
      <c r="R23" s="14">
        <v>11214</v>
      </c>
      <c r="S23" s="14">
        <v>16905</v>
      </c>
      <c r="T23" s="14">
        <v>29835</v>
      </c>
      <c r="U23" s="14">
        <v>24087.025000000023</v>
      </c>
      <c r="V23" s="14">
        <v>35963</v>
      </c>
      <c r="W23" s="14">
        <v>40583</v>
      </c>
      <c r="X23" s="14">
        <v>58264</v>
      </c>
      <c r="Y23" s="14">
        <v>27435.910980000001</v>
      </c>
      <c r="Z23" s="14">
        <v>39549.807680000005</v>
      </c>
      <c r="AA23" s="14">
        <v>60048.966309999996</v>
      </c>
      <c r="AB23" s="14">
        <v>67096.087939999998</v>
      </c>
      <c r="AC23" s="14">
        <v>83199.224059999993</v>
      </c>
      <c r="AD23" s="14">
        <v>104320.20947000002</v>
      </c>
      <c r="AE23" s="14">
        <v>100403.87787</v>
      </c>
      <c r="AF23" s="14">
        <v>114949.26010999999</v>
      </c>
      <c r="AG23" s="14">
        <v>153228.68060999998</v>
      </c>
      <c r="AH23" s="14">
        <v>275417.10459999996</v>
      </c>
      <c r="AI23" s="14">
        <v>218995.41608</v>
      </c>
      <c r="AJ23" s="19"/>
    </row>
    <row r="24" spans="1:36" x14ac:dyDescent="0.2">
      <c r="A24" s="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20"/>
    </row>
    <row r="25" spans="1:36" s="1" customFormat="1" x14ac:dyDescent="0.2">
      <c r="A25" s="6" t="s">
        <v>19</v>
      </c>
      <c r="B25" s="13">
        <f t="shared" ref="B25:AF25" si="2">B8-B17</f>
        <v>456385</v>
      </c>
      <c r="C25" s="13">
        <f t="shared" si="2"/>
        <v>502862</v>
      </c>
      <c r="D25" s="13">
        <f t="shared" si="2"/>
        <v>787216</v>
      </c>
      <c r="E25" s="13">
        <f t="shared" si="2"/>
        <v>846719</v>
      </c>
      <c r="F25" s="13">
        <f t="shared" si="2"/>
        <v>1072177</v>
      </c>
      <c r="G25" s="13">
        <f t="shared" si="2"/>
        <v>1715527</v>
      </c>
      <c r="H25" s="13">
        <f t="shared" si="2"/>
        <v>1757886</v>
      </c>
      <c r="I25" s="13">
        <f t="shared" si="2"/>
        <v>1870063</v>
      </c>
      <c r="J25" s="13">
        <f t="shared" si="2"/>
        <v>1467707</v>
      </c>
      <c r="K25" s="13">
        <f t="shared" si="2"/>
        <v>645758</v>
      </c>
      <c r="L25" s="13">
        <f t="shared" si="2"/>
        <v>1130951</v>
      </c>
      <c r="M25" s="13">
        <f t="shared" si="2"/>
        <v>1364240</v>
      </c>
      <c r="N25" s="13">
        <f t="shared" si="2"/>
        <v>1125945</v>
      </c>
      <c r="O25" s="13">
        <f t="shared" si="2"/>
        <v>1493503</v>
      </c>
      <c r="P25" s="13">
        <f t="shared" si="2"/>
        <v>3236799</v>
      </c>
      <c r="Q25" s="13">
        <f t="shared" si="2"/>
        <v>5293985</v>
      </c>
      <c r="R25" s="13">
        <f t="shared" si="2"/>
        <v>8585193.747419998</v>
      </c>
      <c r="S25" s="13">
        <f t="shared" si="2"/>
        <v>10144905.26571</v>
      </c>
      <c r="T25" s="13">
        <f t="shared" si="2"/>
        <v>7343153.7317899987</v>
      </c>
      <c r="U25" s="13">
        <f t="shared" si="2"/>
        <v>402904.41220000386</v>
      </c>
      <c r="V25" s="13">
        <f t="shared" si="2"/>
        <v>4317697.5466599986</v>
      </c>
      <c r="W25" s="13">
        <f t="shared" si="2"/>
        <v>7107648.7160000056</v>
      </c>
      <c r="X25" s="13">
        <f t="shared" si="2"/>
        <v>6289593.7569999956</v>
      </c>
      <c r="Y25" s="13">
        <f t="shared" si="2"/>
        <v>4494074.577239994</v>
      </c>
      <c r="Z25" s="13">
        <f t="shared" si="2"/>
        <v>3665458.3974410035</v>
      </c>
      <c r="AA25" s="13">
        <f t="shared" si="2"/>
        <v>3476349.0966123231</v>
      </c>
      <c r="AB25" s="13">
        <f t="shared" si="2"/>
        <v>2225907.9860593118</v>
      </c>
      <c r="AC25" s="13">
        <f t="shared" si="2"/>
        <v>1818880.973680906</v>
      </c>
      <c r="AD25" s="13">
        <f t="shared" si="2"/>
        <v>3839374.2690258771</v>
      </c>
      <c r="AE25" s="13">
        <f t="shared" si="2"/>
        <v>1827466.9666240737</v>
      </c>
      <c r="AF25" s="13">
        <f t="shared" si="2"/>
        <v>-7844786.2484306917</v>
      </c>
      <c r="AG25" s="13">
        <f>AG8-AG17</f>
        <v>-10548574.078310005</v>
      </c>
      <c r="AH25" s="13">
        <f t="shared" ref="AH25:AI25" si="3">AH8-AH17</f>
        <v>12237017.03543736</v>
      </c>
      <c r="AI25" s="13">
        <f t="shared" si="3"/>
        <v>3038958.3559470028</v>
      </c>
      <c r="AJ25" s="18"/>
    </row>
    <row r="26" spans="1:36" x14ac:dyDescent="0.2">
      <c r="A26" s="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20"/>
    </row>
    <row r="27" spans="1:36" s="1" customFormat="1" x14ac:dyDescent="0.2">
      <c r="A27" s="3" t="s">
        <v>20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21"/>
    </row>
    <row r="28" spans="1:36" s="1" customFormat="1" x14ac:dyDescent="0.2">
      <c r="A28" s="6" t="s">
        <v>21</v>
      </c>
      <c r="B28" s="13">
        <f t="shared" ref="B28:AF28" si="4">SUM(B29:B31)</f>
        <v>247807</v>
      </c>
      <c r="C28" s="13">
        <f t="shared" si="4"/>
        <v>344728</v>
      </c>
      <c r="D28" s="13">
        <f t="shared" si="4"/>
        <v>480428</v>
      </c>
      <c r="E28" s="13">
        <f t="shared" si="4"/>
        <v>605073</v>
      </c>
      <c r="F28" s="13">
        <f t="shared" si="4"/>
        <v>761096</v>
      </c>
      <c r="G28" s="13">
        <f t="shared" si="4"/>
        <v>864209</v>
      </c>
      <c r="H28" s="13">
        <f t="shared" si="4"/>
        <v>1090989</v>
      </c>
      <c r="I28" s="13">
        <f t="shared" si="4"/>
        <v>1209485</v>
      </c>
      <c r="J28" s="13">
        <f t="shared" si="4"/>
        <v>1355215</v>
      </c>
      <c r="K28" s="13">
        <f t="shared" si="4"/>
        <v>1450511</v>
      </c>
      <c r="L28" s="13">
        <f t="shared" si="4"/>
        <v>1415981</v>
      </c>
      <c r="M28" s="13">
        <f t="shared" si="4"/>
        <v>1620949</v>
      </c>
      <c r="N28" s="13">
        <f t="shared" si="4"/>
        <v>1739230</v>
      </c>
      <c r="O28" s="13">
        <f t="shared" si="4"/>
        <v>1746607</v>
      </c>
      <c r="P28" s="13">
        <f t="shared" si="4"/>
        <v>2034105</v>
      </c>
      <c r="Q28" s="13">
        <f t="shared" si="4"/>
        <v>2325365</v>
      </c>
      <c r="R28" s="13">
        <f t="shared" si="4"/>
        <v>2624159.6781000001</v>
      </c>
      <c r="S28" s="13">
        <f t="shared" si="4"/>
        <v>3119742.1101000002</v>
      </c>
      <c r="T28" s="13">
        <f t="shared" si="4"/>
        <v>3744432.63858</v>
      </c>
      <c r="U28" s="13">
        <f t="shared" si="4"/>
        <v>4704445.5038799997</v>
      </c>
      <c r="V28" s="13">
        <f t="shared" si="4"/>
        <v>4876762</v>
      </c>
      <c r="W28" s="13">
        <f t="shared" si="4"/>
        <v>5591054.398</v>
      </c>
      <c r="X28" s="13">
        <f t="shared" si="4"/>
        <v>5630210.5999999996</v>
      </c>
      <c r="Y28" s="13">
        <f t="shared" si="4"/>
        <v>5408946.0547899995</v>
      </c>
      <c r="Z28" s="13">
        <f t="shared" si="4"/>
        <v>6142635.9375799997</v>
      </c>
      <c r="AA28" s="13">
        <f t="shared" si="4"/>
        <v>6971488.7177099995</v>
      </c>
      <c r="AB28" s="13">
        <f t="shared" si="4"/>
        <v>6896282.4375700001</v>
      </c>
      <c r="AC28" s="13">
        <f t="shared" si="4"/>
        <v>6798709.6921699997</v>
      </c>
      <c r="AD28" s="13">
        <f t="shared" si="4"/>
        <v>7016476.1913099997</v>
      </c>
      <c r="AE28" s="13">
        <f t="shared" si="4"/>
        <v>7471503.6484600008</v>
      </c>
      <c r="AF28" s="13">
        <f t="shared" si="4"/>
        <v>6827510.2864500005</v>
      </c>
      <c r="AG28" s="13">
        <f>SUM(AG29:AG31)</f>
        <v>7971298.6837700009</v>
      </c>
      <c r="AH28" s="13">
        <f>SUM(AH29:AH31)</f>
        <v>9331637.9174799994</v>
      </c>
      <c r="AI28" s="13">
        <f t="shared" ref="AI28" si="5">SUM(AI29:AI31)</f>
        <v>9782555.0402899999</v>
      </c>
      <c r="AJ28" s="18"/>
    </row>
    <row r="29" spans="1:36" x14ac:dyDescent="0.2">
      <c r="A29" s="7" t="s">
        <v>22</v>
      </c>
      <c r="B29" s="14">
        <v>12988</v>
      </c>
      <c r="C29" s="14">
        <v>21943</v>
      </c>
      <c r="D29" s="14">
        <v>18584</v>
      </c>
      <c r="E29" s="14">
        <v>16147</v>
      </c>
      <c r="F29" s="14">
        <v>18534</v>
      </c>
      <c r="G29" s="14">
        <v>14280</v>
      </c>
      <c r="H29" s="14">
        <v>9139</v>
      </c>
      <c r="I29" s="14">
        <v>24379</v>
      </c>
      <c r="J29" s="14">
        <v>19224</v>
      </c>
      <c r="K29" s="14">
        <v>7131</v>
      </c>
      <c r="L29" s="14">
        <v>8974</v>
      </c>
      <c r="M29" s="14">
        <v>11981</v>
      </c>
      <c r="N29" s="14">
        <v>19230</v>
      </c>
      <c r="O29" s="14">
        <v>11318</v>
      </c>
      <c r="P29" s="14">
        <v>20887</v>
      </c>
      <c r="Q29" s="14">
        <v>26562</v>
      </c>
      <c r="R29" s="14">
        <v>18591</v>
      </c>
      <c r="S29" s="14">
        <v>13007</v>
      </c>
      <c r="T29" s="14">
        <v>24151</v>
      </c>
      <c r="U29" s="14">
        <v>52336</v>
      </c>
      <c r="V29" s="14">
        <v>27808</v>
      </c>
      <c r="W29" s="14">
        <v>21415</v>
      </c>
      <c r="X29" s="14">
        <v>34142</v>
      </c>
      <c r="Y29" s="14">
        <v>45565.90425</v>
      </c>
      <c r="Z29" s="14">
        <v>33115.656000000003</v>
      </c>
      <c r="AA29" s="14">
        <v>42280.632999999994</v>
      </c>
      <c r="AB29" s="14">
        <v>36752.918239999999</v>
      </c>
      <c r="AC29" s="14">
        <v>16224.990830000002</v>
      </c>
      <c r="AD29" s="14">
        <v>11882.187199999998</v>
      </c>
      <c r="AE29" s="14">
        <v>11466.688050000001</v>
      </c>
      <c r="AF29" s="14">
        <v>14687.517159999999</v>
      </c>
      <c r="AG29" s="14">
        <v>11103.269119999999</v>
      </c>
      <c r="AH29" s="14">
        <v>26573.79148</v>
      </c>
      <c r="AI29" s="14">
        <v>12444.082</v>
      </c>
      <c r="AJ29" s="19"/>
    </row>
    <row r="30" spans="1:36" x14ac:dyDescent="0.2">
      <c r="A30" s="7" t="s">
        <v>23</v>
      </c>
      <c r="B30" s="14">
        <v>209225</v>
      </c>
      <c r="C30" s="14">
        <v>296931</v>
      </c>
      <c r="D30" s="14">
        <v>410171</v>
      </c>
      <c r="E30" s="14">
        <v>556370</v>
      </c>
      <c r="F30" s="14">
        <v>682567</v>
      </c>
      <c r="G30" s="14">
        <v>773689</v>
      </c>
      <c r="H30" s="14">
        <v>955627</v>
      </c>
      <c r="I30" s="14">
        <v>1057755</v>
      </c>
      <c r="J30" s="14">
        <v>1159152</v>
      </c>
      <c r="K30" s="14">
        <v>1128228</v>
      </c>
      <c r="L30" s="14">
        <v>1015235</v>
      </c>
      <c r="M30" s="14">
        <v>1124011</v>
      </c>
      <c r="N30" s="14">
        <v>1150870</v>
      </c>
      <c r="O30" s="14">
        <v>1082223</v>
      </c>
      <c r="P30" s="14">
        <v>1246195</v>
      </c>
      <c r="Q30" s="14">
        <v>1437512</v>
      </c>
      <c r="R30" s="14">
        <v>1630919.6780999999</v>
      </c>
      <c r="S30" s="14">
        <v>2122366.1101000002</v>
      </c>
      <c r="T30" s="14">
        <v>2344911.63858</v>
      </c>
      <c r="U30" s="14">
        <v>2843836.5038799997</v>
      </c>
      <c r="V30" s="14">
        <v>2818698</v>
      </c>
      <c r="W30" s="14">
        <v>3213462.398</v>
      </c>
      <c r="X30" s="14">
        <v>3111078.3</v>
      </c>
      <c r="Y30" s="14">
        <v>3060212.5460999999</v>
      </c>
      <c r="Z30" s="14">
        <v>3453062.7515799999</v>
      </c>
      <c r="AA30" s="14">
        <v>3885422.94246</v>
      </c>
      <c r="AB30" s="14">
        <v>3804498.1603299999</v>
      </c>
      <c r="AC30" s="14">
        <v>3865529.3073399994</v>
      </c>
      <c r="AD30" s="14">
        <v>3882591.2361099999</v>
      </c>
      <c r="AE30" s="14">
        <v>4031142.3324100003</v>
      </c>
      <c r="AF30" s="14">
        <v>3587009.5572900004</v>
      </c>
      <c r="AG30" s="14">
        <v>4295035.9875600003</v>
      </c>
      <c r="AH30" s="14">
        <v>3932633.5774399997</v>
      </c>
      <c r="AI30" s="14">
        <v>4209544.7897899998</v>
      </c>
      <c r="AJ30" s="19"/>
    </row>
    <row r="31" spans="1:36" x14ac:dyDescent="0.2">
      <c r="A31" s="7" t="s">
        <v>24</v>
      </c>
      <c r="B31" s="14">
        <v>25594</v>
      </c>
      <c r="C31" s="14">
        <v>25854</v>
      </c>
      <c r="D31" s="14">
        <v>51673</v>
      </c>
      <c r="E31" s="14">
        <v>32556</v>
      </c>
      <c r="F31" s="14">
        <v>59995</v>
      </c>
      <c r="G31" s="14">
        <v>76240</v>
      </c>
      <c r="H31" s="14">
        <v>126223</v>
      </c>
      <c r="I31" s="14">
        <v>127351</v>
      </c>
      <c r="J31" s="14">
        <v>176839</v>
      </c>
      <c r="K31" s="14">
        <v>315152</v>
      </c>
      <c r="L31" s="14">
        <v>391772</v>
      </c>
      <c r="M31" s="14">
        <v>484957</v>
      </c>
      <c r="N31" s="14">
        <v>569130</v>
      </c>
      <c r="O31" s="14">
        <v>653066</v>
      </c>
      <c r="P31" s="14">
        <v>767023</v>
      </c>
      <c r="Q31" s="14">
        <v>861291</v>
      </c>
      <c r="R31" s="14">
        <v>974649</v>
      </c>
      <c r="S31" s="14">
        <v>984369</v>
      </c>
      <c r="T31" s="14">
        <v>1375370</v>
      </c>
      <c r="U31" s="14">
        <v>1808273</v>
      </c>
      <c r="V31" s="14">
        <v>2030256</v>
      </c>
      <c r="W31" s="14">
        <v>2356177</v>
      </c>
      <c r="X31" s="14">
        <v>2484990.2999999998</v>
      </c>
      <c r="Y31" s="14">
        <v>2303167.6044399999</v>
      </c>
      <c r="Z31" s="14">
        <v>2656457.5299999998</v>
      </c>
      <c r="AA31" s="14">
        <v>3043785.14225</v>
      </c>
      <c r="AB31" s="14">
        <v>3055031.3590000002</v>
      </c>
      <c r="AC31" s="14">
        <v>2916955.3939999999</v>
      </c>
      <c r="AD31" s="14">
        <v>3122002.7679999997</v>
      </c>
      <c r="AE31" s="14">
        <v>3428894.6280000005</v>
      </c>
      <c r="AF31" s="14">
        <v>3225813.2119999998</v>
      </c>
      <c r="AG31" s="14">
        <v>3665159.4270900004</v>
      </c>
      <c r="AH31" s="14">
        <v>5372430.54856</v>
      </c>
      <c r="AI31" s="14">
        <v>5560566.1684999997</v>
      </c>
      <c r="AJ31" s="19"/>
    </row>
    <row r="32" spans="1:36" x14ac:dyDescent="0.2">
      <c r="A32" s="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20"/>
    </row>
    <row r="33" spans="1:36" s="1" customFormat="1" x14ac:dyDescent="0.2">
      <c r="A33" s="6" t="s">
        <v>25</v>
      </c>
      <c r="B33" s="13">
        <f t="shared" ref="B33:AF33" si="6">SUM(B8,B29)</f>
        <v>2222941</v>
      </c>
      <c r="C33" s="13">
        <f t="shared" si="6"/>
        <v>2865786</v>
      </c>
      <c r="D33" s="13">
        <f t="shared" si="6"/>
        <v>3626607</v>
      </c>
      <c r="E33" s="13">
        <f t="shared" si="6"/>
        <v>4231046</v>
      </c>
      <c r="F33" s="13">
        <f t="shared" si="6"/>
        <v>4962354</v>
      </c>
      <c r="G33" s="13">
        <f t="shared" si="6"/>
        <v>6165217</v>
      </c>
      <c r="H33" s="13">
        <f t="shared" si="6"/>
        <v>6816197</v>
      </c>
      <c r="I33" s="13">
        <f t="shared" si="6"/>
        <v>7518809</v>
      </c>
      <c r="J33" s="13">
        <f t="shared" si="6"/>
        <v>7721997</v>
      </c>
      <c r="K33" s="13">
        <f t="shared" si="6"/>
        <v>7577737</v>
      </c>
      <c r="L33" s="13">
        <f t="shared" si="6"/>
        <v>8596477</v>
      </c>
      <c r="M33" s="13">
        <f t="shared" si="6"/>
        <v>9473196</v>
      </c>
      <c r="N33" s="13">
        <f t="shared" si="6"/>
        <v>9779674</v>
      </c>
      <c r="O33" s="13">
        <f t="shared" si="6"/>
        <v>10574039</v>
      </c>
      <c r="P33" s="13">
        <f t="shared" si="6"/>
        <v>12849605</v>
      </c>
      <c r="Q33" s="13">
        <f t="shared" si="6"/>
        <v>15773633</v>
      </c>
      <c r="R33" s="13">
        <f t="shared" si="6"/>
        <v>20069168.166699998</v>
      </c>
      <c r="S33" s="13">
        <f t="shared" si="6"/>
        <v>23110365</v>
      </c>
      <c r="T33" s="13">
        <f t="shared" si="6"/>
        <v>22734214</v>
      </c>
      <c r="U33" s="13">
        <f t="shared" si="6"/>
        <v>18368878</v>
      </c>
      <c r="V33" s="13">
        <f t="shared" si="6"/>
        <v>23907472.493000001</v>
      </c>
      <c r="W33" s="13">
        <f t="shared" si="6"/>
        <v>27562091.789000005</v>
      </c>
      <c r="X33" s="13">
        <f t="shared" si="6"/>
        <v>28770158.066999998</v>
      </c>
      <c r="Y33" s="13">
        <f t="shared" si="6"/>
        <v>28880545.943104994</v>
      </c>
      <c r="Z33" s="13">
        <f t="shared" si="6"/>
        <v>30604480.917993002</v>
      </c>
      <c r="AA33" s="13">
        <f t="shared" si="6"/>
        <v>33590787.796688318</v>
      </c>
      <c r="AB33" s="13">
        <f t="shared" si="6"/>
        <v>35245707.368346311</v>
      </c>
      <c r="AC33" s="13">
        <f t="shared" si="6"/>
        <v>37695975.072513901</v>
      </c>
      <c r="AD33" s="13">
        <f t="shared" si="6"/>
        <v>42031349.79626888</v>
      </c>
      <c r="AE33" s="13">
        <f t="shared" si="6"/>
        <v>42531502.269814081</v>
      </c>
      <c r="AF33" s="13">
        <f t="shared" si="6"/>
        <v>40150115.475507304</v>
      </c>
      <c r="AG33" s="13">
        <f>SUM(AG8,AG29)</f>
        <v>57882140.391939998</v>
      </c>
      <c r="AH33" s="13">
        <f t="shared" ref="AH33:AI33" si="7">SUM(AH8,AH29)</f>
        <v>68649374.897276372</v>
      </c>
      <c r="AI33" s="13">
        <f t="shared" si="7"/>
        <v>64699824.370385006</v>
      </c>
      <c r="AJ33" s="18"/>
    </row>
    <row r="34" spans="1:36" s="1" customFormat="1" x14ac:dyDescent="0.2">
      <c r="A34" s="6" t="s">
        <v>26</v>
      </c>
      <c r="B34" s="13">
        <f t="shared" ref="B34:AF34" si="8">SUM(B17,B30:B31)</f>
        <v>1988387</v>
      </c>
      <c r="C34" s="13">
        <f t="shared" si="8"/>
        <v>2663766</v>
      </c>
      <c r="D34" s="13">
        <f t="shared" si="8"/>
        <v>3282651</v>
      </c>
      <c r="E34" s="13">
        <f t="shared" si="8"/>
        <v>3957106</v>
      </c>
      <c r="F34" s="13">
        <f t="shared" si="8"/>
        <v>4614205</v>
      </c>
      <c r="G34" s="13">
        <f t="shared" si="8"/>
        <v>5285339</v>
      </c>
      <c r="H34" s="13">
        <f t="shared" si="8"/>
        <v>6131022</v>
      </c>
      <c r="I34" s="13">
        <f t="shared" si="8"/>
        <v>6809473</v>
      </c>
      <c r="J34" s="13">
        <f t="shared" si="8"/>
        <v>7571057</v>
      </c>
      <c r="K34" s="13">
        <f t="shared" si="8"/>
        <v>8368228</v>
      </c>
      <c r="L34" s="13">
        <f t="shared" si="8"/>
        <v>8863559</v>
      </c>
      <c r="M34" s="13">
        <f t="shared" si="8"/>
        <v>9705943</v>
      </c>
      <c r="N34" s="13">
        <f t="shared" si="8"/>
        <v>10354499</v>
      </c>
      <c r="O34" s="13">
        <f t="shared" si="8"/>
        <v>10804507</v>
      </c>
      <c r="P34" s="13">
        <f t="shared" si="8"/>
        <v>11605137</v>
      </c>
      <c r="Q34" s="13">
        <f t="shared" si="8"/>
        <v>12751889</v>
      </c>
      <c r="R34" s="13">
        <f t="shared" si="8"/>
        <v>14070952.097379999</v>
      </c>
      <c r="S34" s="13">
        <f t="shared" si="8"/>
        <v>16059187.844390001</v>
      </c>
      <c r="T34" s="13">
        <f t="shared" si="8"/>
        <v>19087190.906790003</v>
      </c>
      <c r="U34" s="13">
        <f t="shared" si="8"/>
        <v>22565747.091679998</v>
      </c>
      <c r="V34" s="13">
        <f t="shared" si="8"/>
        <v>24410920.946340002</v>
      </c>
      <c r="W34" s="13">
        <f t="shared" si="8"/>
        <v>26002667.471000001</v>
      </c>
      <c r="X34" s="13">
        <f t="shared" si="8"/>
        <v>28042490.910000004</v>
      </c>
      <c r="Y34" s="13">
        <f t="shared" si="8"/>
        <v>29704285.612155002</v>
      </c>
      <c r="Z34" s="13">
        <f t="shared" si="8"/>
        <v>33015427.146132</v>
      </c>
      <c r="AA34" s="13">
        <f t="shared" si="8"/>
        <v>37001366.151786</v>
      </c>
      <c r="AB34" s="13">
        <f t="shared" si="8"/>
        <v>39842575.983376995</v>
      </c>
      <c r="AC34" s="13">
        <f t="shared" si="8"/>
        <v>42643353.809342995</v>
      </c>
      <c r="AD34" s="13">
        <f t="shared" si="8"/>
        <v>45184687.344153002</v>
      </c>
      <c r="AE34" s="13">
        <f t="shared" si="8"/>
        <v>48152605.575550005</v>
      </c>
      <c r="AF34" s="13">
        <f t="shared" si="8"/>
        <v>54793036.976067998</v>
      </c>
      <c r="AG34" s="13">
        <f>SUM(AG17,AG30:AG31)</f>
        <v>76379806.615780011</v>
      </c>
      <c r="AH34" s="13">
        <f t="shared" ref="AH34:AI34" si="9">SUM(AH17,AH30:AH31)</f>
        <v>65690848.196359009</v>
      </c>
      <c r="AI34" s="13">
        <f t="shared" si="9"/>
        <v>71418532.890727997</v>
      </c>
      <c r="AJ34" s="18"/>
    </row>
    <row r="35" spans="1:36" s="1" customFormat="1" x14ac:dyDescent="0.2">
      <c r="A35" s="9" t="s">
        <v>27</v>
      </c>
      <c r="B35" s="17">
        <f t="shared" ref="B35:AF35" si="10">B33-B34</f>
        <v>234554</v>
      </c>
      <c r="C35" s="17">
        <f t="shared" si="10"/>
        <v>202020</v>
      </c>
      <c r="D35" s="17">
        <f t="shared" si="10"/>
        <v>343956</v>
      </c>
      <c r="E35" s="17">
        <f t="shared" si="10"/>
        <v>273940</v>
      </c>
      <c r="F35" s="17">
        <f t="shared" si="10"/>
        <v>348149</v>
      </c>
      <c r="G35" s="17">
        <f t="shared" si="10"/>
        <v>879878</v>
      </c>
      <c r="H35" s="17">
        <f t="shared" si="10"/>
        <v>685175</v>
      </c>
      <c r="I35" s="17">
        <f t="shared" si="10"/>
        <v>709336</v>
      </c>
      <c r="J35" s="17">
        <f t="shared" si="10"/>
        <v>150940</v>
      </c>
      <c r="K35" s="17">
        <f t="shared" si="10"/>
        <v>-790491</v>
      </c>
      <c r="L35" s="17">
        <f t="shared" si="10"/>
        <v>-267082</v>
      </c>
      <c r="M35" s="17">
        <f t="shared" si="10"/>
        <v>-232747</v>
      </c>
      <c r="N35" s="17">
        <f t="shared" si="10"/>
        <v>-574825</v>
      </c>
      <c r="O35" s="17">
        <f t="shared" si="10"/>
        <v>-230468</v>
      </c>
      <c r="P35" s="17">
        <f t="shared" si="10"/>
        <v>1244468</v>
      </c>
      <c r="Q35" s="17">
        <f t="shared" si="10"/>
        <v>3021744</v>
      </c>
      <c r="R35" s="17">
        <f t="shared" si="10"/>
        <v>5998216.0693199988</v>
      </c>
      <c r="S35" s="17">
        <f t="shared" si="10"/>
        <v>7051177.1556099989</v>
      </c>
      <c r="T35" s="17">
        <f t="shared" si="10"/>
        <v>3647023.0932099968</v>
      </c>
      <c r="U35" s="17">
        <f t="shared" si="10"/>
        <v>-4196869.0916799977</v>
      </c>
      <c r="V35" s="17">
        <f t="shared" si="10"/>
        <v>-503448.4533400014</v>
      </c>
      <c r="W35" s="17">
        <f t="shared" si="10"/>
        <v>1559424.3180000037</v>
      </c>
      <c r="X35" s="17">
        <f t="shared" si="10"/>
        <v>727667.15699999407</v>
      </c>
      <c r="Y35" s="17">
        <f t="shared" si="10"/>
        <v>-823739.66905000806</v>
      </c>
      <c r="Z35" s="17">
        <f t="shared" si="10"/>
        <v>-2410946.2281389982</v>
      </c>
      <c r="AA35" s="17">
        <f t="shared" si="10"/>
        <v>-3410578.3550976813</v>
      </c>
      <c r="AB35" s="17">
        <f t="shared" si="10"/>
        <v>-4596868.6150306836</v>
      </c>
      <c r="AC35" s="17">
        <f t="shared" si="10"/>
        <v>-4947378.7368290946</v>
      </c>
      <c r="AD35" s="17">
        <f t="shared" si="10"/>
        <v>-3153337.5478841215</v>
      </c>
      <c r="AE35" s="17">
        <f t="shared" si="10"/>
        <v>-5621103.3057359233</v>
      </c>
      <c r="AF35" s="17">
        <f t="shared" si="10"/>
        <v>-14642921.500560693</v>
      </c>
      <c r="AG35" s="17">
        <f>AG33-AG34</f>
        <v>-18497666.223840013</v>
      </c>
      <c r="AH35" s="17">
        <f t="shared" ref="AH35:AI35" si="11">AH33-AH34</f>
        <v>2958526.7009173632</v>
      </c>
      <c r="AI35" s="17">
        <f t="shared" si="11"/>
        <v>-6718708.5203429908</v>
      </c>
      <c r="AJ3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T7" sqref="T7:T43"/>
    </sheetView>
  </sheetViews>
  <sheetFormatPr baseColWidth="10" defaultRowHeight="14.25" x14ac:dyDescent="0.2"/>
  <cols>
    <col min="1" max="1" width="10.125" bestFit="1" customWidth="1"/>
    <col min="2" max="2" width="13.125" bestFit="1" customWidth="1"/>
    <col min="3" max="4" width="11.125" bestFit="1" customWidth="1"/>
    <col min="5" max="5" width="9" customWidth="1"/>
    <col min="6" max="7" width="14.875" bestFit="1" customWidth="1"/>
    <col min="8" max="12" width="19" customWidth="1"/>
    <col min="13" max="17" width="13.375" customWidth="1"/>
    <col min="18" max="18" width="19.25" customWidth="1"/>
    <col min="19" max="19" width="9.75" bestFit="1" customWidth="1"/>
    <col min="20" max="20" width="15.625" bestFit="1" customWidth="1"/>
  </cols>
  <sheetData>
    <row r="1" spans="1:21" ht="15.75" x14ac:dyDescent="0.25">
      <c r="A1" s="102" t="s">
        <v>29</v>
      </c>
      <c r="B1" s="106" t="s">
        <v>30</v>
      </c>
      <c r="C1" s="107"/>
      <c r="D1" s="107"/>
      <c r="E1" s="107"/>
      <c r="F1" s="107"/>
      <c r="G1" s="108"/>
      <c r="H1" s="103" t="s">
        <v>31</v>
      </c>
      <c r="I1" s="104"/>
      <c r="J1" s="104"/>
      <c r="K1" s="104"/>
      <c r="L1" s="105"/>
      <c r="M1" s="104" t="s">
        <v>32</v>
      </c>
      <c r="N1" s="104"/>
      <c r="O1" s="104"/>
      <c r="P1" s="104"/>
      <c r="Q1" s="105"/>
      <c r="R1" s="103" t="s">
        <v>33</v>
      </c>
      <c r="S1" s="104"/>
      <c r="T1" s="105"/>
    </row>
    <row r="2" spans="1:21" s="24" customFormat="1" ht="42.75" x14ac:dyDescent="0.2">
      <c r="A2" s="102"/>
      <c r="B2" s="29" t="s">
        <v>34</v>
      </c>
      <c r="C2" s="29" t="s">
        <v>34</v>
      </c>
      <c r="D2" s="30" t="s">
        <v>48</v>
      </c>
      <c r="E2" s="30" t="s">
        <v>49</v>
      </c>
      <c r="F2" s="30" t="s">
        <v>76</v>
      </c>
      <c r="G2" s="30" t="s">
        <v>75</v>
      </c>
      <c r="H2" s="30" t="s">
        <v>54</v>
      </c>
      <c r="I2" s="30" t="s">
        <v>55</v>
      </c>
      <c r="J2" s="30" t="s">
        <v>56</v>
      </c>
      <c r="K2" s="30" t="s">
        <v>57</v>
      </c>
      <c r="L2" s="30" t="s">
        <v>58</v>
      </c>
      <c r="M2" s="29" t="s">
        <v>35</v>
      </c>
      <c r="N2" s="30" t="s">
        <v>60</v>
      </c>
      <c r="O2" s="30" t="s">
        <v>61</v>
      </c>
      <c r="P2" s="30" t="s">
        <v>62</v>
      </c>
      <c r="Q2" s="30" t="s">
        <v>63</v>
      </c>
      <c r="R2" s="30" t="s">
        <v>67</v>
      </c>
      <c r="S2" s="30" t="s">
        <v>70</v>
      </c>
      <c r="T2" s="30" t="s">
        <v>71</v>
      </c>
    </row>
    <row r="3" spans="1:21" s="24" customFormat="1" ht="28.5" x14ac:dyDescent="0.2">
      <c r="A3" s="31" t="s">
        <v>36</v>
      </c>
      <c r="B3" s="25" t="s">
        <v>50</v>
      </c>
      <c r="C3" s="26" t="s">
        <v>37</v>
      </c>
      <c r="D3" s="26" t="s">
        <v>37</v>
      </c>
      <c r="E3" s="26" t="s">
        <v>104</v>
      </c>
      <c r="F3" s="26" t="s">
        <v>74</v>
      </c>
      <c r="G3" s="26" t="s">
        <v>74</v>
      </c>
      <c r="H3" s="26" t="s">
        <v>38</v>
      </c>
      <c r="I3" s="26" t="s">
        <v>38</v>
      </c>
      <c r="J3" s="26" t="s">
        <v>38</v>
      </c>
      <c r="K3" s="26" t="s">
        <v>38</v>
      </c>
      <c r="L3" s="26" t="s">
        <v>38</v>
      </c>
      <c r="M3" s="26" t="s">
        <v>39</v>
      </c>
      <c r="N3" s="25" t="s">
        <v>50</v>
      </c>
      <c r="O3" s="26" t="s">
        <v>59</v>
      </c>
      <c r="P3" s="26" t="s">
        <v>104</v>
      </c>
      <c r="Q3" s="26" t="s">
        <v>103</v>
      </c>
      <c r="R3" s="26" t="s">
        <v>68</v>
      </c>
      <c r="S3" s="26" t="s">
        <v>40</v>
      </c>
      <c r="T3" s="26" t="s">
        <v>40</v>
      </c>
    </row>
    <row r="4" spans="1:21" s="23" customFormat="1" x14ac:dyDescent="0.2">
      <c r="A4" s="32" t="s">
        <v>41</v>
      </c>
      <c r="B4" s="27" t="s">
        <v>42</v>
      </c>
      <c r="C4" s="27" t="s">
        <v>42</v>
      </c>
      <c r="D4" s="27" t="s">
        <v>44</v>
      </c>
      <c r="E4" s="27" t="s">
        <v>44</v>
      </c>
      <c r="F4" s="27" t="s">
        <v>42</v>
      </c>
      <c r="G4" s="27" t="s">
        <v>42</v>
      </c>
      <c r="H4" s="27" t="s">
        <v>42</v>
      </c>
      <c r="I4" s="27" t="s">
        <v>42</v>
      </c>
      <c r="J4" s="27" t="s">
        <v>42</v>
      </c>
      <c r="K4" s="27" t="s">
        <v>42</v>
      </c>
      <c r="L4" s="27" t="s">
        <v>44</v>
      </c>
      <c r="M4" s="27" t="s">
        <v>42</v>
      </c>
      <c r="N4" s="27" t="s">
        <v>44</v>
      </c>
      <c r="O4" s="27" t="s">
        <v>44</v>
      </c>
      <c r="P4" s="27" t="s">
        <v>44</v>
      </c>
      <c r="Q4" s="27" t="s">
        <v>44</v>
      </c>
      <c r="R4" s="27" t="s">
        <v>69</v>
      </c>
      <c r="S4" s="27" t="s">
        <v>44</v>
      </c>
      <c r="T4" s="27" t="s">
        <v>44</v>
      </c>
    </row>
    <row r="5" spans="1:21" s="23" customFormat="1" x14ac:dyDescent="0.2">
      <c r="A5" s="32" t="s">
        <v>51</v>
      </c>
      <c r="B5" s="28" t="s">
        <v>52</v>
      </c>
      <c r="C5" s="28" t="s">
        <v>52</v>
      </c>
      <c r="D5" s="27" t="s">
        <v>53</v>
      </c>
      <c r="E5" s="27" t="s">
        <v>53</v>
      </c>
      <c r="F5" s="28" t="s">
        <v>52</v>
      </c>
      <c r="G5" s="28" t="s">
        <v>52</v>
      </c>
      <c r="H5" s="28" t="s">
        <v>52</v>
      </c>
      <c r="I5" s="28" t="s">
        <v>52</v>
      </c>
      <c r="J5" s="28" t="s">
        <v>52</v>
      </c>
      <c r="K5" s="28" t="s">
        <v>52</v>
      </c>
      <c r="L5" s="27" t="s">
        <v>53</v>
      </c>
      <c r="M5" s="28" t="s">
        <v>52</v>
      </c>
      <c r="N5" s="27" t="s">
        <v>53</v>
      </c>
      <c r="O5" s="27" t="s">
        <v>53</v>
      </c>
      <c r="P5" s="27" t="s">
        <v>53</v>
      </c>
      <c r="Q5" s="27" t="s">
        <v>53</v>
      </c>
      <c r="R5" s="28" t="s">
        <v>52</v>
      </c>
      <c r="S5" s="27" t="s">
        <v>53</v>
      </c>
      <c r="T5" s="27" t="s">
        <v>53</v>
      </c>
    </row>
    <row r="6" spans="1:21" s="23" customFormat="1" x14ac:dyDescent="0.2">
      <c r="A6" s="32" t="s">
        <v>45</v>
      </c>
      <c r="B6" s="27" t="s">
        <v>46</v>
      </c>
      <c r="C6" s="27" t="s">
        <v>47</v>
      </c>
      <c r="D6" s="27" t="s">
        <v>47</v>
      </c>
      <c r="E6" s="27" t="s">
        <v>47</v>
      </c>
      <c r="F6" s="27" t="s">
        <v>47</v>
      </c>
      <c r="G6" s="27" t="s">
        <v>47</v>
      </c>
      <c r="H6" s="27" t="s">
        <v>47</v>
      </c>
      <c r="I6" s="27" t="s">
        <v>47</v>
      </c>
      <c r="J6" s="27" t="s">
        <v>47</v>
      </c>
      <c r="K6" s="27" t="s">
        <v>47</v>
      </c>
      <c r="L6" s="27" t="s">
        <v>47</v>
      </c>
      <c r="M6" s="27" t="s">
        <v>46</v>
      </c>
      <c r="N6" s="27" t="s">
        <v>46</v>
      </c>
      <c r="O6" s="27" t="s">
        <v>46</v>
      </c>
      <c r="P6" s="27" t="s">
        <v>46</v>
      </c>
      <c r="Q6" s="27" t="s">
        <v>46</v>
      </c>
      <c r="R6" s="27" t="s">
        <v>46</v>
      </c>
      <c r="S6" s="27" t="s">
        <v>46</v>
      </c>
      <c r="T6" s="27" t="s">
        <v>46</v>
      </c>
    </row>
    <row r="7" spans="1:21" x14ac:dyDescent="0.2">
      <c r="A7" s="55">
        <v>32142</v>
      </c>
      <c r="B7" s="33">
        <v>42197.243020884598</v>
      </c>
      <c r="C7" s="15">
        <v>4960.9130773707602</v>
      </c>
      <c r="D7" s="92"/>
      <c r="E7" s="45" t="e">
        <f t="shared" ref="E7:E43" si="0">+(LN(C7)-LN(D7))*100</f>
        <v>#NUM!</v>
      </c>
      <c r="F7" s="62">
        <v>2906175</v>
      </c>
      <c r="G7" s="65">
        <f t="shared" ref="G7:G14" si="1">G8*(F7/F8)</f>
        <v>3110.6705308619989</v>
      </c>
      <c r="H7" s="37">
        <v>17.60272831</v>
      </c>
      <c r="I7" s="40">
        <f t="shared" ref="I7:I27" si="2">I8*(H7/H8)</f>
        <v>17.780084654427917</v>
      </c>
      <c r="J7" s="40">
        <f t="shared" ref="J7:J31" si="3">J8*(I7/I8)</f>
        <v>16.18071996604472</v>
      </c>
      <c r="K7" s="40">
        <f t="shared" ref="K7:K36" si="4">K8*(J7/J8)</f>
        <v>13.673220219888144</v>
      </c>
      <c r="L7" s="41">
        <f t="shared" ref="L7:L41" si="5">L8*(K7/K8)</f>
        <v>10.336313634790111</v>
      </c>
      <c r="M7" s="57">
        <v>3.883046666666667</v>
      </c>
      <c r="N7" s="15">
        <f t="shared" ref="N7:N42" si="6">+B7/M7</f>
        <v>10867.045040462539</v>
      </c>
      <c r="O7" s="92"/>
      <c r="P7" s="45" t="e">
        <f t="shared" ref="P7:P42" si="7">+(LN(N7)-LN(O7))*100</f>
        <v>#NUM!</v>
      </c>
      <c r="Q7" s="36"/>
      <c r="R7" s="33">
        <v>2405</v>
      </c>
      <c r="S7" s="50">
        <f>R7/(24*365)</f>
        <v>0.2745433789954338</v>
      </c>
      <c r="T7" s="97"/>
      <c r="U7" s="56">
        <v>0</v>
      </c>
    </row>
    <row r="8" spans="1:21" x14ac:dyDescent="0.2">
      <c r="A8" s="55">
        <v>32508</v>
      </c>
      <c r="B8" s="33">
        <v>45299.082474379698</v>
      </c>
      <c r="C8" s="15">
        <v>6412.5254244933203</v>
      </c>
      <c r="D8" s="92"/>
      <c r="E8" s="45" t="e">
        <f t="shared" si="0"/>
        <v>#NUM!</v>
      </c>
      <c r="F8" s="62">
        <v>3545354</v>
      </c>
      <c r="G8" s="65">
        <f t="shared" si="1"/>
        <v>3794.825916978059</v>
      </c>
      <c r="H8" s="37">
        <v>20.187576211666698</v>
      </c>
      <c r="I8" s="40">
        <f t="shared" si="2"/>
        <v>20.390976199254258</v>
      </c>
      <c r="J8" s="40">
        <f t="shared" si="3"/>
        <v>18.556755050783647</v>
      </c>
      <c r="K8" s="40">
        <f t="shared" si="4"/>
        <v>15.681045028178023</v>
      </c>
      <c r="L8" s="41">
        <f t="shared" si="5"/>
        <v>11.854135084927355</v>
      </c>
      <c r="M8" s="57">
        <v>4.101208333333334</v>
      </c>
      <c r="N8" s="15">
        <f t="shared" si="6"/>
        <v>11045.301480103553</v>
      </c>
      <c r="O8" s="92"/>
      <c r="P8" s="45" t="e">
        <f t="shared" si="7"/>
        <v>#NUM!</v>
      </c>
      <c r="Q8" s="42" t="e">
        <f t="shared" ref="Q8:Q42" si="8">+P8-P7*$Q$44</f>
        <v>#NUM!</v>
      </c>
      <c r="R8" s="33">
        <v>2411</v>
      </c>
      <c r="S8" s="50">
        <f t="shared" ref="S8:S43" si="9">R8/(24*365)</f>
        <v>0.27522831050228308</v>
      </c>
      <c r="T8" s="97"/>
      <c r="U8" s="56">
        <v>0</v>
      </c>
    </row>
    <row r="9" spans="1:21" x14ac:dyDescent="0.2">
      <c r="A9" s="55">
        <v>32873</v>
      </c>
      <c r="B9" s="33">
        <v>49991.323095468899</v>
      </c>
      <c r="C9" s="15">
        <v>8021.9639480975202</v>
      </c>
      <c r="D9" s="92"/>
      <c r="E9" s="45" t="e">
        <f t="shared" si="0"/>
        <v>#NUM!</v>
      </c>
      <c r="F9" s="62">
        <v>4421960</v>
      </c>
      <c r="G9" s="65">
        <f t="shared" si="1"/>
        <v>4733.1150603974374</v>
      </c>
      <c r="H9" s="37">
        <v>23.625104828333299</v>
      </c>
      <c r="I9" s="40">
        <f t="shared" si="2"/>
        <v>23.863139646305189</v>
      </c>
      <c r="J9" s="40">
        <f t="shared" si="3"/>
        <v>21.716588398319267</v>
      </c>
      <c r="K9" s="40">
        <f t="shared" si="4"/>
        <v>18.351204162608809</v>
      </c>
      <c r="L9" s="41">
        <f t="shared" si="5"/>
        <v>13.872650242617258</v>
      </c>
      <c r="M9" s="57">
        <v>4.3370999999999995</v>
      </c>
      <c r="N9" s="15">
        <f t="shared" si="6"/>
        <v>11526.440039535382</v>
      </c>
      <c r="O9" s="92"/>
      <c r="P9" s="45" t="e">
        <f t="shared" si="7"/>
        <v>#NUM!</v>
      </c>
      <c r="Q9" s="42" t="e">
        <f t="shared" si="8"/>
        <v>#NUM!</v>
      </c>
      <c r="R9" s="33">
        <v>2416</v>
      </c>
      <c r="S9" s="50">
        <f t="shared" si="9"/>
        <v>0.27579908675799086</v>
      </c>
      <c r="T9" s="97"/>
      <c r="U9" s="56">
        <v>0</v>
      </c>
    </row>
    <row r="10" spans="1:21" x14ac:dyDescent="0.2">
      <c r="A10" s="55">
        <v>33238</v>
      </c>
      <c r="B10" s="33">
        <v>51790.372361164496</v>
      </c>
      <c r="C10" s="15">
        <v>10185.011767834299</v>
      </c>
      <c r="D10" s="92"/>
      <c r="E10" s="45" t="e">
        <f t="shared" si="0"/>
        <v>#NUM!</v>
      </c>
      <c r="F10" s="62">
        <v>5719556</v>
      </c>
      <c r="G10" s="65">
        <f t="shared" si="1"/>
        <v>6122.0175312274478</v>
      </c>
      <c r="H10" s="37">
        <v>29.776250000000001</v>
      </c>
      <c r="I10" s="40">
        <f t="shared" si="2"/>
        <v>30.076260700487357</v>
      </c>
      <c r="J10" s="40">
        <f t="shared" si="3"/>
        <v>27.370823113552849</v>
      </c>
      <c r="K10" s="40">
        <f t="shared" si="4"/>
        <v>23.129211358738765</v>
      </c>
      <c r="L10" s="41">
        <f t="shared" si="5"/>
        <v>17.484599742022553</v>
      </c>
      <c r="M10" s="57">
        <v>4.4442350000000008</v>
      </c>
      <c r="N10" s="15">
        <f t="shared" si="6"/>
        <v>11653.382946933383</v>
      </c>
      <c r="O10" s="92"/>
      <c r="P10" s="45" t="e">
        <f t="shared" si="7"/>
        <v>#NUM!</v>
      </c>
      <c r="Q10" s="42" t="e">
        <f t="shared" si="8"/>
        <v>#NUM!</v>
      </c>
      <c r="R10" s="33">
        <v>2422</v>
      </c>
      <c r="S10" s="50">
        <f t="shared" si="9"/>
        <v>0.2764840182648402</v>
      </c>
      <c r="T10" s="97"/>
      <c r="U10" s="56">
        <v>0</v>
      </c>
    </row>
    <row r="11" spans="1:21" x14ac:dyDescent="0.2">
      <c r="A11" s="55">
        <v>33603</v>
      </c>
      <c r="B11" s="33">
        <v>55807.3382027482</v>
      </c>
      <c r="C11" s="15">
        <v>13347.474817369901</v>
      </c>
      <c r="D11" s="92"/>
      <c r="E11" s="45" t="e">
        <f t="shared" si="0"/>
        <v>#NUM!</v>
      </c>
      <c r="F11" s="62">
        <v>7660863</v>
      </c>
      <c r="G11" s="65">
        <f t="shared" si="1"/>
        <v>8199.9262862941978</v>
      </c>
      <c r="H11" s="37">
        <v>36.262833333333298</v>
      </c>
      <c r="I11" s="40">
        <f t="shared" si="2"/>
        <v>36.628199624588561</v>
      </c>
      <c r="J11" s="40">
        <f t="shared" si="3"/>
        <v>33.333398153323998</v>
      </c>
      <c r="K11" s="40">
        <f t="shared" si="4"/>
        <v>28.167775882906113</v>
      </c>
      <c r="L11" s="41">
        <f t="shared" si="5"/>
        <v>21.293518369338187</v>
      </c>
      <c r="M11" s="57">
        <v>4.5056641666666657</v>
      </c>
      <c r="N11" s="15">
        <f t="shared" si="6"/>
        <v>12386.040356850433</v>
      </c>
      <c r="O11" s="92"/>
      <c r="P11" s="45" t="e">
        <f t="shared" si="7"/>
        <v>#NUM!</v>
      </c>
      <c r="Q11" s="42" t="e">
        <f t="shared" si="8"/>
        <v>#NUM!</v>
      </c>
      <c r="R11" s="33">
        <v>2419</v>
      </c>
      <c r="S11" s="50">
        <f t="shared" si="9"/>
        <v>0.27614155251141553</v>
      </c>
      <c r="T11" s="97"/>
      <c r="U11" s="56">
        <v>0</v>
      </c>
    </row>
    <row r="12" spans="1:21" x14ac:dyDescent="0.2">
      <c r="A12" s="55">
        <v>33969</v>
      </c>
      <c r="B12" s="33">
        <v>62226.259979628303</v>
      </c>
      <c r="C12" s="15">
        <v>16879.478057833399</v>
      </c>
      <c r="D12" s="92"/>
      <c r="E12" s="45" t="e">
        <f t="shared" si="0"/>
        <v>#NUM!</v>
      </c>
      <c r="F12" s="62">
        <v>9893726</v>
      </c>
      <c r="G12" s="65">
        <f t="shared" si="1"/>
        <v>10589.906632815697</v>
      </c>
      <c r="H12" s="37">
        <v>41.856666666666698</v>
      </c>
      <c r="I12" s="40">
        <f t="shared" si="2"/>
        <v>42.278393643258191</v>
      </c>
      <c r="J12" s="40">
        <f t="shared" si="3"/>
        <v>38.47534257860805</v>
      </c>
      <c r="K12" s="40">
        <f t="shared" si="4"/>
        <v>32.512881578627585</v>
      </c>
      <c r="L12" s="41">
        <f t="shared" si="5"/>
        <v>24.578214624135832</v>
      </c>
      <c r="M12" s="57">
        <v>4.703474166666668</v>
      </c>
      <c r="N12" s="15">
        <f t="shared" si="6"/>
        <v>13229.850483845175</v>
      </c>
      <c r="O12" s="92"/>
      <c r="P12" s="45" t="e">
        <f t="shared" si="7"/>
        <v>#NUM!</v>
      </c>
      <c r="Q12" s="42" t="e">
        <f t="shared" si="8"/>
        <v>#NUM!</v>
      </c>
      <c r="R12" s="33">
        <v>2415</v>
      </c>
      <c r="S12" s="50">
        <f t="shared" si="9"/>
        <v>0.27568493150684931</v>
      </c>
      <c r="T12" s="97"/>
      <c r="U12" s="56">
        <v>0</v>
      </c>
    </row>
    <row r="13" spans="1:21" x14ac:dyDescent="0.2">
      <c r="A13" s="55">
        <v>34334</v>
      </c>
      <c r="B13" s="33">
        <v>66386.449110037807</v>
      </c>
      <c r="C13" s="15">
        <v>20186.462396674498</v>
      </c>
      <c r="D13" s="92"/>
      <c r="E13" s="45" t="e">
        <f t="shared" si="0"/>
        <v>#NUM!</v>
      </c>
      <c r="F13" s="62">
        <v>11846747</v>
      </c>
      <c r="G13" s="65">
        <f t="shared" si="1"/>
        <v>12680.353653678043</v>
      </c>
      <c r="H13" s="37">
        <v>47.184083333333298</v>
      </c>
      <c r="I13" s="40">
        <f t="shared" si="2"/>
        <v>47.659486713298442</v>
      </c>
      <c r="J13" s="40">
        <f t="shared" si="3"/>
        <v>43.372392382916004</v>
      </c>
      <c r="K13" s="40">
        <f t="shared" si="4"/>
        <v>36.651043572814203</v>
      </c>
      <c r="L13" s="41">
        <f t="shared" si="5"/>
        <v>27.706471139836953</v>
      </c>
      <c r="M13" s="57">
        <v>4.9765033333333335</v>
      </c>
      <c r="N13" s="15">
        <f t="shared" si="6"/>
        <v>13339.978829185513</v>
      </c>
      <c r="O13" s="92"/>
      <c r="P13" s="45" t="e">
        <f t="shared" si="7"/>
        <v>#NUM!</v>
      </c>
      <c r="Q13" s="42" t="e">
        <f t="shared" si="8"/>
        <v>#NUM!</v>
      </c>
      <c r="R13" s="33">
        <v>2389</v>
      </c>
      <c r="S13" s="50">
        <f t="shared" si="9"/>
        <v>0.27271689497716894</v>
      </c>
      <c r="T13" s="97"/>
      <c r="U13" s="56">
        <v>0</v>
      </c>
    </row>
    <row r="14" spans="1:21" x14ac:dyDescent="0.2">
      <c r="A14" s="55">
        <v>34699</v>
      </c>
      <c r="B14" s="33">
        <v>69756.758845712102</v>
      </c>
      <c r="C14" s="15">
        <v>24138.573534695101</v>
      </c>
      <c r="D14" s="92"/>
      <c r="E14" s="45" t="e">
        <f t="shared" si="0"/>
        <v>#NUM!</v>
      </c>
      <c r="F14" s="62">
        <v>13829068</v>
      </c>
      <c r="G14" s="65">
        <f t="shared" si="1"/>
        <v>14802.162394517425</v>
      </c>
      <c r="H14" s="37">
        <v>52.5834166666667</v>
      </c>
      <c r="I14" s="40">
        <f t="shared" si="2"/>
        <v>53.11322104660659</v>
      </c>
      <c r="J14" s="40">
        <f t="shared" si="3"/>
        <v>48.335549180624852</v>
      </c>
      <c r="K14" s="40">
        <f t="shared" si="4"/>
        <v>40.845068067602888</v>
      </c>
      <c r="L14" s="41">
        <f t="shared" si="5"/>
        <v>30.876957087768435</v>
      </c>
      <c r="M14" s="57">
        <v>5.0336766666666675</v>
      </c>
      <c r="N14" s="15">
        <f t="shared" si="6"/>
        <v>13858.013429357883</v>
      </c>
      <c r="O14" s="92"/>
      <c r="P14" s="45" t="e">
        <f t="shared" si="7"/>
        <v>#NUM!</v>
      </c>
      <c r="Q14" s="42" t="e">
        <f t="shared" si="8"/>
        <v>#NUM!</v>
      </c>
      <c r="R14" s="33">
        <v>2364</v>
      </c>
      <c r="S14" s="50">
        <f t="shared" si="9"/>
        <v>0.26986301369863014</v>
      </c>
      <c r="T14" s="97"/>
      <c r="U14" s="56">
        <v>0</v>
      </c>
    </row>
    <row r="15" spans="1:21" x14ac:dyDescent="0.2">
      <c r="A15" s="55">
        <v>35064</v>
      </c>
      <c r="B15" s="33">
        <v>76213.045141112496</v>
      </c>
      <c r="C15" s="15">
        <v>29290.6202846739</v>
      </c>
      <c r="D15" s="92"/>
      <c r="E15" s="45" t="e">
        <f t="shared" si="0"/>
        <v>#NUM!</v>
      </c>
      <c r="F15" s="62">
        <v>16187130</v>
      </c>
      <c r="G15" s="65">
        <f>G16*(F15/F16)</f>
        <v>17326.151477537376</v>
      </c>
      <c r="H15" s="37">
        <v>56.912416666666701</v>
      </c>
      <c r="I15" s="40">
        <f t="shared" si="2"/>
        <v>57.485837899716358</v>
      </c>
      <c r="J15" s="40">
        <f t="shared" si="3"/>
        <v>52.314837816990085</v>
      </c>
      <c r="K15" s="40">
        <f t="shared" si="4"/>
        <v>44.207692843119624</v>
      </c>
      <c r="L15" s="41">
        <f t="shared" si="5"/>
        <v>33.418943814882013</v>
      </c>
      <c r="M15" s="57">
        <v>5.0922666666666672</v>
      </c>
      <c r="N15" s="15">
        <f>+B15/M15</f>
        <v>14966.428533680972</v>
      </c>
      <c r="O15" s="92"/>
      <c r="P15" s="45" t="e">
        <f t="shared" si="7"/>
        <v>#NUM!</v>
      </c>
      <c r="Q15" s="42" t="e">
        <f t="shared" si="8"/>
        <v>#NUM!</v>
      </c>
      <c r="R15" s="33">
        <v>2338</v>
      </c>
      <c r="S15" s="50">
        <f t="shared" si="9"/>
        <v>0.26689497716894978</v>
      </c>
      <c r="T15" s="97"/>
      <c r="U15" s="56">
        <v>0</v>
      </c>
    </row>
    <row r="16" spans="1:21" x14ac:dyDescent="0.2">
      <c r="A16" s="55">
        <v>35430</v>
      </c>
      <c r="B16" s="33">
        <v>81635.4986067727</v>
      </c>
      <c r="C16" s="15">
        <v>32393.8618422623</v>
      </c>
      <c r="D16" s="92"/>
      <c r="E16" s="45" t="e">
        <f t="shared" si="0"/>
        <v>#NUM!</v>
      </c>
      <c r="F16" s="62">
        <v>18411100</v>
      </c>
      <c r="G16" s="63">
        <v>19706.613060381202</v>
      </c>
      <c r="H16" s="37">
        <v>61.100666666666697</v>
      </c>
      <c r="I16" s="40">
        <f t="shared" si="2"/>
        <v>61.716286625758627</v>
      </c>
      <c r="J16" s="40">
        <f t="shared" si="3"/>
        <v>56.164746717719275</v>
      </c>
      <c r="K16" s="40">
        <f t="shared" si="4"/>
        <v>47.460987649323812</v>
      </c>
      <c r="L16" s="41">
        <f t="shared" si="5"/>
        <v>35.878282209391926</v>
      </c>
      <c r="M16" s="57">
        <v>5.1640333333333333</v>
      </c>
      <c r="N16" s="15">
        <f t="shared" si="6"/>
        <v>15808.476308590707</v>
      </c>
      <c r="O16" s="92"/>
      <c r="P16" s="45" t="e">
        <f t="shared" si="7"/>
        <v>#NUM!</v>
      </c>
      <c r="Q16" s="42" t="e">
        <f t="shared" si="8"/>
        <v>#NUM!</v>
      </c>
      <c r="R16" s="33">
        <v>2313</v>
      </c>
      <c r="S16" s="50">
        <f t="shared" si="9"/>
        <v>0.26404109589041097</v>
      </c>
      <c r="T16" s="97"/>
      <c r="U16" s="56">
        <v>0</v>
      </c>
    </row>
    <row r="17" spans="1:21" x14ac:dyDescent="0.2">
      <c r="A17" s="55">
        <v>35795</v>
      </c>
      <c r="B17" s="33">
        <v>87669.781814256305</v>
      </c>
      <c r="C17" s="15">
        <v>35946.9850399028</v>
      </c>
      <c r="D17" s="92"/>
      <c r="E17" s="45" t="e">
        <f t="shared" si="0"/>
        <v>#NUM!</v>
      </c>
      <c r="F17" s="62">
        <v>20514772</v>
      </c>
      <c r="G17" s="63">
        <v>21944.333147253801</v>
      </c>
      <c r="H17" s="37">
        <v>64.848500000000001</v>
      </c>
      <c r="I17" s="40">
        <f t="shared" si="2"/>
        <v>65.50188126562459</v>
      </c>
      <c r="J17" s="40">
        <f t="shared" si="3"/>
        <v>59.609817310078725</v>
      </c>
      <c r="K17" s="40">
        <f t="shared" si="4"/>
        <v>50.372181278608643</v>
      </c>
      <c r="L17" s="41">
        <f t="shared" si="5"/>
        <v>38.079008148123066</v>
      </c>
      <c r="M17" s="57">
        <v>5.2745649999999999</v>
      </c>
      <c r="N17" s="15">
        <f t="shared" si="6"/>
        <v>16621.234512088922</v>
      </c>
      <c r="O17" s="92"/>
      <c r="P17" s="45" t="e">
        <f t="shared" si="7"/>
        <v>#NUM!</v>
      </c>
      <c r="Q17" s="42" t="e">
        <f t="shared" si="8"/>
        <v>#NUM!</v>
      </c>
      <c r="R17" s="33">
        <v>2256</v>
      </c>
      <c r="S17" s="50">
        <f t="shared" si="9"/>
        <v>0.25753424657534246</v>
      </c>
      <c r="T17" s="97"/>
      <c r="U17" s="56">
        <v>0</v>
      </c>
    </row>
    <row r="18" spans="1:21" x14ac:dyDescent="0.2">
      <c r="A18" s="55">
        <v>36160</v>
      </c>
      <c r="B18" s="33">
        <v>91335.155998091897</v>
      </c>
      <c r="C18" s="15">
        <v>37741.6186881385</v>
      </c>
      <c r="D18" s="92"/>
      <c r="E18" s="45" t="e">
        <f t="shared" si="0"/>
        <v>#NUM!</v>
      </c>
      <c r="F18" s="62">
        <v>22032081</v>
      </c>
      <c r="G18" s="63">
        <v>23823.544953366501</v>
      </c>
      <c r="H18" s="37">
        <v>68.162416666666701</v>
      </c>
      <c r="I18" s="40">
        <f t="shared" si="2"/>
        <v>68.849187310084773</v>
      </c>
      <c r="J18" s="40">
        <f t="shared" si="3"/>
        <v>62.656024501930915</v>
      </c>
      <c r="K18" s="40">
        <f t="shared" si="4"/>
        <v>52.9463227171236</v>
      </c>
      <c r="L18" s="41">
        <f t="shared" si="5"/>
        <v>40.024938427963029</v>
      </c>
      <c r="M18" s="57">
        <v>5.3851584535997583</v>
      </c>
      <c r="N18" s="15">
        <f t="shared" si="6"/>
        <v>16960.532690925385</v>
      </c>
      <c r="O18" s="92"/>
      <c r="P18" s="45" t="e">
        <f t="shared" si="7"/>
        <v>#NUM!</v>
      </c>
      <c r="Q18" s="42" t="e">
        <f t="shared" si="8"/>
        <v>#NUM!</v>
      </c>
      <c r="R18" s="33">
        <v>2299</v>
      </c>
      <c r="S18" s="50">
        <f t="shared" si="9"/>
        <v>0.26244292237442923</v>
      </c>
      <c r="T18" s="97"/>
      <c r="U18" s="56">
        <v>0</v>
      </c>
    </row>
    <row r="19" spans="1:21" x14ac:dyDescent="0.2">
      <c r="A19" s="55">
        <v>36525</v>
      </c>
      <c r="B19" s="33">
        <v>91085.234333684901</v>
      </c>
      <c r="C19" s="15">
        <v>38461.785405030299</v>
      </c>
      <c r="D19" s="92"/>
      <c r="E19" s="45" t="e">
        <f t="shared" si="0"/>
        <v>#NUM!</v>
      </c>
      <c r="F19" s="62">
        <v>22067452</v>
      </c>
      <c r="G19" s="63">
        <v>24182.733253328501</v>
      </c>
      <c r="H19" s="37">
        <v>70.436916666666704</v>
      </c>
      <c r="I19" s="40">
        <f t="shared" si="2"/>
        <v>71.146604041985483</v>
      </c>
      <c r="J19" s="40">
        <f t="shared" si="3"/>
        <v>64.746782645477396</v>
      </c>
      <c r="K19" s="40">
        <f t="shared" si="4"/>
        <v>54.713079485872228</v>
      </c>
      <c r="L19" s="41">
        <f t="shared" si="5"/>
        <v>41.360523738847718</v>
      </c>
      <c r="M19" s="57">
        <v>5.3146762009161979</v>
      </c>
      <c r="N19" s="15">
        <f t="shared" si="6"/>
        <v>17138.435323300168</v>
      </c>
      <c r="O19" s="92"/>
      <c r="P19" s="45" t="e">
        <f t="shared" si="7"/>
        <v>#NUM!</v>
      </c>
      <c r="Q19" s="42" t="e">
        <f t="shared" si="8"/>
        <v>#NUM!</v>
      </c>
      <c r="R19" s="33">
        <v>2277</v>
      </c>
      <c r="S19" s="50">
        <f t="shared" si="9"/>
        <v>0.25993150684931504</v>
      </c>
      <c r="T19" s="97"/>
      <c r="U19" s="56">
        <v>0</v>
      </c>
    </row>
    <row r="20" spans="1:21" x14ac:dyDescent="0.2">
      <c r="A20" s="55">
        <v>36891</v>
      </c>
      <c r="B20" s="33">
        <v>95613.647416517095</v>
      </c>
      <c r="C20" s="15">
        <v>42215.029916778803</v>
      </c>
      <c r="D20" s="92"/>
      <c r="E20" s="45" t="e">
        <f t="shared" si="0"/>
        <v>#NUM!</v>
      </c>
      <c r="F20" s="62">
        <v>23917162</v>
      </c>
      <c r="G20" s="63">
        <v>26225.1307061681</v>
      </c>
      <c r="H20" s="37">
        <v>73.144000000000005</v>
      </c>
      <c r="I20" s="40">
        <f t="shared" si="2"/>
        <v>73.880962601954479</v>
      </c>
      <c r="J20" s="40">
        <f t="shared" si="3"/>
        <v>67.235178567405541</v>
      </c>
      <c r="K20" s="40">
        <f t="shared" si="4"/>
        <v>56.815852755924205</v>
      </c>
      <c r="L20" s="41">
        <f t="shared" si="5"/>
        <v>42.950121775928714</v>
      </c>
      <c r="M20" s="57">
        <v>5.4115190798573085</v>
      </c>
      <c r="N20" s="15">
        <f t="shared" si="6"/>
        <v>17668.541125986059</v>
      </c>
      <c r="O20" s="92"/>
      <c r="P20" s="45" t="e">
        <f t="shared" si="7"/>
        <v>#NUM!</v>
      </c>
      <c r="Q20" s="42" t="e">
        <f t="shared" si="8"/>
        <v>#NUM!</v>
      </c>
      <c r="R20" s="33">
        <v>2263</v>
      </c>
      <c r="S20" s="50">
        <f t="shared" si="9"/>
        <v>0.25833333333333336</v>
      </c>
      <c r="T20" s="97"/>
      <c r="U20" s="56">
        <v>0</v>
      </c>
    </row>
    <row r="21" spans="1:21" x14ac:dyDescent="0.2">
      <c r="A21" s="55">
        <v>37256</v>
      </c>
      <c r="B21" s="33">
        <v>98629.335248726406</v>
      </c>
      <c r="C21" s="15">
        <v>45409.054801007398</v>
      </c>
      <c r="D21" s="92"/>
      <c r="E21" s="45" t="e">
        <f t="shared" si="0"/>
        <v>#NUM!</v>
      </c>
      <c r="F21" s="45"/>
      <c r="G21" s="63">
        <v>28024.5763578361</v>
      </c>
      <c r="H21" s="37">
        <v>75.754583333333301</v>
      </c>
      <c r="I21" s="40">
        <f t="shared" si="2"/>
        <v>76.517848875870087</v>
      </c>
      <c r="J21" s="40">
        <f t="shared" si="3"/>
        <v>69.634870087991743</v>
      </c>
      <c r="K21" s="40">
        <f t="shared" si="4"/>
        <v>58.843668000834711</v>
      </c>
      <c r="L21" s="41">
        <f t="shared" si="5"/>
        <v>44.483055059217499</v>
      </c>
      <c r="M21" s="57">
        <v>5.459039069871765</v>
      </c>
      <c r="N21" s="15">
        <f t="shared" si="6"/>
        <v>18067.160536193642</v>
      </c>
      <c r="O21" s="92"/>
      <c r="P21" s="45" t="e">
        <f t="shared" si="7"/>
        <v>#NUM!</v>
      </c>
      <c r="Q21" s="42" t="e">
        <f t="shared" si="8"/>
        <v>#NUM!</v>
      </c>
      <c r="R21" s="33">
        <v>2242</v>
      </c>
      <c r="S21" s="50">
        <f t="shared" si="9"/>
        <v>0.25593607305936072</v>
      </c>
      <c r="T21" s="97"/>
      <c r="U21" s="56">
        <v>0</v>
      </c>
    </row>
    <row r="22" spans="1:21" x14ac:dyDescent="0.2">
      <c r="A22" s="55">
        <v>37621</v>
      </c>
      <c r="B22" s="33">
        <v>101788.234745102</v>
      </c>
      <c r="C22" s="15">
        <v>48428.963170132003</v>
      </c>
      <c r="D22" s="92"/>
      <c r="E22" s="45" t="e">
        <f t="shared" si="0"/>
        <v>#NUM!</v>
      </c>
      <c r="F22" s="45"/>
      <c r="G22" s="63">
        <v>29596.115979370701</v>
      </c>
      <c r="H22" s="37">
        <v>77.640416666666695</v>
      </c>
      <c r="I22" s="40">
        <f t="shared" si="2"/>
        <v>78.422682928882281</v>
      </c>
      <c r="J22" s="40">
        <f t="shared" si="3"/>
        <v>71.368359381919291</v>
      </c>
      <c r="K22" s="40">
        <f t="shared" si="4"/>
        <v>60.308521290084464</v>
      </c>
      <c r="L22" s="41">
        <f t="shared" si="5"/>
        <v>45.590415489543638</v>
      </c>
      <c r="M22" s="57">
        <v>5.5631737220628485</v>
      </c>
      <c r="N22" s="15">
        <f t="shared" si="6"/>
        <v>18296.792412112289</v>
      </c>
      <c r="O22" s="92"/>
      <c r="P22" s="45" t="e">
        <f t="shared" si="7"/>
        <v>#NUM!</v>
      </c>
      <c r="Q22" s="42" t="e">
        <f t="shared" si="8"/>
        <v>#NUM!</v>
      </c>
      <c r="R22" s="33">
        <v>2250</v>
      </c>
      <c r="S22" s="50">
        <f t="shared" si="9"/>
        <v>0.25684931506849318</v>
      </c>
      <c r="T22" s="97"/>
      <c r="U22" s="56">
        <v>0</v>
      </c>
    </row>
    <row r="23" spans="1:21" x14ac:dyDescent="0.2">
      <c r="A23" s="55">
        <v>37986</v>
      </c>
      <c r="B23" s="33">
        <v>106595.94272668099</v>
      </c>
      <c r="C23" s="15">
        <v>52897.338900012299</v>
      </c>
      <c r="D23" s="92"/>
      <c r="E23" s="45" t="e">
        <f t="shared" si="0"/>
        <v>#NUM!</v>
      </c>
      <c r="F23" s="45"/>
      <c r="G23" s="63">
        <v>31735.307076604498</v>
      </c>
      <c r="H23" s="37">
        <v>79.822249999999997</v>
      </c>
      <c r="I23" s="40">
        <f t="shared" si="2"/>
        <v>80.626499330824956</v>
      </c>
      <c r="J23" s="40">
        <f t="shared" si="3"/>
        <v>73.373936787734976</v>
      </c>
      <c r="K23" s="40">
        <f t="shared" si="4"/>
        <v>62.003297640907945</v>
      </c>
      <c r="L23" s="41">
        <f t="shared" si="5"/>
        <v>46.871586978133898</v>
      </c>
      <c r="M23" s="57">
        <v>5.7706998809298637</v>
      </c>
      <c r="N23" s="15">
        <f t="shared" si="6"/>
        <v>18471.926269973446</v>
      </c>
      <c r="O23" s="92"/>
      <c r="P23" s="45" t="e">
        <f t="shared" si="7"/>
        <v>#NUM!</v>
      </c>
      <c r="Q23" s="42" t="e">
        <f t="shared" si="8"/>
        <v>#NUM!</v>
      </c>
      <c r="R23" s="33">
        <v>2235</v>
      </c>
      <c r="S23" s="50">
        <f t="shared" si="9"/>
        <v>0.25513698630136988</v>
      </c>
      <c r="T23" s="97"/>
      <c r="U23" s="56">
        <v>0</v>
      </c>
    </row>
    <row r="24" spans="1:21" x14ac:dyDescent="0.2">
      <c r="A24" s="55">
        <v>38352</v>
      </c>
      <c r="B24" s="33">
        <v>113710.426877251</v>
      </c>
      <c r="C24" s="15">
        <v>60391.763165277996</v>
      </c>
      <c r="D24" s="92"/>
      <c r="E24" s="45" t="e">
        <f t="shared" si="0"/>
        <v>#NUM!</v>
      </c>
      <c r="F24" s="45"/>
      <c r="G24" s="63">
        <v>34933.267693977003</v>
      </c>
      <c r="H24" s="37">
        <v>80.664166666666702</v>
      </c>
      <c r="I24" s="40">
        <f t="shared" si="2"/>
        <v>81.476898731513529</v>
      </c>
      <c r="J24" s="40">
        <f t="shared" si="3"/>
        <v>74.147840558682844</v>
      </c>
      <c r="K24" s="40">
        <f t="shared" si="4"/>
        <v>62.657270808441766</v>
      </c>
      <c r="L24" s="41">
        <f t="shared" si="5"/>
        <v>47.365960041659534</v>
      </c>
      <c r="M24" s="57">
        <v>5.9210337154303501</v>
      </c>
      <c r="N24" s="15">
        <f t="shared" si="6"/>
        <v>19204.489003485829</v>
      </c>
      <c r="O24" s="92"/>
      <c r="P24" s="45" t="e">
        <f t="shared" si="7"/>
        <v>#NUM!</v>
      </c>
      <c r="Q24" s="42" t="e">
        <f t="shared" si="8"/>
        <v>#NUM!</v>
      </c>
      <c r="R24" s="33">
        <v>2232</v>
      </c>
      <c r="S24" s="50">
        <f t="shared" si="9"/>
        <v>0.25479452054794521</v>
      </c>
      <c r="T24" s="97"/>
      <c r="U24" s="56">
        <v>0</v>
      </c>
    </row>
    <row r="25" spans="1:21" x14ac:dyDescent="0.2">
      <c r="A25" s="55">
        <v>38717</v>
      </c>
      <c r="B25" s="33">
        <v>120347.756481554</v>
      </c>
      <c r="C25" s="15">
        <v>68467.939844195804</v>
      </c>
      <c r="D25" s="92"/>
      <c r="E25" s="45" t="e">
        <f t="shared" si="0"/>
        <v>#NUM!</v>
      </c>
      <c r="F25" s="45"/>
      <c r="G25" s="63">
        <v>39362.258873088103</v>
      </c>
      <c r="H25" s="37">
        <v>83.126499999999993</v>
      </c>
      <c r="I25" s="40">
        <f t="shared" si="2"/>
        <v>83.964041312088057</v>
      </c>
      <c r="J25" s="40">
        <f t="shared" si="3"/>
        <v>76.411258219176375</v>
      </c>
      <c r="K25" s="40">
        <f t="shared" si="4"/>
        <v>64.569930330790399</v>
      </c>
      <c r="L25" s="41">
        <f t="shared" si="5"/>
        <v>48.811840995935938</v>
      </c>
      <c r="M25" s="57">
        <v>6.1618169550548076</v>
      </c>
      <c r="N25" s="15">
        <f t="shared" si="6"/>
        <v>19531.212523739036</v>
      </c>
      <c r="O25" s="92"/>
      <c r="P25" s="45" t="e">
        <f t="shared" si="7"/>
        <v>#NUM!</v>
      </c>
      <c r="Q25" s="42" t="e">
        <f t="shared" si="8"/>
        <v>#NUM!</v>
      </c>
      <c r="R25" s="33">
        <v>2157</v>
      </c>
      <c r="S25" s="50">
        <f t="shared" si="9"/>
        <v>0.24623287671232877</v>
      </c>
      <c r="T25" s="97"/>
      <c r="U25" s="56">
        <v>0</v>
      </c>
    </row>
    <row r="26" spans="1:21" x14ac:dyDescent="0.2">
      <c r="A26" s="55">
        <v>39082</v>
      </c>
      <c r="B26" s="33">
        <v>127628.784707578</v>
      </c>
      <c r="C26" s="15">
        <v>81577.533475732504</v>
      </c>
      <c r="D26" s="92"/>
      <c r="E26" s="45" t="e">
        <f t="shared" si="0"/>
        <v>#NUM!</v>
      </c>
      <c r="F26" s="45"/>
      <c r="G26" s="63">
        <v>43641.411370661299</v>
      </c>
      <c r="H26" s="37">
        <v>85.946166666666699</v>
      </c>
      <c r="I26" s="40">
        <f t="shared" si="2"/>
        <v>86.812117539119399</v>
      </c>
      <c r="J26" s="40">
        <f t="shared" si="3"/>
        <v>79.003142609336848</v>
      </c>
      <c r="K26" s="40">
        <f t="shared" si="4"/>
        <v>66.760154630174128</v>
      </c>
      <c r="L26" s="41">
        <f t="shared" si="5"/>
        <v>50.467547912441219</v>
      </c>
      <c r="M26" s="57">
        <v>6.2653944855848609</v>
      </c>
      <c r="N26" s="15">
        <f t="shared" si="6"/>
        <v>20370.430784720833</v>
      </c>
      <c r="O26" s="92"/>
      <c r="P26" s="45" t="e">
        <f t="shared" si="7"/>
        <v>#NUM!</v>
      </c>
      <c r="Q26" s="42" t="e">
        <f t="shared" si="8"/>
        <v>#NUM!</v>
      </c>
      <c r="R26" s="33">
        <v>2165</v>
      </c>
      <c r="S26" s="50">
        <f t="shared" si="9"/>
        <v>0.24714611872146119</v>
      </c>
      <c r="T26" s="97"/>
      <c r="U26" s="56">
        <v>0</v>
      </c>
    </row>
    <row r="27" spans="1:21" x14ac:dyDescent="0.2">
      <c r="A27" s="55">
        <v>39447</v>
      </c>
      <c r="B27" s="33">
        <v>134224.93510500799</v>
      </c>
      <c r="C27" s="15">
        <v>90159.479205960204</v>
      </c>
      <c r="D27" s="92"/>
      <c r="E27" s="45" t="e">
        <f t="shared" si="0"/>
        <v>#NUM!</v>
      </c>
      <c r="F27" s="45"/>
      <c r="G27" s="63">
        <v>48526.845715762298</v>
      </c>
      <c r="H27" s="37">
        <v>89.734499999999997</v>
      </c>
      <c r="I27" s="40">
        <f t="shared" si="2"/>
        <v>90.638620236862693</v>
      </c>
      <c r="J27" s="40">
        <f t="shared" si="3"/>
        <v>82.485441473762094</v>
      </c>
      <c r="K27" s="40">
        <f t="shared" si="4"/>
        <v>69.702807327005388</v>
      </c>
      <c r="L27" s="41">
        <f t="shared" si="5"/>
        <v>52.692055431779458</v>
      </c>
      <c r="M27" s="57">
        <v>6.4298642499999987</v>
      </c>
      <c r="N27" s="15">
        <f t="shared" si="6"/>
        <v>20875.236223689793</v>
      </c>
      <c r="O27" s="92"/>
      <c r="P27" s="45" t="e">
        <f t="shared" si="7"/>
        <v>#NUM!</v>
      </c>
      <c r="Q27" s="42" t="e">
        <f t="shared" si="8"/>
        <v>#NUM!</v>
      </c>
      <c r="R27" s="33">
        <v>2128</v>
      </c>
      <c r="S27" s="50">
        <f t="shared" si="9"/>
        <v>0.24292237442922374</v>
      </c>
      <c r="T27" s="97"/>
      <c r="U27" s="56">
        <v>0</v>
      </c>
    </row>
    <row r="28" spans="1:21" x14ac:dyDescent="0.2">
      <c r="A28" s="55">
        <v>39813</v>
      </c>
      <c r="B28" s="33">
        <v>139311.245140246</v>
      </c>
      <c r="C28" s="15">
        <v>93867.121297655496</v>
      </c>
      <c r="D28" s="92"/>
      <c r="E28" s="45" t="e">
        <f t="shared" si="0"/>
        <v>#NUM!</v>
      </c>
      <c r="F28" s="45"/>
      <c r="G28" s="63">
        <v>54620.9333882379</v>
      </c>
      <c r="H28" s="37">
        <v>97.555999999999997</v>
      </c>
      <c r="I28" s="40">
        <f>I29*(H28/H29)</f>
        <v>98.5389257847024</v>
      </c>
      <c r="J28" s="40">
        <f t="shared" si="3"/>
        <v>89.675094065430073</v>
      </c>
      <c r="K28" s="40">
        <f t="shared" si="4"/>
        <v>75.778291198962918</v>
      </c>
      <c r="L28" s="41">
        <f t="shared" si="5"/>
        <v>57.284836486553971</v>
      </c>
      <c r="M28" s="57">
        <v>6.6360261666666664</v>
      </c>
      <c r="N28" s="15">
        <f t="shared" si="6"/>
        <v>20993.172968488045</v>
      </c>
      <c r="O28" s="92"/>
      <c r="P28" s="45" t="e">
        <f t="shared" si="7"/>
        <v>#NUM!</v>
      </c>
      <c r="Q28" s="42" t="e">
        <f t="shared" si="8"/>
        <v>#NUM!</v>
      </c>
      <c r="R28" s="33">
        <v>2095</v>
      </c>
      <c r="S28" s="50">
        <f t="shared" si="9"/>
        <v>0.23915525114155251</v>
      </c>
      <c r="T28" s="97"/>
      <c r="U28" s="56">
        <v>0</v>
      </c>
    </row>
    <row r="29" spans="1:21" x14ac:dyDescent="0.2">
      <c r="A29" s="55">
        <v>40178</v>
      </c>
      <c r="B29" s="33">
        <v>137753.69354499099</v>
      </c>
      <c r="C29" s="15">
        <v>96138.477277419996</v>
      </c>
      <c r="D29" s="92"/>
      <c r="E29" s="45" t="e">
        <f t="shared" si="0"/>
        <v>#NUM!</v>
      </c>
      <c r="F29" s="45"/>
      <c r="G29" s="63">
        <v>54478.046474707902</v>
      </c>
      <c r="H29" s="37">
        <v>99.002499999999998</v>
      </c>
      <c r="I29" s="37">
        <v>100</v>
      </c>
      <c r="J29" s="40">
        <f t="shared" si="3"/>
        <v>91.004740868964916</v>
      </c>
      <c r="K29" s="40">
        <f t="shared" si="4"/>
        <v>76.90188480898486</v>
      </c>
      <c r="L29" s="41">
        <f t="shared" si="5"/>
        <v>58.134220593915899</v>
      </c>
      <c r="M29" s="57">
        <v>6.5909382499999989</v>
      </c>
      <c r="N29" s="15">
        <f t="shared" si="6"/>
        <v>20900.467933376713</v>
      </c>
      <c r="O29" s="92"/>
      <c r="P29" s="45" t="e">
        <f t="shared" si="7"/>
        <v>#NUM!</v>
      </c>
      <c r="Q29" s="42" t="e">
        <f t="shared" si="8"/>
        <v>#NUM!</v>
      </c>
      <c r="R29" s="33">
        <v>2074</v>
      </c>
      <c r="S29" s="50">
        <f t="shared" si="9"/>
        <v>0.2367579908675799</v>
      </c>
      <c r="T29" s="97"/>
      <c r="U29" s="56">
        <v>0</v>
      </c>
    </row>
    <row r="30" spans="1:21" x14ac:dyDescent="0.2">
      <c r="A30" s="55">
        <v>40543</v>
      </c>
      <c r="B30" s="33">
        <v>145814.55896150699</v>
      </c>
      <c r="C30" s="15">
        <v>110777.866879136</v>
      </c>
      <c r="D30" s="92"/>
      <c r="E30" s="45" t="e">
        <f t="shared" si="0"/>
        <v>#NUM!</v>
      </c>
      <c r="F30" s="45"/>
      <c r="G30" s="63">
        <v>62687.0312588948</v>
      </c>
      <c r="H30" s="37"/>
      <c r="I30" s="37">
        <v>101.41208921704801</v>
      </c>
      <c r="J30" s="40">
        <f t="shared" si="3"/>
        <v>92.289809001778053</v>
      </c>
      <c r="K30" s="40">
        <f t="shared" si="4"/>
        <v>77.987808032079215</v>
      </c>
      <c r="L30" s="41">
        <f t="shared" si="5"/>
        <v>58.955127654337488</v>
      </c>
      <c r="M30" s="57">
        <v>7.2223109496784499</v>
      </c>
      <c r="N30" s="15">
        <f t="shared" si="6"/>
        <v>20189.460129516981</v>
      </c>
      <c r="O30" s="92"/>
      <c r="P30" s="45" t="e">
        <f t="shared" si="7"/>
        <v>#NUM!</v>
      </c>
      <c r="Q30" s="42" t="e">
        <f t="shared" si="8"/>
        <v>#NUM!</v>
      </c>
      <c r="R30" s="33">
        <v>2070</v>
      </c>
      <c r="S30" s="50">
        <f t="shared" si="9"/>
        <v>0.2363013698630137</v>
      </c>
      <c r="T30" s="97"/>
      <c r="U30" s="56">
        <v>0</v>
      </c>
    </row>
    <row r="31" spans="1:21" x14ac:dyDescent="0.2">
      <c r="A31" s="55">
        <v>40908</v>
      </c>
      <c r="B31" s="33">
        <v>154889.90660892701</v>
      </c>
      <c r="C31" s="15">
        <v>121509.298514008</v>
      </c>
      <c r="D31" s="92"/>
      <c r="E31" s="45" t="e">
        <f t="shared" si="0"/>
        <v>#NUM!</v>
      </c>
      <c r="F31" s="45"/>
      <c r="G31" s="63">
        <v>70651.089062246901</v>
      </c>
      <c r="H31" s="37"/>
      <c r="I31" s="37">
        <v>104.799484617367</v>
      </c>
      <c r="J31" s="40">
        <f t="shared" si="3"/>
        <v>95.372499408045599</v>
      </c>
      <c r="K31" s="40">
        <f t="shared" si="4"/>
        <v>80.592778940857386</v>
      </c>
      <c r="L31" s="41">
        <f t="shared" si="5"/>
        <v>60.924363568747097</v>
      </c>
      <c r="M31" s="57">
        <v>7.6765451303217924</v>
      </c>
      <c r="N31" s="15">
        <f t="shared" si="6"/>
        <v>20177.033285080706</v>
      </c>
      <c r="O31" s="92"/>
      <c r="P31" s="45" t="e">
        <f t="shared" si="7"/>
        <v>#NUM!</v>
      </c>
      <c r="Q31" s="42" t="e">
        <f t="shared" si="8"/>
        <v>#NUM!</v>
      </c>
      <c r="R31" s="33">
        <v>2050</v>
      </c>
      <c r="S31" s="50">
        <f t="shared" si="9"/>
        <v>0.23401826484018265</v>
      </c>
      <c r="T31" s="97"/>
      <c r="U31" s="56">
        <v>0</v>
      </c>
    </row>
    <row r="32" spans="1:21" x14ac:dyDescent="0.2">
      <c r="A32" s="55">
        <v>41274</v>
      </c>
      <c r="B32" s="33">
        <v>164423.90701513799</v>
      </c>
      <c r="C32" s="15">
        <v>129973.394043234</v>
      </c>
      <c r="D32" s="92"/>
      <c r="E32" s="45" t="e">
        <f t="shared" si="0"/>
        <v>#NUM!</v>
      </c>
      <c r="F32" s="45"/>
      <c r="G32" s="63">
        <v>77136.195158551505</v>
      </c>
      <c r="H32" s="37"/>
      <c r="I32" s="37">
        <v>107.951277028419</v>
      </c>
      <c r="J32" s="40">
        <f>J33*(I32/I33)</f>
        <v>98.240779924451175</v>
      </c>
      <c r="K32" s="40">
        <f t="shared" si="4"/>
        <v>83.016566710222918</v>
      </c>
      <c r="L32" s="41">
        <f t="shared" si="5"/>
        <v>62.756633521650365</v>
      </c>
      <c r="M32" s="57">
        <v>7.8586112945467077</v>
      </c>
      <c r="N32" s="15">
        <f t="shared" si="6"/>
        <v>20922.768775856868</v>
      </c>
      <c r="O32" s="92"/>
      <c r="P32" s="45" t="e">
        <f t="shared" si="7"/>
        <v>#NUM!</v>
      </c>
      <c r="Q32" s="42" t="e">
        <f t="shared" si="8"/>
        <v>#NUM!</v>
      </c>
      <c r="R32" s="33">
        <v>2027</v>
      </c>
      <c r="S32" s="50">
        <f t="shared" si="9"/>
        <v>0.23139269406392693</v>
      </c>
      <c r="T32" s="97"/>
      <c r="U32" s="56">
        <v>0</v>
      </c>
    </row>
    <row r="33" spans="1:21" x14ac:dyDescent="0.2">
      <c r="A33" s="55">
        <v>41639</v>
      </c>
      <c r="B33" s="33">
        <v>169863.88553887999</v>
      </c>
      <c r="C33" s="15">
        <v>137309.19201244999</v>
      </c>
      <c r="D33" s="92"/>
      <c r="E33" s="45" t="e">
        <f t="shared" si="0"/>
        <v>#NUM!</v>
      </c>
      <c r="F33" s="45"/>
      <c r="G33" s="63">
        <v>83327.206031145004</v>
      </c>
      <c r="H33" s="37"/>
      <c r="I33" s="37">
        <v>109.884385192621</v>
      </c>
      <c r="J33" s="37">
        <v>100</v>
      </c>
      <c r="K33" s="40">
        <f t="shared" si="4"/>
        <v>84.503163323890618</v>
      </c>
      <c r="L33" s="41">
        <f t="shared" si="5"/>
        <v>63.880430886146549</v>
      </c>
      <c r="M33" s="57">
        <v>8.023045235414374</v>
      </c>
      <c r="N33" s="15">
        <f t="shared" si="6"/>
        <v>21171.996486955723</v>
      </c>
      <c r="O33" s="92"/>
      <c r="P33" s="45" t="e">
        <f t="shared" si="7"/>
        <v>#NUM!</v>
      </c>
      <c r="Q33" s="42" t="e">
        <f t="shared" si="8"/>
        <v>#NUM!</v>
      </c>
      <c r="R33" s="33">
        <v>2021</v>
      </c>
      <c r="S33" s="50">
        <f t="shared" si="9"/>
        <v>0.23070776255707762</v>
      </c>
      <c r="T33" s="97"/>
      <c r="U33" s="56">
        <v>0</v>
      </c>
    </row>
    <row r="34" spans="1:21" x14ac:dyDescent="0.2">
      <c r="A34" s="55">
        <v>42004</v>
      </c>
      <c r="B34" s="33">
        <v>172908.94958511001</v>
      </c>
      <c r="C34" s="15">
        <v>147951.29003592001</v>
      </c>
      <c r="D34" s="92"/>
      <c r="E34" s="45" t="e">
        <f t="shared" si="0"/>
        <v>#NUM!</v>
      </c>
      <c r="F34" s="45"/>
      <c r="G34" s="63">
        <v>90608.924982500001</v>
      </c>
      <c r="H34" s="37"/>
      <c r="I34" s="37"/>
      <c r="J34" s="37">
        <v>104.394751365221</v>
      </c>
      <c r="K34" s="40">
        <f t="shared" si="4"/>
        <v>88.216867247722234</v>
      </c>
      <c r="L34" s="41">
        <f t="shared" si="5"/>
        <v>66.687816994624527</v>
      </c>
      <c r="M34" s="57">
        <v>8.1501070751577398</v>
      </c>
      <c r="N34" s="15">
        <f t="shared" si="6"/>
        <v>21215.543303983337</v>
      </c>
      <c r="O34" s="92"/>
      <c r="P34" s="45" t="e">
        <f t="shared" si="7"/>
        <v>#NUM!</v>
      </c>
      <c r="Q34" s="42" t="e">
        <f t="shared" si="8"/>
        <v>#NUM!</v>
      </c>
      <c r="R34" s="33">
        <v>1994</v>
      </c>
      <c r="S34" s="50">
        <f t="shared" si="9"/>
        <v>0.2276255707762557</v>
      </c>
      <c r="T34" s="97"/>
      <c r="U34" s="56">
        <v>0</v>
      </c>
    </row>
    <row r="35" spans="1:21" x14ac:dyDescent="0.2">
      <c r="A35" s="55">
        <v>42369</v>
      </c>
      <c r="B35" s="33">
        <v>176629.85075720999</v>
      </c>
      <c r="C35" s="15">
        <v>158622.90285196001</v>
      </c>
      <c r="D35" s="92"/>
      <c r="E35" s="45" t="e">
        <f t="shared" si="0"/>
        <v>#NUM!</v>
      </c>
      <c r="F35" s="45"/>
      <c r="G35" s="63">
        <v>97989.926118246003</v>
      </c>
      <c r="H35" s="37"/>
      <c r="I35" s="37"/>
      <c r="J35" s="37">
        <v>108.934959121318</v>
      </c>
      <c r="K35" s="40">
        <f t="shared" si="4"/>
        <v>92.053486423100836</v>
      </c>
      <c r="L35" s="41">
        <f t="shared" si="5"/>
        <v>69.588121272345532</v>
      </c>
      <c r="M35" s="57">
        <v>8.2737390508056254</v>
      </c>
      <c r="N35" s="15">
        <f t="shared" si="6"/>
        <v>21348.250128823111</v>
      </c>
      <c r="O35" s="92"/>
      <c r="P35" s="45" t="e">
        <f t="shared" si="7"/>
        <v>#NUM!</v>
      </c>
      <c r="Q35" s="42" t="e">
        <f t="shared" si="8"/>
        <v>#NUM!</v>
      </c>
      <c r="R35" s="33">
        <v>1999</v>
      </c>
      <c r="S35" s="50">
        <f t="shared" si="9"/>
        <v>0.22819634703196348</v>
      </c>
      <c r="T35" s="97"/>
      <c r="U35" s="56">
        <v>0</v>
      </c>
    </row>
    <row r="36" spans="1:21" x14ac:dyDescent="0.2">
      <c r="A36" s="55">
        <v>42735</v>
      </c>
      <c r="B36" s="33">
        <v>179726.24048337</v>
      </c>
      <c r="C36" s="15">
        <v>168764.68791663999</v>
      </c>
      <c r="D36" s="92"/>
      <c r="E36" s="45" t="e">
        <f t="shared" si="0"/>
        <v>#NUM!</v>
      </c>
      <c r="F36" s="45"/>
      <c r="G36" s="63">
        <v>104904.276759502</v>
      </c>
      <c r="H36" s="37"/>
      <c r="I36" s="37"/>
      <c r="J36" s="37">
        <v>113.060180659327</v>
      </c>
      <c r="K36" s="40">
        <f t="shared" si="4"/>
        <v>95.539429116836899</v>
      </c>
      <c r="L36" s="41">
        <f t="shared" si="5"/>
        <v>72.223330565833805</v>
      </c>
      <c r="M36" s="57">
        <v>8.3919226377509357</v>
      </c>
      <c r="N36" s="15">
        <f t="shared" si="6"/>
        <v>21416.574990202393</v>
      </c>
      <c r="O36" s="92"/>
      <c r="P36" s="45" t="e">
        <f t="shared" si="7"/>
        <v>#NUM!</v>
      </c>
      <c r="Q36" s="42" t="e">
        <f t="shared" si="8"/>
        <v>#NUM!</v>
      </c>
      <c r="R36" s="33">
        <v>1983</v>
      </c>
      <c r="S36" s="50">
        <f t="shared" si="9"/>
        <v>0.22636986301369863</v>
      </c>
      <c r="T36" s="97"/>
      <c r="U36" s="56">
        <v>0</v>
      </c>
    </row>
    <row r="37" spans="1:21" x14ac:dyDescent="0.2">
      <c r="A37" s="55">
        <v>43100</v>
      </c>
      <c r="B37" s="33">
        <v>182166.37533534001</v>
      </c>
      <c r="C37" s="15">
        <v>179314.91010605</v>
      </c>
      <c r="D37" s="92"/>
      <c r="E37" s="45" t="e">
        <f t="shared" si="0"/>
        <v>#NUM!</v>
      </c>
      <c r="F37" s="45"/>
      <c r="G37" s="63">
        <v>111315.149596089</v>
      </c>
      <c r="H37" s="37"/>
      <c r="I37" s="37"/>
      <c r="J37" s="37">
        <v>115.52778867732999</v>
      </c>
      <c r="K37" s="40">
        <f>K38*(J37/J38)</f>
        <v>97.62463595048338</v>
      </c>
      <c r="L37" s="41">
        <f t="shared" si="5"/>
        <v>73.799649200315201</v>
      </c>
      <c r="M37" s="57">
        <v>8.5743322902763595</v>
      </c>
      <c r="N37" s="15">
        <f t="shared" si="6"/>
        <v>21245.546494847658</v>
      </c>
      <c r="O37" s="92"/>
      <c r="P37" s="45" t="e">
        <f t="shared" si="7"/>
        <v>#NUM!</v>
      </c>
      <c r="Q37" s="42" t="e">
        <f t="shared" si="8"/>
        <v>#NUM!</v>
      </c>
      <c r="R37" s="33">
        <v>1968</v>
      </c>
      <c r="S37" s="50">
        <f t="shared" si="9"/>
        <v>0.22465753424657534</v>
      </c>
      <c r="T37" s="97"/>
      <c r="U37" s="56">
        <v>0</v>
      </c>
    </row>
    <row r="38" spans="1:21" x14ac:dyDescent="0.2">
      <c r="A38" s="55">
        <v>43465</v>
      </c>
      <c r="B38" s="33">
        <v>189434.86740995999</v>
      </c>
      <c r="C38" s="15">
        <v>189434.86740995999</v>
      </c>
      <c r="D38" s="92"/>
      <c r="E38" s="45" t="e">
        <f t="shared" si="0"/>
        <v>#NUM!</v>
      </c>
      <c r="F38" s="45"/>
      <c r="G38" s="63">
        <v>117562.159101796</v>
      </c>
      <c r="H38" s="37"/>
      <c r="I38" s="37"/>
      <c r="J38" s="37">
        <v>118.339751317997</v>
      </c>
      <c r="K38" s="37">
        <v>100.00083333333301</v>
      </c>
      <c r="L38" s="41">
        <f t="shared" si="5"/>
        <v>75.595943051530753</v>
      </c>
      <c r="M38" s="57">
        <v>8.7739402384150829</v>
      </c>
      <c r="N38" s="15">
        <f t="shared" si="6"/>
        <v>21590.626589927553</v>
      </c>
      <c r="O38" s="92"/>
      <c r="P38" s="45" t="e">
        <f t="shared" si="7"/>
        <v>#NUM!</v>
      </c>
      <c r="Q38" s="42" t="e">
        <f t="shared" si="8"/>
        <v>#NUM!</v>
      </c>
      <c r="R38" s="33">
        <v>1961</v>
      </c>
      <c r="S38" s="50">
        <f t="shared" si="9"/>
        <v>0.22385844748858447</v>
      </c>
      <c r="T38" s="97"/>
      <c r="U38" s="56">
        <v>0</v>
      </c>
    </row>
    <row r="39" spans="1:21" x14ac:dyDescent="0.2">
      <c r="A39" s="55">
        <v>43830</v>
      </c>
      <c r="B39" s="33">
        <v>190636.58070659</v>
      </c>
      <c r="C39" s="15">
        <v>195531.72245080001</v>
      </c>
      <c r="D39" s="92"/>
      <c r="E39" s="45" t="e">
        <f t="shared" si="0"/>
        <v>#NUM!</v>
      </c>
      <c r="F39" s="45"/>
      <c r="G39" s="63">
        <v>120583.34453166601</v>
      </c>
      <c r="H39" s="37"/>
      <c r="I39" s="37"/>
      <c r="J39" s="37"/>
      <c r="K39" s="37">
        <v>102.255</v>
      </c>
      <c r="L39" s="41">
        <f t="shared" si="5"/>
        <v>77.299987400781347</v>
      </c>
      <c r="M39" s="57">
        <v>8.9536793555298271</v>
      </c>
      <c r="N39" s="15">
        <f t="shared" si="6"/>
        <v>21291.423685934442</v>
      </c>
      <c r="O39" s="92"/>
      <c r="P39" s="45" t="e">
        <f t="shared" si="7"/>
        <v>#NUM!</v>
      </c>
      <c r="Q39" s="42" t="e">
        <f t="shared" si="8"/>
        <v>#NUM!</v>
      </c>
      <c r="R39" s="33">
        <v>1940</v>
      </c>
      <c r="S39" s="50">
        <f t="shared" si="9"/>
        <v>0.22146118721461186</v>
      </c>
      <c r="T39" s="97"/>
      <c r="U39" s="56">
        <v>0</v>
      </c>
    </row>
    <row r="40" spans="1:21" x14ac:dyDescent="0.2">
      <c r="A40" s="55">
        <v>44196</v>
      </c>
      <c r="B40" s="33">
        <v>178924.87042614</v>
      </c>
      <c r="C40" s="15">
        <v>201257.74510728</v>
      </c>
      <c r="D40" s="92"/>
      <c r="E40" s="45" t="e">
        <f t="shared" si="0"/>
        <v>#NUM!</v>
      </c>
      <c r="F40" s="45"/>
      <c r="G40" s="63">
        <v>117610.023187536</v>
      </c>
      <c r="H40" s="37"/>
      <c r="I40" s="37"/>
      <c r="J40" s="37"/>
      <c r="K40" s="37">
        <v>105.369166666667</v>
      </c>
      <c r="L40" s="41">
        <f t="shared" si="5"/>
        <v>79.65415144261101</v>
      </c>
      <c r="M40" s="57">
        <v>7.9325601612849681</v>
      </c>
      <c r="N40" s="15">
        <f t="shared" si="6"/>
        <v>22555.753349263799</v>
      </c>
      <c r="O40" s="92"/>
      <c r="P40" s="45" t="e">
        <f t="shared" si="7"/>
        <v>#NUM!</v>
      </c>
      <c r="Q40" s="42" t="e">
        <f t="shared" si="8"/>
        <v>#NUM!</v>
      </c>
      <c r="R40" s="33">
        <v>1828</v>
      </c>
      <c r="S40" s="50">
        <f t="shared" si="9"/>
        <v>0.20867579908675798</v>
      </c>
      <c r="T40" s="97"/>
      <c r="U40" s="56">
        <v>0</v>
      </c>
    </row>
    <row r="41" spans="1:21" x14ac:dyDescent="0.2">
      <c r="A41" s="55">
        <v>44561</v>
      </c>
      <c r="B41" s="33">
        <v>199204.13842633</v>
      </c>
      <c r="C41" s="15">
        <v>239561.98137910999</v>
      </c>
      <c r="D41" s="92"/>
      <c r="E41" s="45" t="e">
        <f t="shared" si="0"/>
        <v>#NUM!</v>
      </c>
      <c r="F41" s="45"/>
      <c r="G41" s="63">
        <v>148754.11935169299</v>
      </c>
      <c r="H41" s="37"/>
      <c r="I41" s="37"/>
      <c r="J41" s="37"/>
      <c r="K41" s="37">
        <v>110.136666666667</v>
      </c>
      <c r="L41" s="41">
        <f t="shared" si="5"/>
        <v>83.258157994204822</v>
      </c>
      <c r="M41" s="57">
        <v>8.2558168790475239</v>
      </c>
      <c r="N41" s="15">
        <f t="shared" si="6"/>
        <v>24128.94342798362</v>
      </c>
      <c r="O41" s="92"/>
      <c r="P41" s="45" t="e">
        <f t="shared" si="7"/>
        <v>#NUM!</v>
      </c>
      <c r="Q41" s="42" t="e">
        <f t="shared" si="8"/>
        <v>#NUM!</v>
      </c>
      <c r="R41" s="33">
        <v>1921</v>
      </c>
      <c r="S41" s="50">
        <f t="shared" si="9"/>
        <v>0.21929223744292237</v>
      </c>
      <c r="T41" s="97"/>
      <c r="U41" s="56">
        <v>0</v>
      </c>
    </row>
    <row r="42" spans="1:21" x14ac:dyDescent="0.2">
      <c r="A42" s="55">
        <v>44926</v>
      </c>
      <c r="B42" s="33">
        <v>203305.233867</v>
      </c>
      <c r="C42" s="15">
        <v>263842.66089959</v>
      </c>
      <c r="D42" s="92"/>
      <c r="E42" s="45" t="e">
        <f t="shared" si="0"/>
        <v>#NUM!</v>
      </c>
      <c r="F42" s="45"/>
      <c r="G42" s="63">
        <v>168051.509713693</v>
      </c>
      <c r="H42" s="37"/>
      <c r="I42" s="37"/>
      <c r="J42" s="37"/>
      <c r="K42" s="37">
        <v>122.960833333333</v>
      </c>
      <c r="L42" s="41">
        <f>L43*(K42/K43)</f>
        <v>92.952626937129892</v>
      </c>
      <c r="M42" s="57">
        <v>8.8393661704608846</v>
      </c>
      <c r="N42" s="15">
        <f t="shared" si="6"/>
        <v>22999.978725442899</v>
      </c>
      <c r="O42" s="92"/>
      <c r="P42" s="45" t="e">
        <f t="shared" si="7"/>
        <v>#NUM!</v>
      </c>
      <c r="Q42" s="42" t="e">
        <f t="shared" si="8"/>
        <v>#NUM!</v>
      </c>
      <c r="R42" s="33">
        <v>1966</v>
      </c>
      <c r="S42" s="50">
        <f t="shared" si="9"/>
        <v>0.22442922374429225</v>
      </c>
      <c r="T42" s="97"/>
      <c r="U42" s="56">
        <v>0</v>
      </c>
    </row>
    <row r="43" spans="1:21" x14ac:dyDescent="0.2">
      <c r="A43" s="55">
        <v>45291</v>
      </c>
      <c r="B43" s="34">
        <v>203750.02641347001</v>
      </c>
      <c r="C43" s="35">
        <v>281870.32062809</v>
      </c>
      <c r="D43" s="93"/>
      <c r="E43" s="47" t="e">
        <f t="shared" si="0"/>
        <v>#NUM!</v>
      </c>
      <c r="F43" s="47"/>
      <c r="G43" s="64">
        <v>170918.10214409701</v>
      </c>
      <c r="H43" s="38"/>
      <c r="I43" s="38"/>
      <c r="J43" s="38"/>
      <c r="K43" s="38">
        <v>132.28333333333299</v>
      </c>
      <c r="L43" s="39">
        <v>100</v>
      </c>
      <c r="M43" s="58">
        <v>9.0494174158593736</v>
      </c>
      <c r="N43" s="35">
        <f>+B43/M43</f>
        <v>22515.264469554917</v>
      </c>
      <c r="O43" s="93"/>
      <c r="P43" s="47" t="e">
        <f>+(LN(N43)-LN(O43))*100</f>
        <v>#NUM!</v>
      </c>
      <c r="Q43" s="43" t="e">
        <f>+P43-P42*$Q$44</f>
        <v>#NUM!</v>
      </c>
      <c r="R43" s="34">
        <v>1953</v>
      </c>
      <c r="S43" s="51">
        <f t="shared" si="9"/>
        <v>0.22294520547945204</v>
      </c>
      <c r="T43" s="98"/>
      <c r="U43" s="56">
        <v>0</v>
      </c>
    </row>
    <row r="44" spans="1:21" ht="15.75" x14ac:dyDescent="0.2">
      <c r="M44" s="59"/>
      <c r="P44" s="29" t="s">
        <v>65</v>
      </c>
      <c r="Q44" s="53" t="e">
        <f xml:space="preserve"> LINEST(P8:P43,P7:P42,FALSE)</f>
        <v>#VALUE!</v>
      </c>
      <c r="R44" s="54"/>
      <c r="S44" s="52" t="s">
        <v>72</v>
      </c>
      <c r="T44" s="53" t="e">
        <f>MEDIAN(T7:T43)</f>
        <v>#NUM!</v>
      </c>
    </row>
    <row r="45" spans="1:21" x14ac:dyDescent="0.2">
      <c r="P45" s="29" t="s">
        <v>66</v>
      </c>
      <c r="Q45" s="53" t="e">
        <f xml:space="preserve"> _xlfn.STDEV.S(Q8:Q43)/100</f>
        <v>#NUM!</v>
      </c>
      <c r="R45" s="54"/>
      <c r="S45" s="54"/>
      <c r="T45" s="54"/>
    </row>
  </sheetData>
  <mergeCells count="5">
    <mergeCell ref="A1:A2"/>
    <mergeCell ref="H1:L1"/>
    <mergeCell ref="M1:Q1"/>
    <mergeCell ref="R1:T1"/>
    <mergeCell ref="B1:G1"/>
  </mergeCells>
  <hyperlinks>
    <hyperlink ref="B5" r:id="rId1" xr:uid="{00000000-0004-0000-0200-000000000000}"/>
    <hyperlink ref="C5" r:id="rId2" xr:uid="{00000000-0004-0000-0200-000001000000}"/>
    <hyperlink ref="H5" r:id="rId3" xr:uid="{00000000-0004-0000-0200-000002000000}"/>
    <hyperlink ref="I5" r:id="rId4" xr:uid="{00000000-0004-0000-0200-000003000000}"/>
    <hyperlink ref="J5" r:id="rId5" xr:uid="{00000000-0004-0000-0200-000004000000}"/>
    <hyperlink ref="K5" r:id="rId6" xr:uid="{00000000-0004-0000-0200-000005000000}"/>
    <hyperlink ref="R5" r:id="rId7" xr:uid="{00000000-0004-0000-0200-000006000000}"/>
    <hyperlink ref="F5" r:id="rId8" xr:uid="{00000000-0004-0000-0200-000007000000}"/>
    <hyperlink ref="G5" r:id="rId9" xr:uid="{00000000-0004-0000-0200-00000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7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J32" sqref="AJ32"/>
    </sheetView>
  </sheetViews>
  <sheetFormatPr baseColWidth="10" defaultRowHeight="14.25" x14ac:dyDescent="0.2"/>
  <cols>
    <col min="6" max="6" width="12" customWidth="1"/>
    <col min="9" max="9" width="12.125" customWidth="1"/>
    <col min="10" max="10" width="11.875" customWidth="1"/>
    <col min="13" max="13" width="12.25" customWidth="1"/>
    <col min="23" max="23" width="13.875" customWidth="1"/>
    <col min="24" max="31" width="13.125" customWidth="1"/>
  </cols>
  <sheetData>
    <row r="1" spans="1:33" ht="15.75" x14ac:dyDescent="0.25">
      <c r="A1" s="102" t="s">
        <v>29</v>
      </c>
      <c r="B1" s="106" t="s">
        <v>30</v>
      </c>
      <c r="C1" s="108"/>
      <c r="D1" s="106" t="s">
        <v>77</v>
      </c>
      <c r="E1" s="107"/>
      <c r="F1" s="107"/>
      <c r="G1" s="108"/>
      <c r="H1" s="107" t="s">
        <v>78</v>
      </c>
      <c r="I1" s="107"/>
      <c r="J1" s="107"/>
      <c r="K1" s="107"/>
      <c r="L1" s="106" t="s">
        <v>79</v>
      </c>
      <c r="M1" s="107"/>
      <c r="N1" s="107"/>
      <c r="O1" s="108"/>
      <c r="P1" s="113" t="s">
        <v>80</v>
      </c>
      <c r="Q1" s="109" t="s">
        <v>81</v>
      </c>
      <c r="R1" s="111" t="s">
        <v>82</v>
      </c>
      <c r="S1" s="109" t="s">
        <v>83</v>
      </c>
      <c r="T1" s="106" t="s">
        <v>94</v>
      </c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8"/>
    </row>
    <row r="2" spans="1:33" ht="42.75" x14ac:dyDescent="0.2">
      <c r="A2" s="102"/>
      <c r="B2" s="29" t="s">
        <v>34</v>
      </c>
      <c r="C2" s="30" t="s">
        <v>73</v>
      </c>
      <c r="D2" s="30" t="s">
        <v>84</v>
      </c>
      <c r="E2" s="30" t="s">
        <v>85</v>
      </c>
      <c r="F2" s="30" t="s">
        <v>86</v>
      </c>
      <c r="G2" s="30" t="s">
        <v>87</v>
      </c>
      <c r="H2" s="71" t="s">
        <v>88</v>
      </c>
      <c r="I2" s="30" t="s">
        <v>89</v>
      </c>
      <c r="J2" s="30" t="s">
        <v>90</v>
      </c>
      <c r="K2" s="67" t="s">
        <v>87</v>
      </c>
      <c r="L2" s="30" t="s">
        <v>91</v>
      </c>
      <c r="M2" s="30" t="s">
        <v>92</v>
      </c>
      <c r="N2" s="30" t="s">
        <v>93</v>
      </c>
      <c r="O2" s="30" t="s">
        <v>87</v>
      </c>
      <c r="P2" s="114"/>
      <c r="Q2" s="110"/>
      <c r="R2" s="112"/>
      <c r="S2" s="110"/>
      <c r="T2" s="66" t="s">
        <v>95</v>
      </c>
      <c r="U2" s="66" t="s">
        <v>97</v>
      </c>
      <c r="V2" s="66" t="s">
        <v>98</v>
      </c>
      <c r="W2" s="66" t="s">
        <v>96</v>
      </c>
      <c r="X2" s="66" t="s">
        <v>97</v>
      </c>
      <c r="Y2" s="66" t="s">
        <v>98</v>
      </c>
      <c r="Z2" s="66" t="s">
        <v>128</v>
      </c>
      <c r="AA2" s="66" t="s">
        <v>129</v>
      </c>
      <c r="AB2" s="66" t="s">
        <v>130</v>
      </c>
      <c r="AC2" s="66" t="s">
        <v>134</v>
      </c>
      <c r="AD2" s="66" t="s">
        <v>135</v>
      </c>
      <c r="AE2" s="66" t="s">
        <v>136</v>
      </c>
    </row>
    <row r="3" spans="1:33" ht="28.5" x14ac:dyDescent="0.2">
      <c r="A3" s="31" t="s">
        <v>36</v>
      </c>
      <c r="B3" s="26" t="s">
        <v>37</v>
      </c>
      <c r="C3" s="26" t="s">
        <v>37</v>
      </c>
      <c r="D3" s="26" t="s">
        <v>37</v>
      </c>
      <c r="E3" s="26" t="s">
        <v>37</v>
      </c>
      <c r="F3" s="26" t="s">
        <v>37</v>
      </c>
      <c r="G3" s="26" t="s">
        <v>37</v>
      </c>
      <c r="H3" s="72" t="s">
        <v>37</v>
      </c>
      <c r="I3" s="26" t="s">
        <v>37</v>
      </c>
      <c r="J3" s="26" t="s">
        <v>37</v>
      </c>
      <c r="K3" s="68" t="s">
        <v>37</v>
      </c>
      <c r="L3" s="26" t="s">
        <v>37</v>
      </c>
      <c r="M3" s="26" t="s">
        <v>37</v>
      </c>
      <c r="N3" s="26" t="s">
        <v>37</v>
      </c>
      <c r="O3" s="26" t="s">
        <v>37</v>
      </c>
      <c r="P3" s="75" t="s">
        <v>37</v>
      </c>
      <c r="Q3" s="26" t="s">
        <v>37</v>
      </c>
      <c r="R3" s="75" t="s">
        <v>37</v>
      </c>
      <c r="S3" s="26" t="s">
        <v>37</v>
      </c>
      <c r="T3" s="26" t="s">
        <v>99</v>
      </c>
      <c r="U3" s="26" t="s">
        <v>99</v>
      </c>
      <c r="V3" s="26" t="s">
        <v>100</v>
      </c>
      <c r="W3" s="25" t="s">
        <v>101</v>
      </c>
      <c r="X3" s="25" t="s">
        <v>101</v>
      </c>
      <c r="Y3" s="25" t="s">
        <v>102</v>
      </c>
      <c r="Z3" s="26" t="s">
        <v>99</v>
      </c>
      <c r="AA3" s="26" t="s">
        <v>99</v>
      </c>
      <c r="AB3" s="26" t="s">
        <v>100</v>
      </c>
      <c r="AC3" s="26" t="s">
        <v>99</v>
      </c>
      <c r="AD3" s="26" t="s">
        <v>99</v>
      </c>
      <c r="AE3" s="26" t="s">
        <v>100</v>
      </c>
    </row>
    <row r="4" spans="1:33" x14ac:dyDescent="0.2">
      <c r="A4" s="32" t="s">
        <v>41</v>
      </c>
      <c r="B4" s="27" t="s">
        <v>42</v>
      </c>
      <c r="C4" s="27" t="s">
        <v>42</v>
      </c>
      <c r="D4" s="27" t="s">
        <v>43</v>
      </c>
      <c r="E4" s="27" t="s">
        <v>43</v>
      </c>
      <c r="F4" s="27" t="s">
        <v>43</v>
      </c>
      <c r="G4" s="27" t="s">
        <v>43</v>
      </c>
      <c r="H4" s="73" t="s">
        <v>43</v>
      </c>
      <c r="I4" s="27" t="s">
        <v>43</v>
      </c>
      <c r="J4" s="27" t="s">
        <v>43</v>
      </c>
      <c r="K4" s="69" t="s">
        <v>43</v>
      </c>
      <c r="L4" s="27" t="s">
        <v>43</v>
      </c>
      <c r="M4" s="27" t="s">
        <v>43</v>
      </c>
      <c r="N4" s="27" t="s">
        <v>43</v>
      </c>
      <c r="O4" s="27" t="s">
        <v>43</v>
      </c>
      <c r="P4" s="76" t="s">
        <v>43</v>
      </c>
      <c r="Q4" s="27" t="s">
        <v>43</v>
      </c>
      <c r="R4" s="76" t="s">
        <v>43</v>
      </c>
      <c r="S4" s="27" t="s">
        <v>43</v>
      </c>
      <c r="T4" s="27" t="s">
        <v>44</v>
      </c>
      <c r="U4" s="27" t="s">
        <v>44</v>
      </c>
      <c r="V4" s="27" t="s">
        <v>44</v>
      </c>
      <c r="W4" s="27" t="s">
        <v>44</v>
      </c>
      <c r="X4" s="27" t="s">
        <v>44</v>
      </c>
      <c r="Y4" s="27" t="s">
        <v>44</v>
      </c>
      <c r="Z4" s="27" t="s">
        <v>44</v>
      </c>
      <c r="AA4" s="27" t="s">
        <v>44</v>
      </c>
      <c r="AB4" s="27" t="s">
        <v>44</v>
      </c>
      <c r="AC4" s="27" t="s">
        <v>44</v>
      </c>
      <c r="AD4" s="27" t="s">
        <v>44</v>
      </c>
      <c r="AE4" s="27" t="s">
        <v>44</v>
      </c>
    </row>
    <row r="5" spans="1:33" x14ac:dyDescent="0.2">
      <c r="A5" s="32" t="s">
        <v>51</v>
      </c>
      <c r="B5" s="28" t="s">
        <v>52</v>
      </c>
      <c r="C5" s="28" t="s">
        <v>52</v>
      </c>
      <c r="D5" s="28" t="s">
        <v>52</v>
      </c>
      <c r="E5" s="28" t="s">
        <v>52</v>
      </c>
      <c r="F5" s="28" t="s">
        <v>52</v>
      </c>
      <c r="G5" s="28" t="s">
        <v>52</v>
      </c>
      <c r="H5" s="74" t="s">
        <v>52</v>
      </c>
      <c r="I5" s="28" t="s">
        <v>52</v>
      </c>
      <c r="J5" s="28" t="s">
        <v>52</v>
      </c>
      <c r="K5" s="70" t="s">
        <v>52</v>
      </c>
      <c r="L5" s="28" t="s">
        <v>52</v>
      </c>
      <c r="M5" s="28" t="s">
        <v>52</v>
      </c>
      <c r="N5" s="28" t="s">
        <v>52</v>
      </c>
      <c r="O5" s="28" t="s">
        <v>52</v>
      </c>
      <c r="P5" s="77" t="s">
        <v>52</v>
      </c>
      <c r="Q5" s="28" t="s">
        <v>52</v>
      </c>
      <c r="R5" s="77" t="s">
        <v>52</v>
      </c>
      <c r="S5" s="28" t="s">
        <v>52</v>
      </c>
      <c r="T5" s="27" t="s">
        <v>53</v>
      </c>
      <c r="U5" s="27" t="s">
        <v>53</v>
      </c>
      <c r="V5" s="27" t="s">
        <v>53</v>
      </c>
      <c r="W5" s="27" t="s">
        <v>53</v>
      </c>
      <c r="X5" s="27" t="s">
        <v>53</v>
      </c>
      <c r="Y5" s="27" t="s">
        <v>53</v>
      </c>
      <c r="Z5" s="27" t="s">
        <v>53</v>
      </c>
      <c r="AA5" s="27" t="s">
        <v>53</v>
      </c>
      <c r="AB5" s="27" t="s">
        <v>53</v>
      </c>
      <c r="AC5" s="27" t="s">
        <v>53</v>
      </c>
      <c r="AD5" s="27" t="s">
        <v>53</v>
      </c>
      <c r="AE5" s="27" t="s">
        <v>53</v>
      </c>
    </row>
    <row r="6" spans="1:33" x14ac:dyDescent="0.2">
      <c r="A6" s="32" t="s">
        <v>45</v>
      </c>
      <c r="B6" s="44" t="s">
        <v>47</v>
      </c>
      <c r="C6" s="44" t="s">
        <v>47</v>
      </c>
      <c r="D6" s="27" t="s">
        <v>47</v>
      </c>
      <c r="E6" s="27" t="s">
        <v>47</v>
      </c>
      <c r="F6" s="27" t="s">
        <v>47</v>
      </c>
      <c r="G6" s="27" t="s">
        <v>47</v>
      </c>
      <c r="H6" s="73" t="s">
        <v>47</v>
      </c>
      <c r="I6" s="27" t="s">
        <v>47</v>
      </c>
      <c r="J6" s="27" t="s">
        <v>47</v>
      </c>
      <c r="K6" s="69" t="s">
        <v>47</v>
      </c>
      <c r="L6" s="27" t="s">
        <v>47</v>
      </c>
      <c r="M6" s="27" t="s">
        <v>47</v>
      </c>
      <c r="N6" s="27" t="s">
        <v>47</v>
      </c>
      <c r="O6" s="27" t="s">
        <v>47</v>
      </c>
      <c r="P6" s="76" t="s">
        <v>47</v>
      </c>
      <c r="Q6" s="27" t="s">
        <v>47</v>
      </c>
      <c r="R6" s="76" t="s">
        <v>47</v>
      </c>
      <c r="S6" s="27" t="s">
        <v>47</v>
      </c>
      <c r="T6" s="27" t="s">
        <v>47</v>
      </c>
      <c r="U6" s="27" t="s">
        <v>47</v>
      </c>
      <c r="V6" s="27" t="s">
        <v>47</v>
      </c>
      <c r="W6" s="27" t="s">
        <v>47</v>
      </c>
      <c r="X6" s="27" t="s">
        <v>47</v>
      </c>
      <c r="Y6" s="27" t="s">
        <v>47</v>
      </c>
      <c r="Z6" s="27" t="s">
        <v>47</v>
      </c>
      <c r="AA6" s="27" t="s">
        <v>47</v>
      </c>
      <c r="AB6" s="27" t="s">
        <v>47</v>
      </c>
      <c r="AC6" s="27" t="s">
        <v>47</v>
      </c>
      <c r="AD6" s="27" t="s">
        <v>47</v>
      </c>
      <c r="AE6" s="27" t="s">
        <v>47</v>
      </c>
    </row>
    <row r="7" spans="1:33" x14ac:dyDescent="0.2">
      <c r="A7" s="55">
        <v>32142</v>
      </c>
      <c r="B7" s="49">
        <f>'Variables Macro'!C7</f>
        <v>4960.9130773707602</v>
      </c>
      <c r="C7" s="83">
        <f>'Variables Macro'!G7</f>
        <v>3110.6705308619989</v>
      </c>
      <c r="D7" s="33">
        <v>-14398</v>
      </c>
      <c r="E7" s="15">
        <v>42255</v>
      </c>
      <c r="F7" s="15">
        <v>91005</v>
      </c>
      <c r="G7" s="20">
        <v>118862</v>
      </c>
      <c r="H7" s="15">
        <v>505799</v>
      </c>
      <c r="I7" s="15">
        <v>-312</v>
      </c>
      <c r="J7" s="15">
        <v>-135308</v>
      </c>
      <c r="K7" s="15">
        <v>370179</v>
      </c>
      <c r="L7" s="33">
        <v>33653</v>
      </c>
      <c r="M7" s="15">
        <v>93536</v>
      </c>
      <c r="N7" s="15">
        <v>0</v>
      </c>
      <c r="O7" s="20">
        <v>127189</v>
      </c>
      <c r="P7" s="15">
        <v>57854</v>
      </c>
      <c r="Q7" s="78">
        <v>118991</v>
      </c>
      <c r="R7" s="15">
        <v>2769</v>
      </c>
      <c r="S7" s="78">
        <v>84168</v>
      </c>
      <c r="T7" s="81">
        <f>(SUM(G7,S7)/($B7*1000))*100</f>
        <v>4.0925933761291402</v>
      </c>
      <c r="U7" s="81"/>
      <c r="V7" s="61" t="e">
        <f t="shared" ref="V7:V43" si="0">+(LN(T7)-LN(U7))*100</f>
        <v>#NUM!</v>
      </c>
      <c r="W7" s="81">
        <f>(SUM(K7,O7,P7:R7)/(C7*1000))*100</f>
        <v>21.763217714104915</v>
      </c>
      <c r="X7" s="81"/>
      <c r="Y7" s="61" t="e">
        <f t="shared" ref="Y7:Y43" si="1">+(LN(W7)-LN(X7))*100</f>
        <v>#NUM!</v>
      </c>
      <c r="Z7" s="81">
        <f>T7+W7</f>
        <v>25.855811090234056</v>
      </c>
      <c r="AA7" s="81"/>
      <c r="AB7" s="61" t="e">
        <f>+(LN(Z7)-LN(AA7))*100</f>
        <v>#NUM!</v>
      </c>
      <c r="AC7" s="94"/>
      <c r="AD7" s="81"/>
      <c r="AE7" s="61"/>
      <c r="AG7" s="56">
        <v>0</v>
      </c>
    </row>
    <row r="8" spans="1:33" x14ac:dyDescent="0.2">
      <c r="A8" s="55">
        <v>32508</v>
      </c>
      <c r="B8" s="33">
        <f>'Variables Macro'!C8</f>
        <v>6412.5254244933203</v>
      </c>
      <c r="C8" s="20">
        <f>'Variables Macro'!G8</f>
        <v>3794.825916978059</v>
      </c>
      <c r="D8" s="33">
        <v>-27581</v>
      </c>
      <c r="E8" s="15">
        <v>65436</v>
      </c>
      <c r="F8" s="15">
        <v>126473</v>
      </c>
      <c r="G8" s="20">
        <v>164328</v>
      </c>
      <c r="H8" s="15">
        <v>623235</v>
      </c>
      <c r="I8" s="15">
        <v>-8061</v>
      </c>
      <c r="J8" s="15">
        <v>-180446</v>
      </c>
      <c r="K8" s="15">
        <v>434728</v>
      </c>
      <c r="L8" s="33">
        <v>41498</v>
      </c>
      <c r="M8" s="15">
        <v>8104</v>
      </c>
      <c r="N8" s="15">
        <v>0</v>
      </c>
      <c r="O8" s="20">
        <v>49602</v>
      </c>
      <c r="P8" s="15">
        <v>64338</v>
      </c>
      <c r="Q8" s="78">
        <v>114135</v>
      </c>
      <c r="R8" s="15">
        <v>17016</v>
      </c>
      <c r="S8" s="78">
        <v>91867</v>
      </c>
      <c r="T8" s="81">
        <f t="shared" ref="T8:T43" si="2">(SUM(G8,S8)/($B8*1000))*100</f>
        <v>3.9952278243051649</v>
      </c>
      <c r="U8" s="81"/>
      <c r="V8" s="42" t="e">
        <f t="shared" si="0"/>
        <v>#NUM!</v>
      </c>
      <c r="W8" s="81">
        <f t="shared" ref="W8:W43" si="3">(SUM(K8,O8,P8:R8)/(C8*1000))*100</f>
        <v>17.91436589906505</v>
      </c>
      <c r="X8" s="81"/>
      <c r="Y8" s="42" t="e">
        <f t="shared" si="1"/>
        <v>#NUM!</v>
      </c>
      <c r="Z8" s="81">
        <f t="shared" ref="Z8:Z43" si="4">T8+W8</f>
        <v>21.909593723370214</v>
      </c>
      <c r="AA8" s="81"/>
      <c r="AB8" s="42" t="e">
        <f t="shared" ref="AB8:AB43" si="5">+(LN(Z8)-LN(AA8))*100</f>
        <v>#NUM!</v>
      </c>
      <c r="AC8" s="95"/>
      <c r="AD8" s="81"/>
      <c r="AE8" s="42"/>
      <c r="AG8" s="56">
        <v>0</v>
      </c>
    </row>
    <row r="9" spans="1:33" x14ac:dyDescent="0.2">
      <c r="A9" s="55">
        <v>32873</v>
      </c>
      <c r="B9" s="33">
        <f>'Variables Macro'!C9</f>
        <v>8021.9639480975202</v>
      </c>
      <c r="C9" s="20">
        <f>'Variables Macro'!G9</f>
        <v>4733.1150603974374</v>
      </c>
      <c r="D9" s="33">
        <v>-12621</v>
      </c>
      <c r="E9" s="15">
        <v>100702</v>
      </c>
      <c r="F9" s="15">
        <v>114802</v>
      </c>
      <c r="G9" s="20">
        <v>202883</v>
      </c>
      <c r="H9" s="15">
        <v>746666</v>
      </c>
      <c r="I9" s="15">
        <v>-13177</v>
      </c>
      <c r="J9" s="15">
        <v>-222636</v>
      </c>
      <c r="K9" s="15">
        <v>510853</v>
      </c>
      <c r="L9" s="33">
        <v>47521</v>
      </c>
      <c r="M9" s="15">
        <v>83995</v>
      </c>
      <c r="N9" s="15">
        <v>0</v>
      </c>
      <c r="O9" s="20">
        <v>131516</v>
      </c>
      <c r="P9" s="15">
        <v>9148</v>
      </c>
      <c r="Q9" s="78">
        <v>164456</v>
      </c>
      <c r="R9" s="15">
        <v>10966</v>
      </c>
      <c r="S9" s="78">
        <v>127696</v>
      </c>
      <c r="T9" s="81">
        <f t="shared" si="2"/>
        <v>4.120923531180912</v>
      </c>
      <c r="U9" s="81"/>
      <c r="V9" s="42" t="e">
        <f t="shared" si="0"/>
        <v>#NUM!</v>
      </c>
      <c r="W9" s="81">
        <f t="shared" si="3"/>
        <v>17.471347927268901</v>
      </c>
      <c r="X9" s="81"/>
      <c r="Y9" s="42" t="e">
        <f t="shared" si="1"/>
        <v>#NUM!</v>
      </c>
      <c r="Z9" s="81">
        <f t="shared" si="4"/>
        <v>21.592271458449815</v>
      </c>
      <c r="AA9" s="81"/>
      <c r="AB9" s="42" t="e">
        <f t="shared" si="5"/>
        <v>#NUM!</v>
      </c>
      <c r="AC9" s="95"/>
      <c r="AD9" s="81"/>
      <c r="AE9" s="42"/>
      <c r="AG9" s="56">
        <v>0</v>
      </c>
    </row>
    <row r="10" spans="1:33" x14ac:dyDescent="0.2">
      <c r="A10" s="55">
        <v>33238</v>
      </c>
      <c r="B10" s="33">
        <f>'Variables Macro'!C10</f>
        <v>10185.011767834299</v>
      </c>
      <c r="C10" s="20">
        <f>'Variables Macro'!G10</f>
        <v>6122.0175312274478</v>
      </c>
      <c r="D10" s="33">
        <v>-101828</v>
      </c>
      <c r="E10" s="15">
        <v>132274</v>
      </c>
      <c r="F10" s="15">
        <v>20736</v>
      </c>
      <c r="G10" s="20">
        <v>51182</v>
      </c>
      <c r="H10" s="15">
        <v>1013750</v>
      </c>
      <c r="I10" s="15">
        <v>-19192</v>
      </c>
      <c r="J10" s="15">
        <v>-344729</v>
      </c>
      <c r="K10" s="15">
        <v>649829</v>
      </c>
      <c r="L10" s="33">
        <v>60604</v>
      </c>
      <c r="M10" s="15">
        <v>117134</v>
      </c>
      <c r="N10" s="15">
        <v>0</v>
      </c>
      <c r="O10" s="20">
        <v>177738</v>
      </c>
      <c r="P10" s="15">
        <v>45868</v>
      </c>
      <c r="Q10" s="78">
        <v>222486</v>
      </c>
      <c r="R10" s="15">
        <v>9841</v>
      </c>
      <c r="S10" s="78">
        <v>159559</v>
      </c>
      <c r="T10" s="81">
        <f t="shared" si="2"/>
        <v>2.0691286844218455</v>
      </c>
      <c r="U10" s="81"/>
      <c r="V10" s="42" t="e">
        <f t="shared" si="0"/>
        <v>#NUM!</v>
      </c>
      <c r="W10" s="81">
        <f t="shared" si="3"/>
        <v>18.062052164334421</v>
      </c>
      <c r="X10" s="81"/>
      <c r="Y10" s="42" t="e">
        <f t="shared" si="1"/>
        <v>#NUM!</v>
      </c>
      <c r="Z10" s="81">
        <f t="shared" si="4"/>
        <v>20.131180848756266</v>
      </c>
      <c r="AA10" s="81"/>
      <c r="AB10" s="42" t="e">
        <f t="shared" si="5"/>
        <v>#NUM!</v>
      </c>
      <c r="AC10" s="95">
        <v>43.3</v>
      </c>
      <c r="AD10" s="81"/>
      <c r="AE10" s="42" t="e">
        <f>+(LN(AC10)-LN(AD10))*100</f>
        <v>#NUM!</v>
      </c>
      <c r="AG10" s="56">
        <v>0</v>
      </c>
    </row>
    <row r="11" spans="1:33" x14ac:dyDescent="0.2">
      <c r="A11" s="55">
        <v>33603</v>
      </c>
      <c r="B11" s="33">
        <f>'Variables Macro'!C11</f>
        <v>13347.474817369901</v>
      </c>
      <c r="C11" s="20">
        <f>'Variables Macro'!G11</f>
        <v>8199.9262862941978</v>
      </c>
      <c r="D11" s="33">
        <v>-64276</v>
      </c>
      <c r="E11" s="15">
        <v>19662</v>
      </c>
      <c r="F11" s="15">
        <v>361913</v>
      </c>
      <c r="G11" s="20">
        <v>317299</v>
      </c>
      <c r="H11" s="15">
        <v>1378220</v>
      </c>
      <c r="I11" s="15">
        <v>-30262</v>
      </c>
      <c r="J11" s="15">
        <v>-415126</v>
      </c>
      <c r="K11" s="15">
        <v>932832</v>
      </c>
      <c r="L11" s="33">
        <v>78229</v>
      </c>
      <c r="M11" s="15">
        <v>16694</v>
      </c>
      <c r="N11" s="15">
        <v>0</v>
      </c>
      <c r="O11" s="20">
        <v>94923</v>
      </c>
      <c r="P11" s="15">
        <v>5442</v>
      </c>
      <c r="Q11" s="78">
        <v>276257</v>
      </c>
      <c r="R11" s="15">
        <v>13962</v>
      </c>
      <c r="S11" s="78">
        <v>188483</v>
      </c>
      <c r="T11" s="81">
        <f t="shared" si="2"/>
        <v>3.7893459768269753</v>
      </c>
      <c r="U11" s="81"/>
      <c r="V11" s="42" t="e">
        <f t="shared" si="0"/>
        <v>#NUM!</v>
      </c>
      <c r="W11" s="81">
        <f t="shared" si="3"/>
        <v>16.139364596630941</v>
      </c>
      <c r="X11" s="81"/>
      <c r="Y11" s="42" t="e">
        <f t="shared" si="1"/>
        <v>#NUM!</v>
      </c>
      <c r="Z11" s="81">
        <f t="shared" si="4"/>
        <v>19.928710573457916</v>
      </c>
      <c r="AA11" s="81"/>
      <c r="AB11" s="42" t="e">
        <f t="shared" si="5"/>
        <v>#NUM!</v>
      </c>
      <c r="AC11" s="95">
        <v>37.4</v>
      </c>
      <c r="AD11" s="81"/>
      <c r="AE11" s="42" t="e">
        <f t="shared" ref="AE11:AE43" si="6">+(LN(AC11)-LN(AD11))*100</f>
        <v>#NUM!</v>
      </c>
      <c r="AG11" s="56">
        <v>0</v>
      </c>
    </row>
    <row r="12" spans="1:33" x14ac:dyDescent="0.2">
      <c r="A12" s="55">
        <v>33969</v>
      </c>
      <c r="B12" s="33">
        <f>'Variables Macro'!C12</f>
        <v>16879.478057833399</v>
      </c>
      <c r="C12" s="20">
        <f>'Variables Macro'!G12</f>
        <v>10589.906632815697</v>
      </c>
      <c r="D12" s="33">
        <v>-78273</v>
      </c>
      <c r="E12" s="15">
        <v>251443</v>
      </c>
      <c r="F12" s="15">
        <v>458813</v>
      </c>
      <c r="G12" s="20">
        <v>631983</v>
      </c>
      <c r="H12" s="15">
        <v>1758529</v>
      </c>
      <c r="I12" s="15">
        <v>-46244</v>
      </c>
      <c r="J12" s="15">
        <v>-443914</v>
      </c>
      <c r="K12" s="15">
        <v>1268371</v>
      </c>
      <c r="L12" s="33">
        <v>9168</v>
      </c>
      <c r="M12" s="15">
        <v>208283</v>
      </c>
      <c r="N12" s="15">
        <v>0</v>
      </c>
      <c r="O12" s="20">
        <v>217451</v>
      </c>
      <c r="P12" s="15">
        <v>77226</v>
      </c>
      <c r="Q12" s="78">
        <v>334826</v>
      </c>
      <c r="R12" s="15">
        <v>18932</v>
      </c>
      <c r="S12" s="78">
        <v>246146</v>
      </c>
      <c r="T12" s="81">
        <f t="shared" si="2"/>
        <v>5.2023468793958321</v>
      </c>
      <c r="U12" s="81"/>
      <c r="V12" s="42" t="e">
        <f t="shared" si="0"/>
        <v>#NUM!</v>
      </c>
      <c r="W12" s="81">
        <f t="shared" si="3"/>
        <v>18.100310668087072</v>
      </c>
      <c r="X12" s="81"/>
      <c r="Y12" s="42" t="e">
        <f t="shared" si="1"/>
        <v>#NUM!</v>
      </c>
      <c r="Z12" s="81">
        <f t="shared" si="4"/>
        <v>23.302657547482905</v>
      </c>
      <c r="AA12" s="81"/>
      <c r="AB12" s="42" t="e">
        <f t="shared" si="5"/>
        <v>#NUM!</v>
      </c>
      <c r="AC12" s="95">
        <v>30.699770645628821</v>
      </c>
      <c r="AD12" s="81"/>
      <c r="AE12" s="42" t="e">
        <f t="shared" si="6"/>
        <v>#NUM!</v>
      </c>
      <c r="AG12" s="56">
        <v>0</v>
      </c>
    </row>
    <row r="13" spans="1:33" x14ac:dyDescent="0.2">
      <c r="A13" s="55">
        <v>34334</v>
      </c>
      <c r="B13" s="33">
        <f>'Variables Macro'!C13</f>
        <v>20186.462396674498</v>
      </c>
      <c r="C13" s="20">
        <f>'Variables Macro'!G13</f>
        <v>12680.353653678043</v>
      </c>
      <c r="D13" s="33">
        <v>-114762</v>
      </c>
      <c r="E13" s="15">
        <v>302738</v>
      </c>
      <c r="F13" s="15">
        <v>571229</v>
      </c>
      <c r="G13" s="20">
        <v>759205</v>
      </c>
      <c r="H13" s="15">
        <v>2179928</v>
      </c>
      <c r="I13" s="15">
        <v>-66116</v>
      </c>
      <c r="J13" s="15">
        <v>-555411</v>
      </c>
      <c r="K13" s="15">
        <v>1558401</v>
      </c>
      <c r="L13" s="33">
        <v>10862</v>
      </c>
      <c r="M13" s="15">
        <v>246602</v>
      </c>
      <c r="N13" s="15">
        <v>0</v>
      </c>
      <c r="O13" s="20">
        <v>257464</v>
      </c>
      <c r="P13" s="15">
        <v>111247</v>
      </c>
      <c r="Q13" s="78">
        <v>413108</v>
      </c>
      <c r="R13" s="15">
        <v>65973</v>
      </c>
      <c r="S13" s="78">
        <v>276349</v>
      </c>
      <c r="T13" s="81">
        <f t="shared" si="2"/>
        <v>5.1299429273481634</v>
      </c>
      <c r="U13" s="81"/>
      <c r="V13" s="42" t="e">
        <f t="shared" si="0"/>
        <v>#NUM!</v>
      </c>
      <c r="W13" s="81">
        <f t="shared" si="3"/>
        <v>18.975756242429906</v>
      </c>
      <c r="X13" s="81"/>
      <c r="Y13" s="42" t="e">
        <f t="shared" si="1"/>
        <v>#NUM!</v>
      </c>
      <c r="Z13" s="81">
        <f t="shared" si="4"/>
        <v>24.10569916977807</v>
      </c>
      <c r="AA13" s="81"/>
      <c r="AB13" s="42" t="e">
        <f t="shared" si="5"/>
        <v>#NUM!</v>
      </c>
      <c r="AC13" s="95">
        <v>28.300216448560956</v>
      </c>
      <c r="AD13" s="81"/>
      <c r="AE13" s="42" t="e">
        <f t="shared" si="6"/>
        <v>#NUM!</v>
      </c>
      <c r="AG13" s="56">
        <v>0</v>
      </c>
    </row>
    <row r="14" spans="1:33" x14ac:dyDescent="0.2">
      <c r="A14" s="55">
        <v>34699</v>
      </c>
      <c r="B14" s="33">
        <f>'Variables Macro'!C14</f>
        <v>24138.573534695101</v>
      </c>
      <c r="C14" s="20">
        <f>'Variables Macro'!G14</f>
        <v>14802.162394517425</v>
      </c>
      <c r="D14" s="33">
        <v>-159839</v>
      </c>
      <c r="E14" s="15">
        <v>370331</v>
      </c>
      <c r="F14" s="15">
        <v>670488</v>
      </c>
      <c r="G14" s="20">
        <v>880980</v>
      </c>
      <c r="H14" s="15">
        <v>2548009</v>
      </c>
      <c r="I14" s="15">
        <v>-76838</v>
      </c>
      <c r="J14" s="15">
        <v>-639996</v>
      </c>
      <c r="K14" s="15">
        <v>1831175</v>
      </c>
      <c r="L14" s="33">
        <v>127143</v>
      </c>
      <c r="M14" s="15">
        <v>277903</v>
      </c>
      <c r="N14" s="15">
        <v>0</v>
      </c>
      <c r="O14" s="20">
        <v>405046</v>
      </c>
      <c r="P14" s="15">
        <v>135153</v>
      </c>
      <c r="Q14" s="78">
        <v>429273</v>
      </c>
      <c r="R14" s="15">
        <v>72643</v>
      </c>
      <c r="S14" s="78">
        <v>312913</v>
      </c>
      <c r="T14" s="81">
        <f t="shared" si="2"/>
        <v>4.9459964909856069</v>
      </c>
      <c r="U14" s="81"/>
      <c r="V14" s="42" t="e">
        <f t="shared" si="0"/>
        <v>#NUM!</v>
      </c>
      <c r="W14" s="81">
        <f t="shared" si="3"/>
        <v>19.411285482614609</v>
      </c>
      <c r="X14" s="81"/>
      <c r="Y14" s="42" t="e">
        <f t="shared" si="1"/>
        <v>#NUM!</v>
      </c>
      <c r="Z14" s="81">
        <f t="shared" si="4"/>
        <v>24.357281973600216</v>
      </c>
      <c r="AA14" s="81"/>
      <c r="AB14" s="42" t="e">
        <f t="shared" si="5"/>
        <v>#NUM!</v>
      </c>
      <c r="AC14" s="95">
        <v>22.8</v>
      </c>
      <c r="AD14" s="81"/>
      <c r="AE14" s="42" t="e">
        <f t="shared" si="6"/>
        <v>#NUM!</v>
      </c>
      <c r="AG14" s="56">
        <v>0</v>
      </c>
    </row>
    <row r="15" spans="1:33" x14ac:dyDescent="0.2">
      <c r="A15" s="55">
        <v>35064</v>
      </c>
      <c r="B15" s="33">
        <f>'Variables Macro'!C15</f>
        <v>29290.6202846739</v>
      </c>
      <c r="C15" s="20">
        <f>'Variables Macro'!G15</f>
        <v>17326.151477537376</v>
      </c>
      <c r="D15" s="33">
        <v>-177343</v>
      </c>
      <c r="E15" s="15">
        <v>399389</v>
      </c>
      <c r="F15" s="15">
        <v>776135</v>
      </c>
      <c r="G15" s="20">
        <v>998181</v>
      </c>
      <c r="H15" s="15">
        <v>3027860</v>
      </c>
      <c r="I15" s="15">
        <v>-89953</v>
      </c>
      <c r="J15" s="15">
        <v>-809717</v>
      </c>
      <c r="K15" s="15">
        <v>2128190</v>
      </c>
      <c r="L15" s="33">
        <v>149122</v>
      </c>
      <c r="M15" s="15">
        <v>331416</v>
      </c>
      <c r="N15" s="15">
        <v>0</v>
      </c>
      <c r="O15" s="20">
        <v>480538</v>
      </c>
      <c r="P15" s="15">
        <v>155076</v>
      </c>
      <c r="Q15" s="78">
        <v>535549</v>
      </c>
      <c r="R15" s="15">
        <v>106977</v>
      </c>
      <c r="S15" s="78">
        <v>349124</v>
      </c>
      <c r="T15" s="81">
        <f t="shared" si="2"/>
        <v>4.599783094060891</v>
      </c>
      <c r="U15" s="81"/>
      <c r="V15" s="42" t="e">
        <f t="shared" si="0"/>
        <v>#NUM!</v>
      </c>
      <c r="W15" s="81">
        <f t="shared" si="3"/>
        <v>19.660049748590524</v>
      </c>
      <c r="X15" s="81"/>
      <c r="Y15" s="42" t="e">
        <f t="shared" si="1"/>
        <v>#NUM!</v>
      </c>
      <c r="Z15" s="81">
        <f t="shared" si="4"/>
        <v>24.259832842651413</v>
      </c>
      <c r="AA15" s="81"/>
      <c r="AB15" s="42" t="e">
        <f t="shared" si="5"/>
        <v>#NUM!</v>
      </c>
      <c r="AC15" s="95">
        <v>17.400000000000002</v>
      </c>
      <c r="AD15" s="81"/>
      <c r="AE15" s="42" t="e">
        <f t="shared" si="6"/>
        <v>#NUM!</v>
      </c>
      <c r="AG15" s="56">
        <v>0</v>
      </c>
    </row>
    <row r="16" spans="1:33" x14ac:dyDescent="0.2">
      <c r="A16" s="55">
        <v>35430</v>
      </c>
      <c r="B16" s="33">
        <f>'Variables Macro'!C16</f>
        <v>32393.8618422623</v>
      </c>
      <c r="C16" s="20">
        <f>'Variables Macro'!G16</f>
        <v>19706.613060381202</v>
      </c>
      <c r="D16" s="33">
        <v>-170689</v>
      </c>
      <c r="E16" s="15">
        <v>4973</v>
      </c>
      <c r="F16" s="15">
        <v>900879</v>
      </c>
      <c r="G16" s="20">
        <v>735163</v>
      </c>
      <c r="H16" s="15">
        <v>3485390</v>
      </c>
      <c r="I16" s="15">
        <v>-104868</v>
      </c>
      <c r="J16" s="15">
        <v>-888405</v>
      </c>
      <c r="K16" s="15">
        <v>2492117</v>
      </c>
      <c r="L16" s="33">
        <v>168615</v>
      </c>
      <c r="M16" s="15">
        <v>406959</v>
      </c>
      <c r="N16" s="15">
        <v>0</v>
      </c>
      <c r="O16" s="20">
        <v>575574</v>
      </c>
      <c r="P16" s="15">
        <v>197744</v>
      </c>
      <c r="Q16" s="78">
        <v>616666</v>
      </c>
      <c r="R16" s="15">
        <v>94296</v>
      </c>
      <c r="S16" s="78">
        <v>403054</v>
      </c>
      <c r="T16" s="81">
        <f t="shared" si="2"/>
        <v>3.5136810965682317</v>
      </c>
      <c r="U16" s="81"/>
      <c r="V16" s="42" t="e">
        <f t="shared" si="0"/>
        <v>#NUM!</v>
      </c>
      <c r="W16" s="81">
        <f t="shared" si="3"/>
        <v>20.177982831531178</v>
      </c>
      <c r="X16" s="81"/>
      <c r="Y16" s="42" t="e">
        <f t="shared" si="1"/>
        <v>#NUM!</v>
      </c>
      <c r="Z16" s="81">
        <f t="shared" si="4"/>
        <v>23.691663928099409</v>
      </c>
      <c r="AA16" s="81"/>
      <c r="AB16" s="42" t="e">
        <f t="shared" si="5"/>
        <v>#NUM!</v>
      </c>
      <c r="AC16" s="95">
        <v>14.699999999999996</v>
      </c>
      <c r="AD16" s="81"/>
      <c r="AE16" s="42" t="e">
        <f t="shared" si="6"/>
        <v>#NUM!</v>
      </c>
      <c r="AG16" s="56">
        <v>0</v>
      </c>
    </row>
    <row r="17" spans="1:33" x14ac:dyDescent="0.2">
      <c r="A17" s="55">
        <v>35795</v>
      </c>
      <c r="B17" s="33">
        <f>'Variables Macro'!C17</f>
        <v>35946.9850399028</v>
      </c>
      <c r="C17" s="20">
        <f>'Variables Macro'!G17</f>
        <v>21944.333147253801</v>
      </c>
      <c r="D17" s="33">
        <v>-243557</v>
      </c>
      <c r="E17" s="15">
        <v>536201</v>
      </c>
      <c r="F17" s="15">
        <v>1009721</v>
      </c>
      <c r="G17" s="20">
        <v>1302365</v>
      </c>
      <c r="H17" s="15">
        <v>3866153</v>
      </c>
      <c r="I17" s="15">
        <v>-117208</v>
      </c>
      <c r="J17" s="15">
        <v>-1022181</v>
      </c>
      <c r="K17" s="15">
        <v>2726764</v>
      </c>
      <c r="L17" s="33">
        <v>184231</v>
      </c>
      <c r="M17" s="15">
        <v>485155</v>
      </c>
      <c r="N17" s="15">
        <v>0</v>
      </c>
      <c r="O17" s="20">
        <v>669386</v>
      </c>
      <c r="P17" s="15">
        <v>234282</v>
      </c>
      <c r="Q17" s="78">
        <v>615723</v>
      </c>
      <c r="R17" s="15">
        <v>12468</v>
      </c>
      <c r="S17" s="78">
        <v>449470</v>
      </c>
      <c r="T17" s="81">
        <f t="shared" si="2"/>
        <v>4.8733850642978345</v>
      </c>
      <c r="U17" s="81"/>
      <c r="V17" s="42" t="e">
        <f t="shared" si="0"/>
        <v>#NUM!</v>
      </c>
      <c r="W17" s="81">
        <f t="shared" si="3"/>
        <v>19.406481716364851</v>
      </c>
      <c r="X17" s="81"/>
      <c r="Y17" s="42" t="e">
        <f t="shared" si="1"/>
        <v>#NUM!</v>
      </c>
      <c r="Z17" s="81">
        <f t="shared" si="4"/>
        <v>24.279866780662687</v>
      </c>
      <c r="AA17" s="81"/>
      <c r="AB17" s="42" t="e">
        <f t="shared" si="5"/>
        <v>#NUM!</v>
      </c>
      <c r="AC17" s="95">
        <v>12.900123500521765</v>
      </c>
      <c r="AD17" s="81"/>
      <c r="AE17" s="42" t="e">
        <f t="shared" si="6"/>
        <v>#NUM!</v>
      </c>
      <c r="AG17" s="56">
        <v>0</v>
      </c>
    </row>
    <row r="18" spans="1:33" x14ac:dyDescent="0.2">
      <c r="A18" s="55">
        <v>36160</v>
      </c>
      <c r="B18" s="33">
        <f>'Variables Macro'!C18</f>
        <v>37741.6186881385</v>
      </c>
      <c r="C18" s="20">
        <f>'Variables Macro'!G18</f>
        <v>23823.544953366501</v>
      </c>
      <c r="D18" s="33">
        <v>-259598</v>
      </c>
      <c r="E18" s="15">
        <v>654243</v>
      </c>
      <c r="F18" s="15">
        <v>1036759</v>
      </c>
      <c r="G18" s="20">
        <v>1431404</v>
      </c>
      <c r="H18" s="15">
        <v>4107688</v>
      </c>
      <c r="I18" s="15">
        <v>-123608</v>
      </c>
      <c r="J18" s="15">
        <v>-1138723</v>
      </c>
      <c r="K18" s="15">
        <v>2845357</v>
      </c>
      <c r="L18" s="33">
        <v>208239</v>
      </c>
      <c r="M18" s="15">
        <v>586216</v>
      </c>
      <c r="N18" s="15">
        <v>0</v>
      </c>
      <c r="O18" s="20">
        <v>794455</v>
      </c>
      <c r="P18" s="15">
        <v>22943</v>
      </c>
      <c r="Q18" s="78">
        <v>612817</v>
      </c>
      <c r="R18" s="15">
        <v>93214</v>
      </c>
      <c r="S18" s="78">
        <v>496839</v>
      </c>
      <c r="T18" s="81">
        <f t="shared" si="2"/>
        <v>5.1090627986393482</v>
      </c>
      <c r="U18" s="81"/>
      <c r="V18" s="42" t="e">
        <f t="shared" si="0"/>
        <v>#NUM!</v>
      </c>
      <c r="W18" s="81">
        <f t="shared" si="3"/>
        <v>18.338102110965007</v>
      </c>
      <c r="X18" s="81"/>
      <c r="Y18" s="42" t="e">
        <f t="shared" si="1"/>
        <v>#NUM!</v>
      </c>
      <c r="Z18" s="81">
        <f t="shared" si="4"/>
        <v>23.447164909604354</v>
      </c>
      <c r="AA18" s="81"/>
      <c r="AB18" s="42" t="e">
        <f t="shared" si="5"/>
        <v>#NUM!</v>
      </c>
      <c r="AC18" s="95">
        <v>12.200000000000001</v>
      </c>
      <c r="AD18" s="81"/>
      <c r="AE18" s="42" t="e">
        <f t="shared" si="6"/>
        <v>#NUM!</v>
      </c>
      <c r="AG18" s="56">
        <v>0</v>
      </c>
    </row>
    <row r="19" spans="1:33" x14ac:dyDescent="0.2">
      <c r="A19" s="55">
        <v>36525</v>
      </c>
      <c r="B19" s="33">
        <f>'Variables Macro'!C19</f>
        <v>38461.785405030299</v>
      </c>
      <c r="C19" s="20">
        <f>'Variables Macro'!G19</f>
        <v>24182.733253328501</v>
      </c>
      <c r="D19" s="33">
        <v>-382486</v>
      </c>
      <c r="E19" s="15">
        <v>674495</v>
      </c>
      <c r="F19" s="15">
        <v>1020186</v>
      </c>
      <c r="G19" s="20">
        <v>1312195</v>
      </c>
      <c r="H19" s="15">
        <v>4015674</v>
      </c>
      <c r="I19" s="15">
        <v>-97397</v>
      </c>
      <c r="J19" s="15">
        <v>-1106693</v>
      </c>
      <c r="K19" s="15">
        <v>2811584</v>
      </c>
      <c r="L19" s="33">
        <v>246936</v>
      </c>
      <c r="M19" s="15">
        <v>599856</v>
      </c>
      <c r="N19" s="15">
        <v>0</v>
      </c>
      <c r="O19" s="20">
        <v>846792</v>
      </c>
      <c r="P19" s="15">
        <v>245417</v>
      </c>
      <c r="Q19" s="78">
        <v>53549</v>
      </c>
      <c r="R19" s="15">
        <v>83337</v>
      </c>
      <c r="S19" s="78">
        <v>527042</v>
      </c>
      <c r="T19" s="81">
        <f t="shared" si="2"/>
        <v>4.7819854971148885</v>
      </c>
      <c r="U19" s="81"/>
      <c r="V19" s="42" t="e">
        <f t="shared" si="0"/>
        <v>#NUM!</v>
      </c>
      <c r="W19" s="81">
        <f t="shared" si="3"/>
        <v>16.708942523872246</v>
      </c>
      <c r="X19" s="81"/>
      <c r="Y19" s="42" t="e">
        <f t="shared" si="1"/>
        <v>#NUM!</v>
      </c>
      <c r="Z19" s="81">
        <f t="shared" si="4"/>
        <v>21.490928020987134</v>
      </c>
      <c r="AA19" s="81"/>
      <c r="AB19" s="42" t="e">
        <f t="shared" si="5"/>
        <v>#NUM!</v>
      </c>
      <c r="AC19" s="95">
        <v>13.3</v>
      </c>
      <c r="AD19" s="81"/>
      <c r="AE19" s="42" t="e">
        <f t="shared" si="6"/>
        <v>#NUM!</v>
      </c>
      <c r="AG19" s="56">
        <v>0</v>
      </c>
    </row>
    <row r="20" spans="1:33" x14ac:dyDescent="0.2">
      <c r="A20" s="55">
        <v>36891</v>
      </c>
      <c r="B20" s="33">
        <f>'Variables Macro'!C20</f>
        <v>42215.029916778803</v>
      </c>
      <c r="C20" s="20">
        <f>'Variables Macro'!G20</f>
        <v>26225.1307061681</v>
      </c>
      <c r="D20" s="33">
        <v>-301872</v>
      </c>
      <c r="E20" s="15">
        <v>838435</v>
      </c>
      <c r="F20" s="15">
        <v>1114959</v>
      </c>
      <c r="G20" s="20">
        <v>1651522</v>
      </c>
      <c r="H20" s="15">
        <v>4510714</v>
      </c>
      <c r="I20" s="15">
        <v>-8413</v>
      </c>
      <c r="J20" s="15">
        <v>-1220720</v>
      </c>
      <c r="K20" s="15">
        <v>3281581</v>
      </c>
      <c r="L20" s="33">
        <v>283275</v>
      </c>
      <c r="M20" s="15">
        <v>635322</v>
      </c>
      <c r="N20" s="15">
        <v>0</v>
      </c>
      <c r="O20" s="20">
        <v>918597</v>
      </c>
      <c r="P20" s="15">
        <v>240875</v>
      </c>
      <c r="Q20" s="78">
        <v>548567</v>
      </c>
      <c r="R20" s="15">
        <v>61484</v>
      </c>
      <c r="S20" s="78">
        <v>576758</v>
      </c>
      <c r="T20" s="81">
        <f t="shared" si="2"/>
        <v>5.2784044080810828</v>
      </c>
      <c r="U20" s="81"/>
      <c r="V20" s="42" t="e">
        <f t="shared" si="0"/>
        <v>#NUM!</v>
      </c>
      <c r="W20" s="81">
        <f t="shared" si="3"/>
        <v>19.26054842812276</v>
      </c>
      <c r="X20" s="81"/>
      <c r="Y20" s="42" t="e">
        <f t="shared" si="1"/>
        <v>#NUM!</v>
      </c>
      <c r="Z20" s="81">
        <f t="shared" si="4"/>
        <v>24.538952836203844</v>
      </c>
      <c r="AA20" s="81"/>
      <c r="AB20" s="42" t="e">
        <f t="shared" si="5"/>
        <v>#NUM!</v>
      </c>
      <c r="AC20" s="95">
        <v>13.200000000000001</v>
      </c>
      <c r="AD20" s="81"/>
      <c r="AE20" s="42" t="e">
        <f t="shared" si="6"/>
        <v>#NUM!</v>
      </c>
      <c r="AG20" s="56">
        <v>0</v>
      </c>
    </row>
    <row r="21" spans="1:33" x14ac:dyDescent="0.2">
      <c r="A21" s="55">
        <v>37256</v>
      </c>
      <c r="B21" s="33">
        <f>'Variables Macro'!C21</f>
        <v>45409.054801007398</v>
      </c>
      <c r="C21" s="20">
        <f>'Variables Macro'!G21</f>
        <v>28024.5763578361</v>
      </c>
      <c r="D21" s="33">
        <v>-193295</v>
      </c>
      <c r="E21" s="15">
        <v>896823</v>
      </c>
      <c r="F21" s="15">
        <v>1236666</v>
      </c>
      <c r="G21" s="20">
        <v>1940194</v>
      </c>
      <c r="H21" s="15">
        <v>4903180</v>
      </c>
      <c r="I21" s="15">
        <v>-8836</v>
      </c>
      <c r="J21" s="15">
        <v>-1390982</v>
      </c>
      <c r="K21" s="15">
        <v>3503362</v>
      </c>
      <c r="L21" s="33">
        <v>30341</v>
      </c>
      <c r="M21" s="15">
        <v>710752</v>
      </c>
      <c r="N21" s="15">
        <v>0</v>
      </c>
      <c r="O21" s="20">
        <v>741093</v>
      </c>
      <c r="P21" s="15">
        <v>298301</v>
      </c>
      <c r="Q21" s="78">
        <v>510245</v>
      </c>
      <c r="R21" s="15">
        <v>96307</v>
      </c>
      <c r="S21" s="78">
        <v>628052</v>
      </c>
      <c r="T21" s="81">
        <f t="shared" si="2"/>
        <v>5.6558014943376973</v>
      </c>
      <c r="U21" s="81"/>
      <c r="V21" s="42" t="e">
        <f t="shared" si="0"/>
        <v>#NUM!</v>
      </c>
      <c r="W21" s="81">
        <f t="shared" si="3"/>
        <v>18.374258130614614</v>
      </c>
      <c r="X21" s="81"/>
      <c r="Y21" s="42" t="e">
        <f t="shared" si="1"/>
        <v>#NUM!</v>
      </c>
      <c r="Z21" s="81">
        <f t="shared" si="4"/>
        <v>24.030059624952312</v>
      </c>
      <c r="AA21" s="81"/>
      <c r="AB21" s="42" t="e">
        <f t="shared" si="5"/>
        <v>#NUM!</v>
      </c>
      <c r="AC21" s="95">
        <v>14.499853961667455</v>
      </c>
      <c r="AD21" s="81"/>
      <c r="AE21" s="42" t="e">
        <f t="shared" si="6"/>
        <v>#NUM!</v>
      </c>
      <c r="AG21" s="56">
        <v>0</v>
      </c>
    </row>
    <row r="22" spans="1:33" x14ac:dyDescent="0.2">
      <c r="A22" s="55">
        <v>37621</v>
      </c>
      <c r="B22" s="33">
        <f>'Variables Macro'!C22</f>
        <v>48428.963170132003</v>
      </c>
      <c r="C22" s="20">
        <f>'Variables Macro'!G22</f>
        <v>29596.115979370701</v>
      </c>
      <c r="D22" s="33">
        <v>-271593</v>
      </c>
      <c r="E22" s="15">
        <v>1001158</v>
      </c>
      <c r="F22" s="15">
        <v>1408922</v>
      </c>
      <c r="G22" s="20">
        <v>2138487</v>
      </c>
      <c r="H22" s="15">
        <v>5363051</v>
      </c>
      <c r="I22" s="15">
        <v>-101944</v>
      </c>
      <c r="J22" s="15">
        <v>-1532635</v>
      </c>
      <c r="K22" s="15">
        <v>3728472</v>
      </c>
      <c r="L22" s="33">
        <v>322913</v>
      </c>
      <c r="M22" s="15">
        <v>750117</v>
      </c>
      <c r="N22" s="15">
        <v>0</v>
      </c>
      <c r="O22" s="20">
        <v>1073030</v>
      </c>
      <c r="P22" s="15">
        <v>338379</v>
      </c>
      <c r="Q22" s="78">
        <v>436599</v>
      </c>
      <c r="R22" s="15">
        <v>12889</v>
      </c>
      <c r="S22" s="78">
        <v>678900</v>
      </c>
      <c r="T22" s="81">
        <f t="shared" si="2"/>
        <v>5.8175662157012491</v>
      </c>
      <c r="U22" s="81"/>
      <c r="V22" s="42" t="e">
        <f t="shared" si="0"/>
        <v>#NUM!</v>
      </c>
      <c r="W22" s="81">
        <f t="shared" si="3"/>
        <v>18.885481472960649</v>
      </c>
      <c r="X22" s="81"/>
      <c r="Y22" s="42" t="e">
        <f t="shared" si="1"/>
        <v>#NUM!</v>
      </c>
      <c r="Z22" s="81">
        <f t="shared" si="4"/>
        <v>24.703047688661897</v>
      </c>
      <c r="AA22" s="81"/>
      <c r="AB22" s="42" t="e">
        <f t="shared" si="5"/>
        <v>#NUM!</v>
      </c>
      <c r="AC22" s="95">
        <v>15.199999999999998</v>
      </c>
      <c r="AD22" s="81"/>
      <c r="AE22" s="42" t="e">
        <f t="shared" si="6"/>
        <v>#NUM!</v>
      </c>
      <c r="AG22" s="56">
        <v>0</v>
      </c>
    </row>
    <row r="23" spans="1:33" x14ac:dyDescent="0.2">
      <c r="A23" s="55">
        <v>37986</v>
      </c>
      <c r="B23" s="33">
        <f>'Variables Macro'!C23</f>
        <v>52897.338900012299</v>
      </c>
      <c r="C23" s="20">
        <f>'Variables Macro'!G23</f>
        <v>31735.307076604498</v>
      </c>
      <c r="D23" s="33">
        <v>-471546</v>
      </c>
      <c r="E23" s="15">
        <v>1037479</v>
      </c>
      <c r="F23" s="15">
        <v>1631149</v>
      </c>
      <c r="G23" s="20">
        <v>2197082</v>
      </c>
      <c r="H23" s="15">
        <v>5936514</v>
      </c>
      <c r="I23" s="15">
        <v>-111184</v>
      </c>
      <c r="J23" s="15">
        <v>-1728562</v>
      </c>
      <c r="K23" s="15">
        <v>4096768</v>
      </c>
      <c r="L23" s="33">
        <v>333194</v>
      </c>
      <c r="M23" s="15">
        <v>759812</v>
      </c>
      <c r="N23" s="15">
        <v>0</v>
      </c>
      <c r="O23" s="20">
        <v>1093006</v>
      </c>
      <c r="P23" s="15">
        <v>362219</v>
      </c>
      <c r="Q23" s="78">
        <v>317393</v>
      </c>
      <c r="R23" s="15">
        <v>55267</v>
      </c>
      <c r="S23" s="78">
        <v>727979</v>
      </c>
      <c r="T23" s="81">
        <f t="shared" si="2"/>
        <v>5.529694046668423</v>
      </c>
      <c r="U23" s="81"/>
      <c r="V23" s="42" t="e">
        <f t="shared" si="0"/>
        <v>#NUM!</v>
      </c>
      <c r="W23" s="81">
        <f t="shared" si="3"/>
        <v>18.668963831667785</v>
      </c>
      <c r="X23" s="81"/>
      <c r="Y23" s="42" t="e">
        <f t="shared" si="1"/>
        <v>#NUM!</v>
      </c>
      <c r="Z23" s="81">
        <f t="shared" si="4"/>
        <v>24.198657878336206</v>
      </c>
      <c r="AA23" s="81"/>
      <c r="AB23" s="42" t="e">
        <f t="shared" si="5"/>
        <v>#NUM!</v>
      </c>
      <c r="AC23" s="95">
        <v>12.7</v>
      </c>
      <c r="AD23" s="81"/>
      <c r="AE23" s="42" t="e">
        <f t="shared" si="6"/>
        <v>#NUM!</v>
      </c>
      <c r="AG23" s="56">
        <v>0</v>
      </c>
    </row>
    <row r="24" spans="1:33" x14ac:dyDescent="0.2">
      <c r="A24" s="55">
        <v>38352</v>
      </c>
      <c r="B24" s="33">
        <f>'Variables Macro'!C24</f>
        <v>60391.763165277996</v>
      </c>
      <c r="C24" s="20">
        <f>'Variables Macro'!G24</f>
        <v>34933.267693977003</v>
      </c>
      <c r="D24" s="33">
        <v>-527917</v>
      </c>
      <c r="E24" s="15">
        <v>1061238</v>
      </c>
      <c r="F24" s="15">
        <v>1810414</v>
      </c>
      <c r="G24" s="20">
        <v>2343735</v>
      </c>
      <c r="H24" s="15">
        <v>6827808</v>
      </c>
      <c r="I24" s="15">
        <v>-150791</v>
      </c>
      <c r="J24" s="15">
        <v>-1983807</v>
      </c>
      <c r="K24" s="15">
        <v>4693210</v>
      </c>
      <c r="L24" s="33">
        <v>353813</v>
      </c>
      <c r="M24" s="15">
        <v>754866</v>
      </c>
      <c r="N24" s="15">
        <v>0</v>
      </c>
      <c r="O24" s="20">
        <v>1108679</v>
      </c>
      <c r="P24" s="15">
        <v>396728</v>
      </c>
      <c r="Q24" s="78">
        <v>259932</v>
      </c>
      <c r="R24" s="15">
        <v>309507</v>
      </c>
      <c r="S24" s="78">
        <v>827629</v>
      </c>
      <c r="T24" s="81">
        <f t="shared" si="2"/>
        <v>5.251318778888316</v>
      </c>
      <c r="U24" s="81"/>
      <c r="V24" s="42" t="e">
        <f t="shared" si="0"/>
        <v>#NUM!</v>
      </c>
      <c r="W24" s="81">
        <f t="shared" si="3"/>
        <v>19.374242510862818</v>
      </c>
      <c r="X24" s="81"/>
      <c r="Y24" s="42" t="e">
        <f t="shared" si="1"/>
        <v>#NUM!</v>
      </c>
      <c r="Z24" s="81">
        <f t="shared" si="4"/>
        <v>24.625561289751133</v>
      </c>
      <c r="AA24" s="81"/>
      <c r="AB24" s="42" t="e">
        <f t="shared" si="5"/>
        <v>#NUM!</v>
      </c>
      <c r="AC24" s="95">
        <v>10.3</v>
      </c>
      <c r="AD24" s="81"/>
      <c r="AE24" s="42" t="e">
        <f t="shared" si="6"/>
        <v>#NUM!</v>
      </c>
      <c r="AG24" s="56">
        <v>0</v>
      </c>
    </row>
    <row r="25" spans="1:33" x14ac:dyDescent="0.2">
      <c r="A25" s="55">
        <v>38717</v>
      </c>
      <c r="B25" s="33">
        <f>'Variables Macro'!C25</f>
        <v>68467.939844195804</v>
      </c>
      <c r="C25" s="20">
        <f>'Variables Macro'!G25</f>
        <v>39362.258873088103</v>
      </c>
      <c r="D25" s="33">
        <v>-218242</v>
      </c>
      <c r="E25" s="15">
        <v>1388234</v>
      </c>
      <c r="F25" s="15">
        <v>2246845</v>
      </c>
      <c r="G25" s="20">
        <v>3416837</v>
      </c>
      <c r="H25" s="15">
        <v>7799052</v>
      </c>
      <c r="I25" s="15">
        <v>-188199</v>
      </c>
      <c r="J25" s="15">
        <v>-2362659</v>
      </c>
      <c r="K25" s="15">
        <v>5248194</v>
      </c>
      <c r="L25" s="33">
        <v>382691</v>
      </c>
      <c r="M25" s="15">
        <v>861035</v>
      </c>
      <c r="N25" s="15">
        <v>0</v>
      </c>
      <c r="O25" s="20">
        <v>1243726</v>
      </c>
      <c r="P25" s="15">
        <v>457708</v>
      </c>
      <c r="Q25" s="78">
        <v>289367</v>
      </c>
      <c r="R25" s="15">
        <v>528963</v>
      </c>
      <c r="S25" s="78">
        <v>931717</v>
      </c>
      <c r="T25" s="81">
        <f t="shared" si="2"/>
        <v>6.3512265885251953</v>
      </c>
      <c r="U25" s="81"/>
      <c r="V25" s="42" t="e">
        <f t="shared" si="0"/>
        <v>#NUM!</v>
      </c>
      <c r="W25" s="81">
        <f t="shared" si="3"/>
        <v>19.734533084205026</v>
      </c>
      <c r="X25" s="81"/>
      <c r="Y25" s="42" t="e">
        <f t="shared" si="1"/>
        <v>#NUM!</v>
      </c>
      <c r="Z25" s="81">
        <f t="shared" si="4"/>
        <v>26.085759672730219</v>
      </c>
      <c r="AA25" s="81"/>
      <c r="AB25" s="42" t="e">
        <f t="shared" si="5"/>
        <v>#NUM!</v>
      </c>
      <c r="AC25" s="95">
        <v>7.0000000000000009</v>
      </c>
      <c r="AD25" s="81"/>
      <c r="AE25" s="42" t="e">
        <f t="shared" si="6"/>
        <v>#NUM!</v>
      </c>
      <c r="AG25" s="56">
        <v>0</v>
      </c>
    </row>
    <row r="26" spans="1:33" x14ac:dyDescent="0.2">
      <c r="A26" s="55">
        <v>39082</v>
      </c>
      <c r="B26" s="33">
        <f>'Variables Macro'!C26</f>
        <v>81577.533475732504</v>
      </c>
      <c r="C26" s="20">
        <f>'Variables Macro'!G26</f>
        <v>43641.411370661299</v>
      </c>
      <c r="D26" s="33">
        <v>-364624</v>
      </c>
      <c r="E26" s="15">
        <v>2436110</v>
      </c>
      <c r="F26" s="15">
        <v>3347783</v>
      </c>
      <c r="G26" s="20">
        <v>5419269</v>
      </c>
      <c r="H26" s="15">
        <v>8683264</v>
      </c>
      <c r="I26" s="15">
        <v>-231104</v>
      </c>
      <c r="J26" s="15">
        <v>-2687886</v>
      </c>
      <c r="K26" s="15">
        <v>5764274</v>
      </c>
      <c r="L26" s="33">
        <v>426895</v>
      </c>
      <c r="M26" s="15">
        <v>702063</v>
      </c>
      <c r="N26" s="15">
        <v>0</v>
      </c>
      <c r="O26" s="20">
        <v>1128958</v>
      </c>
      <c r="P26" s="15">
        <v>486300</v>
      </c>
      <c r="Q26" s="78">
        <v>314081</v>
      </c>
      <c r="R26" s="15">
        <v>107635</v>
      </c>
      <c r="S26" s="78">
        <v>1050396</v>
      </c>
      <c r="T26" s="81">
        <f t="shared" si="2"/>
        <v>7.930694548303034</v>
      </c>
      <c r="U26" s="81"/>
      <c r="V26" s="42" t="e">
        <f>+(LN(T26)-LN(U26))*100</f>
        <v>#NUM!</v>
      </c>
      <c r="W26" s="81">
        <f t="shared" si="3"/>
        <v>17.875792177620831</v>
      </c>
      <c r="X26" s="81"/>
      <c r="Y26" s="42" t="e">
        <f t="shared" si="1"/>
        <v>#NUM!</v>
      </c>
      <c r="Z26" s="81">
        <f t="shared" si="4"/>
        <v>25.806486725923865</v>
      </c>
      <c r="AA26" s="81"/>
      <c r="AB26" s="42" t="e">
        <f t="shared" si="5"/>
        <v>#NUM!</v>
      </c>
      <c r="AC26" s="95">
        <v>5.0000000000000009</v>
      </c>
      <c r="AD26" s="81"/>
      <c r="AE26" s="42" t="e">
        <f t="shared" si="6"/>
        <v>#NUM!</v>
      </c>
      <c r="AG26" s="56">
        <v>0</v>
      </c>
    </row>
    <row r="27" spans="1:33" x14ac:dyDescent="0.2">
      <c r="A27" s="55">
        <v>39447</v>
      </c>
      <c r="B27" s="33">
        <f>'Variables Macro'!C27</f>
        <v>90159.479205960204</v>
      </c>
      <c r="C27" s="20">
        <f>'Variables Macro'!G27</f>
        <v>48526.845715762298</v>
      </c>
      <c r="D27" s="33">
        <v>258135</v>
      </c>
      <c r="E27" s="15">
        <v>2434310</v>
      </c>
      <c r="F27" s="15">
        <v>4512399</v>
      </c>
      <c r="G27" s="20">
        <v>7204844</v>
      </c>
      <c r="H27" s="15">
        <v>10206014</v>
      </c>
      <c r="I27" s="15">
        <v>-265298</v>
      </c>
      <c r="J27" s="15">
        <v>-3159215</v>
      </c>
      <c r="K27" s="15">
        <v>6781501</v>
      </c>
      <c r="L27" s="33">
        <v>455597</v>
      </c>
      <c r="M27" s="15">
        <v>844250</v>
      </c>
      <c r="N27" s="15">
        <v>0</v>
      </c>
      <c r="O27" s="20">
        <v>1299847</v>
      </c>
      <c r="P27" s="15">
        <v>488760</v>
      </c>
      <c r="Q27" s="78">
        <v>300418</v>
      </c>
      <c r="R27" s="15">
        <v>90399</v>
      </c>
      <c r="S27" s="78">
        <v>1148647</v>
      </c>
      <c r="T27" s="81">
        <f t="shared" si="2"/>
        <v>9.2652387453539919</v>
      </c>
      <c r="U27" s="81"/>
      <c r="V27" s="42" t="e">
        <f t="shared" si="0"/>
        <v>#NUM!</v>
      </c>
      <c r="W27" s="81">
        <f t="shared" si="3"/>
        <v>18.465912770195462</v>
      </c>
      <c r="X27" s="81"/>
      <c r="Y27" s="42" t="e">
        <f t="shared" si="1"/>
        <v>#NUM!</v>
      </c>
      <c r="Z27" s="81">
        <f t="shared" si="4"/>
        <v>27.731151515549456</v>
      </c>
      <c r="AA27" s="81"/>
      <c r="AB27" s="42" t="e">
        <f t="shared" si="5"/>
        <v>#NUM!</v>
      </c>
      <c r="AC27" s="95">
        <v>3.9000549760360865</v>
      </c>
      <c r="AD27" s="81"/>
      <c r="AE27" s="42" t="e">
        <f t="shared" si="6"/>
        <v>#NUM!</v>
      </c>
      <c r="AG27" s="56">
        <v>0</v>
      </c>
    </row>
    <row r="28" spans="1:33" x14ac:dyDescent="0.2">
      <c r="A28" s="55">
        <v>39813</v>
      </c>
      <c r="B28" s="33">
        <f>'Variables Macro'!C28</f>
        <v>93867.121297655496</v>
      </c>
      <c r="C28" s="20">
        <f>'Variables Macro'!G28</f>
        <v>54620.9333882379</v>
      </c>
      <c r="D28" s="33">
        <v>-935107.6</v>
      </c>
      <c r="E28" s="15">
        <v>2524691.9</v>
      </c>
      <c r="F28" s="15">
        <v>4882992.7</v>
      </c>
      <c r="G28" s="20">
        <v>6472577</v>
      </c>
      <c r="H28" s="15">
        <v>12244101.6</v>
      </c>
      <c r="I28" s="15">
        <v>-292330.40000000002</v>
      </c>
      <c r="J28" s="15">
        <v>-4039762.7</v>
      </c>
      <c r="K28" s="15">
        <v>7912008.4999999991</v>
      </c>
      <c r="L28" s="33">
        <v>504480.1</v>
      </c>
      <c r="M28" s="15">
        <v>661379.80000000005</v>
      </c>
      <c r="N28" s="15">
        <v>0</v>
      </c>
      <c r="O28" s="20">
        <v>1165859.8999999999</v>
      </c>
      <c r="P28" s="15">
        <v>503268.7</v>
      </c>
      <c r="Q28" s="78">
        <v>307265</v>
      </c>
      <c r="R28" s="15">
        <v>112316.4</v>
      </c>
      <c r="S28" s="78">
        <v>1289225</v>
      </c>
      <c r="T28" s="81">
        <f t="shared" si="2"/>
        <v>8.2689251494003848</v>
      </c>
      <c r="U28" s="81"/>
      <c r="V28" s="42" t="e">
        <f t="shared" si="0"/>
        <v>#NUM!</v>
      </c>
      <c r="W28" s="81">
        <f t="shared" si="3"/>
        <v>18.309314542313473</v>
      </c>
      <c r="X28" s="81"/>
      <c r="Y28" s="42" t="e">
        <f t="shared" si="1"/>
        <v>#NUM!</v>
      </c>
      <c r="Z28" s="81">
        <f t="shared" si="4"/>
        <v>26.578239691713858</v>
      </c>
      <c r="AA28" s="81"/>
      <c r="AB28" s="42" t="e">
        <f t="shared" si="5"/>
        <v>#NUM!</v>
      </c>
      <c r="AC28" s="95">
        <v>4.8999331970006814</v>
      </c>
      <c r="AD28" s="81"/>
      <c r="AE28" s="42" t="e">
        <f t="shared" si="6"/>
        <v>#NUM!</v>
      </c>
      <c r="AG28" s="56">
        <v>0</v>
      </c>
    </row>
    <row r="29" spans="1:33" x14ac:dyDescent="0.2">
      <c r="A29" s="55">
        <v>40178</v>
      </c>
      <c r="B29" s="33">
        <f>'Variables Macro'!C29</f>
        <v>96138.477277419996</v>
      </c>
      <c r="C29" s="20">
        <f>'Variables Macro'!G29</f>
        <v>54478.046474707902</v>
      </c>
      <c r="D29" s="33">
        <v>-1395926.1</v>
      </c>
      <c r="E29" s="15">
        <v>2249335.2000000002</v>
      </c>
      <c r="F29" s="15">
        <v>3682837.7</v>
      </c>
      <c r="G29" s="20">
        <v>4536246.8000000007</v>
      </c>
      <c r="H29" s="15">
        <v>11450815.5</v>
      </c>
      <c r="I29" s="15">
        <v>-221159.1</v>
      </c>
      <c r="J29" s="15">
        <v>-4178576.6</v>
      </c>
      <c r="K29" s="15">
        <v>7051079.8000000007</v>
      </c>
      <c r="L29" s="33">
        <v>556651.9</v>
      </c>
      <c r="M29" s="15">
        <v>684698.8</v>
      </c>
      <c r="N29" s="15">
        <v>0</v>
      </c>
      <c r="O29" s="20">
        <v>1241350.7000000002</v>
      </c>
      <c r="P29" s="15">
        <v>62602.3</v>
      </c>
      <c r="Q29" s="78">
        <v>162988.5</v>
      </c>
      <c r="R29" s="15">
        <v>292292.09999999998</v>
      </c>
      <c r="S29" s="78">
        <v>1371750</v>
      </c>
      <c r="T29" s="81">
        <f t="shared" si="2"/>
        <v>6.1452989139319447</v>
      </c>
      <c r="U29" s="81"/>
      <c r="V29" s="42" t="e">
        <f t="shared" si="0"/>
        <v>#NUM!</v>
      </c>
      <c r="W29" s="81">
        <f t="shared" si="3"/>
        <v>16.17222710819907</v>
      </c>
      <c r="X29" s="81"/>
      <c r="Y29" s="42" t="e">
        <f t="shared" si="1"/>
        <v>#NUM!</v>
      </c>
      <c r="Z29" s="81">
        <f t="shared" si="4"/>
        <v>22.317526022131016</v>
      </c>
      <c r="AA29" s="81"/>
      <c r="AB29" s="42" t="e">
        <f t="shared" si="5"/>
        <v>#NUM!</v>
      </c>
      <c r="AC29" s="95">
        <v>5.7999477279691414</v>
      </c>
      <c r="AD29" s="81"/>
      <c r="AE29" s="42" t="e">
        <f t="shared" si="6"/>
        <v>#NUM!</v>
      </c>
      <c r="AG29" s="56">
        <v>0</v>
      </c>
    </row>
    <row r="30" spans="1:33" x14ac:dyDescent="0.2">
      <c r="A30" s="55">
        <v>40543</v>
      </c>
      <c r="B30" s="33">
        <f>'Variables Macro'!C30</f>
        <v>110777.866879136</v>
      </c>
      <c r="C30" s="20">
        <f>'Variables Macro'!G30</f>
        <v>62687.0312588948</v>
      </c>
      <c r="D30" s="33">
        <v>-420129.7</v>
      </c>
      <c r="E30" s="15">
        <v>3002386.9</v>
      </c>
      <c r="F30" s="15">
        <v>4718386</v>
      </c>
      <c r="G30" s="20">
        <v>7300643.1999999993</v>
      </c>
      <c r="H30" s="15">
        <v>12817762.5</v>
      </c>
      <c r="I30" s="15">
        <v>-211898.4</v>
      </c>
      <c r="J30" s="15">
        <v>-4205937.9000000004</v>
      </c>
      <c r="K30" s="15">
        <v>8399926.1999999993</v>
      </c>
      <c r="L30" s="33">
        <v>647637.30000000005</v>
      </c>
      <c r="M30" s="15">
        <v>913568.4</v>
      </c>
      <c r="N30" s="15">
        <v>0</v>
      </c>
      <c r="O30" s="20">
        <v>1561205.7000000002</v>
      </c>
      <c r="P30" s="15">
        <v>196901.1</v>
      </c>
      <c r="Q30" s="78">
        <v>267361.59999999998</v>
      </c>
      <c r="R30" s="15">
        <v>-148323.6</v>
      </c>
      <c r="S30" s="78">
        <v>1493987</v>
      </c>
      <c r="T30" s="81">
        <f t="shared" si="2"/>
        <v>7.938977746877331</v>
      </c>
      <c r="U30" s="81"/>
      <c r="V30" s="42" t="e">
        <f t="shared" si="0"/>
        <v>#NUM!</v>
      </c>
      <c r="W30" s="81">
        <f t="shared" si="3"/>
        <v>16.394253793190696</v>
      </c>
      <c r="X30" s="81"/>
      <c r="Y30" s="42" t="e">
        <f t="shared" si="1"/>
        <v>#NUM!</v>
      </c>
      <c r="Z30" s="81">
        <f t="shared" si="4"/>
        <v>24.333231540068027</v>
      </c>
      <c r="AA30" s="81"/>
      <c r="AB30" s="42" t="e">
        <f t="shared" si="5"/>
        <v>#NUM!</v>
      </c>
      <c r="AC30" s="95">
        <v>8.6073277639456158</v>
      </c>
      <c r="AD30" s="81"/>
      <c r="AE30" s="42" t="e">
        <f t="shared" si="6"/>
        <v>#NUM!</v>
      </c>
      <c r="AG30" s="56">
        <v>0</v>
      </c>
    </row>
    <row r="31" spans="1:33" x14ac:dyDescent="0.2">
      <c r="A31" s="55">
        <v>40908</v>
      </c>
      <c r="B31" s="33">
        <f>'Variables Macro'!C31</f>
        <v>121509.298514008</v>
      </c>
      <c r="C31" s="20">
        <f>'Variables Macro'!G31</f>
        <v>70651.089062246901</v>
      </c>
      <c r="D31" s="33">
        <v>-141857.177</v>
      </c>
      <c r="E31" s="15">
        <v>2953689.39</v>
      </c>
      <c r="F31" s="15">
        <v>6181228.2390000001</v>
      </c>
      <c r="G31" s="20">
        <v>8993060.4519999996</v>
      </c>
      <c r="H31" s="15">
        <v>14648204.037</v>
      </c>
      <c r="I31" s="15">
        <v>-248938.55100000001</v>
      </c>
      <c r="J31" s="15">
        <v>-4862479.0650000004</v>
      </c>
      <c r="K31" s="15">
        <v>9536786.4210000001</v>
      </c>
      <c r="L31" s="33">
        <v>744302.28300000005</v>
      </c>
      <c r="M31" s="15">
        <v>1006613.699</v>
      </c>
      <c r="N31" s="15">
        <v>0</v>
      </c>
      <c r="O31" s="20">
        <v>1750915.9820000001</v>
      </c>
      <c r="P31" s="15">
        <v>265560.076</v>
      </c>
      <c r="Q31" s="78">
        <v>301828.022</v>
      </c>
      <c r="R31" s="15">
        <v>253050.58</v>
      </c>
      <c r="S31" s="78">
        <v>1623817</v>
      </c>
      <c r="T31" s="81">
        <f t="shared" si="2"/>
        <v>8.7375020527964367</v>
      </c>
      <c r="U31" s="81"/>
      <c r="V31" s="42" t="e">
        <f t="shared" si="0"/>
        <v>#NUM!</v>
      </c>
      <c r="W31" s="81">
        <f t="shared" si="3"/>
        <v>17.137939756784448</v>
      </c>
      <c r="X31" s="81"/>
      <c r="Y31" s="42" t="e">
        <f t="shared" si="1"/>
        <v>#NUM!</v>
      </c>
      <c r="Z31" s="81">
        <f t="shared" si="4"/>
        <v>25.875441809580884</v>
      </c>
      <c r="AA31" s="81"/>
      <c r="AB31" s="42" t="e">
        <f t="shared" si="5"/>
        <v>#NUM!</v>
      </c>
      <c r="AC31" s="95">
        <v>11.126889523248128</v>
      </c>
      <c r="AD31" s="81"/>
      <c r="AE31" s="42" t="e">
        <f t="shared" si="6"/>
        <v>#NUM!</v>
      </c>
      <c r="AG31" s="56">
        <v>0</v>
      </c>
    </row>
    <row r="32" spans="1:33" x14ac:dyDescent="0.2">
      <c r="A32" s="55">
        <v>41274</v>
      </c>
      <c r="B32" s="33">
        <f>'Variables Macro'!C32</f>
        <v>129973.394043234</v>
      </c>
      <c r="C32" s="20">
        <f>'Variables Macro'!G32</f>
        <v>77136.195158551505</v>
      </c>
      <c r="D32" s="33">
        <v>-69808.6890000001</v>
      </c>
      <c r="E32" s="15">
        <v>3157684.9369999999</v>
      </c>
      <c r="F32" s="15">
        <v>6419044.7529999996</v>
      </c>
      <c r="G32" s="20">
        <v>9506921.0009999983</v>
      </c>
      <c r="H32" s="15">
        <v>16212384.598999999</v>
      </c>
      <c r="I32" s="15">
        <v>-314084.19199999998</v>
      </c>
      <c r="J32" s="15">
        <v>-5450926.8059999999</v>
      </c>
      <c r="K32" s="15">
        <v>10447373.601</v>
      </c>
      <c r="L32" s="33">
        <v>783995.39300000004</v>
      </c>
      <c r="M32" s="15">
        <v>1108717.6100000001</v>
      </c>
      <c r="N32" s="15">
        <v>0</v>
      </c>
      <c r="O32" s="20">
        <v>1892713.003</v>
      </c>
      <c r="P32" s="15">
        <v>324668.95600000001</v>
      </c>
      <c r="Q32" s="78">
        <v>314440.99200000003</v>
      </c>
      <c r="R32" s="15">
        <v>283912.15399999998</v>
      </c>
      <c r="S32" s="78">
        <v>1802468</v>
      </c>
      <c r="T32" s="81">
        <f t="shared" si="2"/>
        <v>8.7013108215348076</v>
      </c>
      <c r="U32" s="81"/>
      <c r="V32" s="42" t="e">
        <f t="shared" si="0"/>
        <v>#NUM!</v>
      </c>
      <c r="W32" s="81">
        <f t="shared" si="3"/>
        <v>17.194403585421885</v>
      </c>
      <c r="X32" s="81"/>
      <c r="Y32" s="42" t="e">
        <f t="shared" si="1"/>
        <v>#NUM!</v>
      </c>
      <c r="Z32" s="81">
        <f t="shared" si="4"/>
        <v>25.895714406956692</v>
      </c>
      <c r="AA32" s="81"/>
      <c r="AB32" s="42" t="e">
        <f t="shared" si="5"/>
        <v>#NUM!</v>
      </c>
      <c r="AC32" s="95">
        <v>11.939073035052381</v>
      </c>
      <c r="AD32" s="81"/>
      <c r="AE32" s="42" t="e">
        <f t="shared" si="6"/>
        <v>#NUM!</v>
      </c>
      <c r="AG32" s="56">
        <v>0</v>
      </c>
    </row>
    <row r="33" spans="1:33" x14ac:dyDescent="0.2">
      <c r="A33" s="55">
        <v>41639</v>
      </c>
      <c r="B33" s="33">
        <f>'Variables Macro'!C33</f>
        <v>137309.19201244999</v>
      </c>
      <c r="C33" s="20">
        <f>'Variables Macro'!G33</f>
        <v>83327.206031145004</v>
      </c>
      <c r="D33" s="33">
        <v>-747325.29299999995</v>
      </c>
      <c r="E33" s="15">
        <v>3453434.091</v>
      </c>
      <c r="F33" s="15">
        <v>6364951.1909999996</v>
      </c>
      <c r="G33" s="20">
        <v>9071059.9890000001</v>
      </c>
      <c r="H33" s="15">
        <v>17168775.436000001</v>
      </c>
      <c r="I33" s="15">
        <v>-329976.30499999999</v>
      </c>
      <c r="J33" s="15">
        <v>-5668004.767</v>
      </c>
      <c r="K33" s="15">
        <v>11170794.364</v>
      </c>
      <c r="L33" s="33">
        <v>815991.21900000004</v>
      </c>
      <c r="M33" s="15">
        <v>1171483.3970000001</v>
      </c>
      <c r="N33" s="15">
        <v>0</v>
      </c>
      <c r="O33" s="20">
        <v>1987474.6160000002</v>
      </c>
      <c r="P33" s="15">
        <v>247373.28899999999</v>
      </c>
      <c r="Q33" s="78">
        <v>303392.78700000001</v>
      </c>
      <c r="R33" s="15">
        <v>172947.68599999999</v>
      </c>
      <c r="S33" s="78">
        <v>1968973</v>
      </c>
      <c r="T33" s="81">
        <f t="shared" si="2"/>
        <v>8.0402723424364684</v>
      </c>
      <c r="U33" s="81"/>
      <c r="V33" s="42" t="e">
        <f t="shared" si="0"/>
        <v>#NUM!</v>
      </c>
      <c r="W33" s="81">
        <f t="shared" si="3"/>
        <v>16.65960423155358</v>
      </c>
      <c r="X33" s="81"/>
      <c r="Y33" s="42" t="e">
        <f t="shared" si="1"/>
        <v>#NUM!</v>
      </c>
      <c r="Z33" s="81">
        <f t="shared" si="4"/>
        <v>24.699876573990046</v>
      </c>
      <c r="AA33" s="81"/>
      <c r="AB33" s="42" t="e">
        <f t="shared" si="5"/>
        <v>#NUM!</v>
      </c>
      <c r="AC33" s="95">
        <v>12.784063924032143</v>
      </c>
      <c r="AD33" s="81"/>
      <c r="AE33" s="42" t="e">
        <f t="shared" si="6"/>
        <v>#NUM!</v>
      </c>
      <c r="AG33" s="56">
        <v>0</v>
      </c>
    </row>
    <row r="34" spans="1:33" x14ac:dyDescent="0.2">
      <c r="A34" s="55">
        <v>42004</v>
      </c>
      <c r="B34" s="33">
        <f>'Variables Macro'!C34</f>
        <v>147951.29003592001</v>
      </c>
      <c r="C34" s="20">
        <f>'Variables Macro'!G34</f>
        <v>90608.924982500001</v>
      </c>
      <c r="D34" s="33">
        <v>-1268674.077</v>
      </c>
      <c r="E34" s="15">
        <v>3725529.5809999998</v>
      </c>
      <c r="F34" s="15">
        <v>6823323.4409999996</v>
      </c>
      <c r="G34" s="20">
        <v>9280178.9450000003</v>
      </c>
      <c r="H34" s="15">
        <v>18425683.256000001</v>
      </c>
      <c r="I34" s="15">
        <v>-350916.04499999998</v>
      </c>
      <c r="J34" s="15">
        <v>-5941057.1090000002</v>
      </c>
      <c r="K34" s="15">
        <v>12133710.101999998</v>
      </c>
      <c r="L34" s="33">
        <v>856594.75399999996</v>
      </c>
      <c r="M34" s="15">
        <v>1361724.02</v>
      </c>
      <c r="N34" s="15">
        <v>5889.8779999999997</v>
      </c>
      <c r="O34" s="20">
        <v>2224208.6520000002</v>
      </c>
      <c r="P34" s="15">
        <v>273558.83</v>
      </c>
      <c r="Q34" s="78">
        <v>337838.82500000001</v>
      </c>
      <c r="R34" s="15">
        <v>235560.43299999999</v>
      </c>
      <c r="S34" s="78">
        <v>2110087.5410000002</v>
      </c>
      <c r="T34" s="81">
        <f t="shared" si="2"/>
        <v>7.6986597975824616</v>
      </c>
      <c r="U34" s="81"/>
      <c r="V34" s="42" t="e">
        <f t="shared" si="0"/>
        <v>#NUM!</v>
      </c>
      <c r="W34" s="81">
        <f t="shared" si="3"/>
        <v>16.780771700951792</v>
      </c>
      <c r="X34" s="81"/>
      <c r="Y34" s="42" t="e">
        <f t="shared" si="1"/>
        <v>#NUM!</v>
      </c>
      <c r="Z34" s="81">
        <f t="shared" si="4"/>
        <v>24.479431498534254</v>
      </c>
      <c r="AA34" s="81"/>
      <c r="AB34" s="42" t="e">
        <f t="shared" si="5"/>
        <v>#NUM!</v>
      </c>
      <c r="AC34" s="95">
        <v>15.019748276696895</v>
      </c>
      <c r="AD34" s="81"/>
      <c r="AE34" s="42" t="e">
        <f t="shared" si="6"/>
        <v>#NUM!</v>
      </c>
      <c r="AG34" s="56">
        <v>0</v>
      </c>
    </row>
    <row r="35" spans="1:33" x14ac:dyDescent="0.2">
      <c r="A35" s="55">
        <v>42369</v>
      </c>
      <c r="B35" s="33">
        <f>'Variables Macro'!C35</f>
        <v>158622.90285196001</v>
      </c>
      <c r="C35" s="20">
        <f>'Variables Macro'!G35</f>
        <v>97989.926118246003</v>
      </c>
      <c r="D35" s="33">
        <v>-650606.11800000002</v>
      </c>
      <c r="E35" s="15">
        <v>4898247.1459999997</v>
      </c>
      <c r="F35" s="15">
        <v>7446972.3679999998</v>
      </c>
      <c r="G35" s="20">
        <v>11694613.396</v>
      </c>
      <c r="H35" s="15">
        <v>19729838.392999999</v>
      </c>
      <c r="I35" s="15">
        <v>-395197.51899999997</v>
      </c>
      <c r="J35" s="15">
        <v>-6060683.2000000002</v>
      </c>
      <c r="K35" s="15">
        <v>13273957.673999999</v>
      </c>
      <c r="L35" s="33">
        <v>982609.14</v>
      </c>
      <c r="M35" s="15">
        <v>1388197.202</v>
      </c>
      <c r="N35" s="15">
        <v>8558.2510000000002</v>
      </c>
      <c r="O35" s="20">
        <v>2379364.5930000003</v>
      </c>
      <c r="P35" s="15">
        <v>272117.74900000001</v>
      </c>
      <c r="Q35" s="78">
        <v>343491.45400000003</v>
      </c>
      <c r="R35" s="15">
        <v>-285749.99699999997</v>
      </c>
      <c r="S35" s="78">
        <v>2252489.3670000001</v>
      </c>
      <c r="T35" s="81">
        <f t="shared" si="2"/>
        <v>8.7926160171312642</v>
      </c>
      <c r="U35" s="81"/>
      <c r="V35" s="42" t="e">
        <f t="shared" si="0"/>
        <v>#NUM!</v>
      </c>
      <c r="W35" s="81">
        <f t="shared" si="3"/>
        <v>16.31104553922496</v>
      </c>
      <c r="X35" s="81"/>
      <c r="Y35" s="42" t="e">
        <f t="shared" si="1"/>
        <v>#NUM!</v>
      </c>
      <c r="Z35" s="81">
        <f t="shared" si="4"/>
        <v>25.103661556356222</v>
      </c>
      <c r="AA35" s="81"/>
      <c r="AB35" s="42" t="e">
        <f t="shared" si="5"/>
        <v>#NUM!</v>
      </c>
      <c r="AC35" s="95">
        <v>17.374659705872357</v>
      </c>
      <c r="AD35" s="81"/>
      <c r="AE35" s="42" t="e">
        <f t="shared" si="6"/>
        <v>#NUM!</v>
      </c>
      <c r="AG35" s="56">
        <v>0</v>
      </c>
    </row>
    <row r="36" spans="1:33" x14ac:dyDescent="0.2">
      <c r="A36" s="55">
        <v>42735</v>
      </c>
      <c r="B36" s="33">
        <f>'Variables Macro'!C36</f>
        <v>168764.68791663999</v>
      </c>
      <c r="C36" s="20">
        <f>'Variables Macro'!G36</f>
        <v>104904.276759502</v>
      </c>
      <c r="D36" s="33">
        <v>-867236.74500000104</v>
      </c>
      <c r="E36" s="15">
        <v>4814532.08</v>
      </c>
      <c r="F36" s="15">
        <v>7484992.0539999995</v>
      </c>
      <c r="G36" s="20">
        <v>11432287.388999999</v>
      </c>
      <c r="H36" s="15">
        <v>20196246.34</v>
      </c>
      <c r="I36" s="15">
        <v>-432414.67700000003</v>
      </c>
      <c r="J36" s="15">
        <v>-5690781.2410000004</v>
      </c>
      <c r="K36" s="15">
        <v>14073050.421999998</v>
      </c>
      <c r="L36" s="33">
        <v>1009033.692</v>
      </c>
      <c r="M36" s="15">
        <v>1502039.06</v>
      </c>
      <c r="N36" s="15">
        <v>9997.5280000000002</v>
      </c>
      <c r="O36" s="20">
        <v>2521070.2800000003</v>
      </c>
      <c r="P36" s="15">
        <v>459833.97100000002</v>
      </c>
      <c r="Q36" s="78">
        <v>308871.19699999999</v>
      </c>
      <c r="R36" s="15">
        <v>203053.473</v>
      </c>
      <c r="S36" s="78">
        <v>2441418.9780000001</v>
      </c>
      <c r="T36" s="81">
        <f t="shared" si="2"/>
        <v>8.2207400957318804</v>
      </c>
      <c r="U36" s="81"/>
      <c r="V36" s="42" t="e">
        <f t="shared" si="0"/>
        <v>#NUM!</v>
      </c>
      <c r="W36" s="81">
        <f t="shared" si="3"/>
        <v>16.744674178795027</v>
      </c>
      <c r="X36" s="81"/>
      <c r="Y36" s="42" t="e">
        <f t="shared" si="1"/>
        <v>#NUM!</v>
      </c>
      <c r="Z36" s="81">
        <f t="shared" si="4"/>
        <v>24.965414274526907</v>
      </c>
      <c r="AA36" s="81"/>
      <c r="AB36" s="42" t="e">
        <f t="shared" si="5"/>
        <v>#NUM!</v>
      </c>
      <c r="AC36" s="95">
        <v>21.100504838968583</v>
      </c>
      <c r="AD36" s="81"/>
      <c r="AE36" s="42" t="e">
        <f t="shared" si="6"/>
        <v>#NUM!</v>
      </c>
      <c r="AG36" s="56">
        <v>0</v>
      </c>
    </row>
    <row r="37" spans="1:33" x14ac:dyDescent="0.2">
      <c r="A37" s="55">
        <v>43100</v>
      </c>
      <c r="B37" s="33">
        <f>'Variables Macro'!C37</f>
        <v>179314.91010605</v>
      </c>
      <c r="C37" s="20">
        <f>'Variables Macro'!G37</f>
        <v>111315.149596089</v>
      </c>
      <c r="D37" s="33">
        <v>-974089.34199999901</v>
      </c>
      <c r="E37" s="15">
        <v>5463379.5779999997</v>
      </c>
      <c r="F37" s="15">
        <v>8012730.0369999995</v>
      </c>
      <c r="G37" s="20">
        <v>12502020.273</v>
      </c>
      <c r="H37" s="15">
        <v>21162615.125</v>
      </c>
      <c r="I37" s="15">
        <v>-342327.72899999999</v>
      </c>
      <c r="J37" s="15">
        <v>-5750747.835</v>
      </c>
      <c r="K37" s="15">
        <v>15069539.561000001</v>
      </c>
      <c r="L37" s="33">
        <v>978696.03200000001</v>
      </c>
      <c r="M37" s="15">
        <v>1629561.17</v>
      </c>
      <c r="N37" s="15">
        <v>11748.696</v>
      </c>
      <c r="O37" s="20">
        <v>2620005.898</v>
      </c>
      <c r="P37" s="15">
        <v>518645.49699999997</v>
      </c>
      <c r="Q37" s="78">
        <v>321155.788</v>
      </c>
      <c r="R37" s="15">
        <v>-277299.86300000001</v>
      </c>
      <c r="S37" s="78">
        <v>2627558.358</v>
      </c>
      <c r="T37" s="81">
        <f t="shared" si="2"/>
        <v>8.437434802299542</v>
      </c>
      <c r="U37" s="81"/>
      <c r="V37" s="42" t="e">
        <f t="shared" si="0"/>
        <v>#NUM!</v>
      </c>
      <c r="W37" s="81">
        <f t="shared" si="3"/>
        <v>16.396732113488778</v>
      </c>
      <c r="X37" s="81"/>
      <c r="Y37" s="42" t="e">
        <f t="shared" si="1"/>
        <v>#NUM!</v>
      </c>
      <c r="Z37" s="81">
        <f t="shared" si="4"/>
        <v>24.83416691578832</v>
      </c>
      <c r="AA37" s="81"/>
      <c r="AB37" s="42" t="e">
        <f t="shared" si="5"/>
        <v>#NUM!</v>
      </c>
      <c r="AC37" s="95">
        <v>23.651638853941961</v>
      </c>
      <c r="AD37" s="81"/>
      <c r="AE37" s="42" t="e">
        <f t="shared" si="6"/>
        <v>#NUM!</v>
      </c>
      <c r="AG37" s="56">
        <v>0</v>
      </c>
    </row>
    <row r="38" spans="1:33" x14ac:dyDescent="0.2">
      <c r="A38" s="55">
        <v>43465</v>
      </c>
      <c r="B38" s="33">
        <f>'Variables Macro'!C38</f>
        <v>189434.86740995999</v>
      </c>
      <c r="C38" s="20">
        <f>'Variables Macro'!G38</f>
        <v>117562.159101796</v>
      </c>
      <c r="D38" s="33">
        <v>-669314.98299988999</v>
      </c>
      <c r="E38" s="15">
        <v>5841359.9459999902</v>
      </c>
      <c r="F38" s="15">
        <v>9208811.3680000007</v>
      </c>
      <c r="G38" s="20">
        <v>14380856.331000101</v>
      </c>
      <c r="H38" s="15">
        <v>22834272.252999902</v>
      </c>
      <c r="I38" s="15">
        <v>-390787.74099999998</v>
      </c>
      <c r="J38" s="15">
        <v>-6231838.2229997003</v>
      </c>
      <c r="K38" s="15">
        <v>16211646.289000202</v>
      </c>
      <c r="L38" s="33">
        <v>981456.08100000001</v>
      </c>
      <c r="M38" s="15">
        <v>1727392.41099997</v>
      </c>
      <c r="N38" s="15">
        <v>19623.206999999999</v>
      </c>
      <c r="O38" s="20">
        <v>2728471.6989999698</v>
      </c>
      <c r="P38" s="15">
        <v>587721.24100000004</v>
      </c>
      <c r="Q38" s="78">
        <v>347555.13699999999</v>
      </c>
      <c r="R38" s="15">
        <v>47808.319000018899</v>
      </c>
      <c r="S38" s="78">
        <v>2786172.67499999</v>
      </c>
      <c r="T38" s="81">
        <f t="shared" si="2"/>
        <v>9.0622329673072066</v>
      </c>
      <c r="U38" s="81"/>
      <c r="V38" s="42" t="e">
        <f t="shared" si="0"/>
        <v>#NUM!</v>
      </c>
      <c r="W38" s="81">
        <f t="shared" si="3"/>
        <v>16.946952010084189</v>
      </c>
      <c r="X38" s="81"/>
      <c r="Y38" s="42" t="e">
        <f t="shared" si="1"/>
        <v>#NUM!</v>
      </c>
      <c r="Z38" s="81">
        <f t="shared" si="4"/>
        <v>26.009184977391396</v>
      </c>
      <c r="AA38" s="81"/>
      <c r="AB38" s="42" t="e">
        <f t="shared" si="5"/>
        <v>#NUM!</v>
      </c>
      <c r="AC38" s="95">
        <v>25.798027700539922</v>
      </c>
      <c r="AD38" s="81"/>
      <c r="AE38" s="42" t="e">
        <f t="shared" si="6"/>
        <v>#NUM!</v>
      </c>
      <c r="AG38" s="56">
        <v>0</v>
      </c>
    </row>
    <row r="39" spans="1:33" x14ac:dyDescent="0.2">
      <c r="A39" s="55">
        <v>43830</v>
      </c>
      <c r="B39" s="33">
        <f>'Variables Macro'!C39</f>
        <v>195531.72245080001</v>
      </c>
      <c r="C39" s="20">
        <f>'Variables Macro'!G39</f>
        <v>120583.34453166601</v>
      </c>
      <c r="D39" s="33">
        <v>-797249.82899976999</v>
      </c>
      <c r="E39" s="15">
        <v>5110737.1099999696</v>
      </c>
      <c r="F39" s="15">
        <v>9919338.3120000008</v>
      </c>
      <c r="G39" s="20">
        <v>14232825.5930002</v>
      </c>
      <c r="H39" s="15">
        <v>24079793.323999699</v>
      </c>
      <c r="I39" s="15">
        <v>-415811.70299999998</v>
      </c>
      <c r="J39" s="15">
        <v>-7315037.6089997003</v>
      </c>
      <c r="K39" s="15">
        <v>16348944.011999998</v>
      </c>
      <c r="L39" s="33">
        <v>973335.02</v>
      </c>
      <c r="M39" s="15">
        <v>1811132.152</v>
      </c>
      <c r="N39" s="15">
        <v>17662.455000000002</v>
      </c>
      <c r="O39" s="20">
        <v>2802129.6270000003</v>
      </c>
      <c r="P39" s="15">
        <v>672555.35100000002</v>
      </c>
      <c r="Q39" s="78">
        <v>331845.91899999999</v>
      </c>
      <c r="R39" s="15">
        <v>190921.976000011</v>
      </c>
      <c r="S39" s="78">
        <v>2994905.889</v>
      </c>
      <c r="T39" s="81">
        <f t="shared" si="2"/>
        <v>8.8107092118185921</v>
      </c>
      <c r="U39" s="81"/>
      <c r="V39" s="42" t="e">
        <f t="shared" si="0"/>
        <v>#NUM!</v>
      </c>
      <c r="W39" s="81">
        <f t="shared" si="3"/>
        <v>16.873306146900667</v>
      </c>
      <c r="X39" s="81"/>
      <c r="Y39" s="42" t="e">
        <f t="shared" si="1"/>
        <v>#NUM!</v>
      </c>
      <c r="Z39" s="81">
        <f t="shared" si="4"/>
        <v>25.684015358719257</v>
      </c>
      <c r="AA39" s="81"/>
      <c r="AB39" s="42" t="e">
        <f t="shared" si="5"/>
        <v>#NUM!</v>
      </c>
      <c r="AC39" s="95">
        <v>28.329505049037706</v>
      </c>
      <c r="AD39" s="81"/>
      <c r="AE39" s="42" t="e">
        <f t="shared" si="6"/>
        <v>#NUM!</v>
      </c>
      <c r="AG39" s="56">
        <v>0</v>
      </c>
    </row>
    <row r="40" spans="1:33" x14ac:dyDescent="0.2">
      <c r="A40" s="55">
        <v>44196</v>
      </c>
      <c r="B40" s="33">
        <f>'Variables Macro'!C40</f>
        <v>201257.74510728</v>
      </c>
      <c r="C40" s="20">
        <f>'Variables Macro'!G40</f>
        <v>117610.023187536</v>
      </c>
      <c r="D40" s="33">
        <v>-1948843.48799888</v>
      </c>
      <c r="E40" s="15">
        <v>6097162.8019999601</v>
      </c>
      <c r="F40" s="15">
        <v>8372065.4119999995</v>
      </c>
      <c r="G40" s="20">
        <v>12520384.72600108</v>
      </c>
      <c r="H40" s="15">
        <v>24260707.586999599</v>
      </c>
      <c r="I40" s="15">
        <v>-314552.06699999998</v>
      </c>
      <c r="J40" s="15">
        <v>-7983123.6069997996</v>
      </c>
      <c r="K40" s="15">
        <v>15963031.912999798</v>
      </c>
      <c r="L40" s="33">
        <v>1021916.551</v>
      </c>
      <c r="M40" s="15">
        <v>1799845.9129999799</v>
      </c>
      <c r="N40" s="15">
        <v>33103.847999999998</v>
      </c>
      <c r="O40" s="20">
        <v>2854866.3119999804</v>
      </c>
      <c r="P40" s="15">
        <v>354171.23800000001</v>
      </c>
      <c r="Q40" s="78">
        <v>294203.55599999998</v>
      </c>
      <c r="R40" s="15">
        <v>315826.505999999</v>
      </c>
      <c r="S40" s="78">
        <v>3104866.452</v>
      </c>
      <c r="T40" s="81">
        <f t="shared" si="2"/>
        <v>7.7638011742962103</v>
      </c>
      <c r="U40" s="81"/>
      <c r="V40" s="42" t="e">
        <f t="shared" si="0"/>
        <v>#NUM!</v>
      </c>
      <c r="W40" s="81">
        <f t="shared" si="3"/>
        <v>16.820079606188049</v>
      </c>
      <c r="X40" s="81"/>
      <c r="Y40" s="42" t="e">
        <f t="shared" si="1"/>
        <v>#NUM!</v>
      </c>
      <c r="Z40" s="81">
        <f t="shared" si="4"/>
        <v>24.583880780484257</v>
      </c>
      <c r="AA40" s="81"/>
      <c r="AB40" s="42" t="e">
        <f t="shared" si="5"/>
        <v>#NUM!</v>
      </c>
      <c r="AC40" s="95">
        <v>32.380101196929935</v>
      </c>
      <c r="AD40" s="81"/>
      <c r="AE40" s="42" t="e">
        <f t="shared" si="6"/>
        <v>#NUM!</v>
      </c>
      <c r="AG40" s="56">
        <v>0</v>
      </c>
    </row>
    <row r="41" spans="1:33" x14ac:dyDescent="0.2">
      <c r="A41" s="55">
        <v>44561</v>
      </c>
      <c r="B41" s="33">
        <f>'Variables Macro'!C41</f>
        <v>239561.98137910999</v>
      </c>
      <c r="C41" s="20">
        <f>'Variables Macro'!G41</f>
        <v>148754.11935169299</v>
      </c>
      <c r="D41" s="33">
        <v>-401013.86300000548</v>
      </c>
      <c r="E41" s="15">
        <v>7839783.0810000002</v>
      </c>
      <c r="F41" s="15">
        <v>11402979.579</v>
      </c>
      <c r="G41" s="20">
        <v>18841748.796999995</v>
      </c>
      <c r="H41" s="15">
        <v>31514587.949000001</v>
      </c>
      <c r="I41" s="15">
        <v>-378316.228</v>
      </c>
      <c r="J41" s="15">
        <v>-8350336.9730000002</v>
      </c>
      <c r="K41" s="15">
        <v>22785934.748</v>
      </c>
      <c r="L41" s="33">
        <v>1201968.4610000001</v>
      </c>
      <c r="M41" s="15">
        <v>1507871.594</v>
      </c>
      <c r="N41" s="15">
        <v>8967.2199999999993</v>
      </c>
      <c r="O41" s="20">
        <v>2718807.2750000004</v>
      </c>
      <c r="P41" s="15">
        <v>590815.78099999996</v>
      </c>
      <c r="Q41" s="78">
        <v>468127.55</v>
      </c>
      <c r="R41" s="15">
        <v>-121669.31399999978</v>
      </c>
      <c r="S41" s="78">
        <v>2815089.62</v>
      </c>
      <c r="T41" s="81">
        <f t="shared" si="2"/>
        <v>9.0401817067658019</v>
      </c>
      <c r="U41" s="81"/>
      <c r="V41" s="42" t="e">
        <f t="shared" si="0"/>
        <v>#NUM!</v>
      </c>
      <c r="W41" s="81">
        <f t="shared" si="3"/>
        <v>17.775652973672802</v>
      </c>
      <c r="X41" s="81"/>
      <c r="Y41" s="42" t="e">
        <f t="shared" si="1"/>
        <v>#NUM!</v>
      </c>
      <c r="Z41" s="81">
        <f t="shared" si="4"/>
        <v>26.815834680438606</v>
      </c>
      <c r="AA41" s="81"/>
      <c r="AB41" s="42" t="e">
        <f t="shared" si="5"/>
        <v>#NUM!</v>
      </c>
      <c r="AC41" s="95">
        <v>36.425970419793146</v>
      </c>
      <c r="AD41" s="81"/>
      <c r="AE41" s="42" t="e">
        <f t="shared" si="6"/>
        <v>#NUM!</v>
      </c>
      <c r="AG41" s="56">
        <v>0</v>
      </c>
    </row>
    <row r="42" spans="1:33" x14ac:dyDescent="0.2">
      <c r="A42" s="55">
        <v>44926</v>
      </c>
      <c r="B42" s="33">
        <f>'Variables Macro'!C42</f>
        <v>263842.66089959</v>
      </c>
      <c r="C42" s="20">
        <f>'Variables Macro'!G42</f>
        <v>168051.509713693</v>
      </c>
      <c r="D42" s="33">
        <v>2538334.3890000023</v>
      </c>
      <c r="E42" s="15">
        <v>8641580.6789999995</v>
      </c>
      <c r="F42" s="15">
        <v>15740369.597000001</v>
      </c>
      <c r="G42" s="20">
        <v>26920284.665000003</v>
      </c>
      <c r="H42" s="15">
        <v>35802223.063999996</v>
      </c>
      <c r="I42" s="15">
        <v>-441184.35499999998</v>
      </c>
      <c r="J42" s="15">
        <v>-10845792.351999998</v>
      </c>
      <c r="K42" s="15">
        <v>24515246.357000001</v>
      </c>
      <c r="L42" s="33">
        <v>1171381.7969999998</v>
      </c>
      <c r="M42" s="15">
        <v>1028981.56</v>
      </c>
      <c r="N42" s="15">
        <v>21565.959000000003</v>
      </c>
      <c r="O42" s="20">
        <v>2221929.3159999996</v>
      </c>
      <c r="P42" s="15">
        <v>765709.35899999994</v>
      </c>
      <c r="Q42" s="78">
        <v>555862.69900000002</v>
      </c>
      <c r="R42" s="15">
        <v>428487.11799999978</v>
      </c>
      <c r="S42" s="78">
        <v>2585421.4419999998</v>
      </c>
      <c r="T42" s="81">
        <f t="shared" si="2"/>
        <v>11.183068729824901</v>
      </c>
      <c r="U42" s="81"/>
      <c r="V42" s="42" t="e">
        <f t="shared" si="0"/>
        <v>#NUM!</v>
      </c>
      <c r="W42" s="81">
        <f t="shared" si="3"/>
        <v>16.951489991094579</v>
      </c>
      <c r="X42" s="81"/>
      <c r="Y42" s="42" t="e">
        <f t="shared" si="1"/>
        <v>#NUM!</v>
      </c>
      <c r="Z42" s="81">
        <f t="shared" si="4"/>
        <v>28.134558720919479</v>
      </c>
      <c r="AA42" s="81"/>
      <c r="AB42" s="42" t="e">
        <f t="shared" si="5"/>
        <v>#NUM!</v>
      </c>
      <c r="AC42" s="95">
        <v>37.795664601118048</v>
      </c>
      <c r="AD42" s="81"/>
      <c r="AE42" s="42" t="e">
        <f t="shared" si="6"/>
        <v>#NUM!</v>
      </c>
      <c r="AG42" s="56">
        <v>0</v>
      </c>
    </row>
    <row r="43" spans="1:33" x14ac:dyDescent="0.2">
      <c r="A43" s="84">
        <v>45291</v>
      </c>
      <c r="B43" s="34">
        <f>'Variables Macro'!C43</f>
        <v>281870.32062809</v>
      </c>
      <c r="C43" s="79">
        <f>'Variables Macro'!G43</f>
        <v>170918.10214409701</v>
      </c>
      <c r="D43" s="34">
        <v>-2649060.3039999977</v>
      </c>
      <c r="E43" s="35">
        <v>7689780.2339999992</v>
      </c>
      <c r="F43" s="35">
        <v>15265537.848000001</v>
      </c>
      <c r="G43" s="79">
        <v>20306257.778000005</v>
      </c>
      <c r="H43" s="35">
        <v>37058043.083000004</v>
      </c>
      <c r="I43" s="35">
        <v>-447683.05900000001</v>
      </c>
      <c r="J43" s="35">
        <v>-12430869.5</v>
      </c>
      <c r="K43" s="35">
        <v>24179490.524000004</v>
      </c>
      <c r="L43" s="34">
        <v>1092380.7659999998</v>
      </c>
      <c r="M43" s="35">
        <v>2604565.0010000002</v>
      </c>
      <c r="N43" s="35">
        <v>20995.170000000002</v>
      </c>
      <c r="O43" s="79">
        <v>3717940.9369999999</v>
      </c>
      <c r="P43" s="35">
        <v>746189.17399999988</v>
      </c>
      <c r="Q43" s="80">
        <v>481395.79099999997</v>
      </c>
      <c r="R43" s="35">
        <v>309531.69799999986</v>
      </c>
      <c r="S43" s="80">
        <v>3281978.5039999997</v>
      </c>
      <c r="T43" s="82">
        <f t="shared" si="2"/>
        <v>8.3684710860790421</v>
      </c>
      <c r="U43" s="82"/>
      <c r="V43" s="43" t="e">
        <f t="shared" si="0"/>
        <v>#NUM!</v>
      </c>
      <c r="W43" s="82">
        <f t="shared" si="3"/>
        <v>17.221433981980699</v>
      </c>
      <c r="X43" s="82"/>
      <c r="Y43" s="43" t="e">
        <f t="shared" si="1"/>
        <v>#NUM!</v>
      </c>
      <c r="Z43" s="82">
        <f t="shared" si="4"/>
        <v>25.589905068059743</v>
      </c>
      <c r="AA43" s="82"/>
      <c r="AB43" s="43" t="e">
        <f t="shared" si="5"/>
        <v>#NUM!</v>
      </c>
      <c r="AC43" s="96">
        <v>39.413402873862978</v>
      </c>
      <c r="AD43" s="82"/>
      <c r="AE43" s="43" t="e">
        <f t="shared" si="6"/>
        <v>#NUM!</v>
      </c>
      <c r="AG43" s="56">
        <v>0</v>
      </c>
    </row>
    <row r="44" spans="1:33" ht="15.75" x14ac:dyDescent="0.2">
      <c r="U44" s="52" t="s">
        <v>131</v>
      </c>
      <c r="V44" s="53" t="e">
        <f>MEDIAN(U7:U43)/100</f>
        <v>#NUM!</v>
      </c>
      <c r="X44" s="52" t="s">
        <v>132</v>
      </c>
      <c r="Y44" s="53" t="e">
        <f>MEDIAN(X7:X43)/100</f>
        <v>#NUM!</v>
      </c>
      <c r="AA44" s="52" t="s">
        <v>133</v>
      </c>
      <c r="AB44" s="53" t="e">
        <f>MEDIAN(AA7:AA43)/100</f>
        <v>#NUM!</v>
      </c>
      <c r="AD44" s="52" t="s">
        <v>137</v>
      </c>
      <c r="AE44" s="53" t="e">
        <f>MEDIAN(AD10:AD43)/100</f>
        <v>#NUM!</v>
      </c>
    </row>
    <row r="45" spans="1:33" ht="15.75" x14ac:dyDescent="0.2">
      <c r="AA45" s="52"/>
      <c r="AB45" s="53">
        <f xml:space="preserve"> LINEST(Z10:Z43,AC10:AC43,FALSE)</f>
        <v>0.96097064517647879</v>
      </c>
    </row>
    <row r="46" spans="1:33" x14ac:dyDescent="0.2">
      <c r="AB46" s="100">
        <f>AA43/100</f>
        <v>0</v>
      </c>
    </row>
    <row r="47" spans="1:33" x14ac:dyDescent="0.2">
      <c r="AB47" s="101"/>
    </row>
  </sheetData>
  <mergeCells count="10">
    <mergeCell ref="A1:A2"/>
    <mergeCell ref="B1:C1"/>
    <mergeCell ref="T1:AE1"/>
    <mergeCell ref="Q1:Q2"/>
    <mergeCell ref="R1:R2"/>
    <mergeCell ref="S1:S2"/>
    <mergeCell ref="D1:G1"/>
    <mergeCell ref="H1:K1"/>
    <mergeCell ref="L1:O1"/>
    <mergeCell ref="P1:P2"/>
  </mergeCells>
  <hyperlinks>
    <hyperlink ref="B5" r:id="rId1" xr:uid="{00000000-0004-0000-03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5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P5" sqref="P5"/>
    </sheetView>
  </sheetViews>
  <sheetFormatPr baseColWidth="10" defaultRowHeight="14.25" x14ac:dyDescent="0.2"/>
  <cols>
    <col min="2" max="2" width="13.75" customWidth="1"/>
    <col min="3" max="3" width="14.75" customWidth="1"/>
    <col min="4" max="4" width="11.125" bestFit="1" customWidth="1"/>
    <col min="12" max="13" width="13.375" customWidth="1"/>
  </cols>
  <sheetData>
    <row r="1" spans="1:16" ht="15.75" x14ac:dyDescent="0.25">
      <c r="A1" s="102" t="s">
        <v>29</v>
      </c>
      <c r="B1" s="106" t="s">
        <v>105</v>
      </c>
      <c r="C1" s="108"/>
      <c r="D1" s="106" t="s">
        <v>110</v>
      </c>
      <c r="E1" s="107"/>
      <c r="F1" s="107"/>
      <c r="G1" s="107"/>
      <c r="H1" s="108"/>
      <c r="I1" s="106" t="s">
        <v>94</v>
      </c>
      <c r="J1" s="107"/>
      <c r="K1" s="107"/>
      <c r="L1" s="107"/>
      <c r="M1" s="107"/>
      <c r="N1" s="107"/>
      <c r="O1" s="108"/>
    </row>
    <row r="2" spans="1:16" ht="57" x14ac:dyDescent="0.2">
      <c r="A2" s="102"/>
      <c r="B2" s="29" t="s">
        <v>34</v>
      </c>
      <c r="C2" s="30" t="s">
        <v>58</v>
      </c>
      <c r="D2" s="30" t="s">
        <v>106</v>
      </c>
      <c r="E2" s="30" t="s">
        <v>107</v>
      </c>
      <c r="F2" s="30" t="s">
        <v>108</v>
      </c>
      <c r="G2" s="30" t="s">
        <v>109</v>
      </c>
      <c r="H2" s="30" t="s">
        <v>87</v>
      </c>
      <c r="I2" s="88" t="s">
        <v>110</v>
      </c>
      <c r="J2" s="88" t="s">
        <v>111</v>
      </c>
      <c r="K2" s="88" t="s">
        <v>112</v>
      </c>
      <c r="L2" s="88" t="s">
        <v>110</v>
      </c>
      <c r="M2" s="88" t="s">
        <v>111</v>
      </c>
      <c r="N2" s="88" t="s">
        <v>112</v>
      </c>
      <c r="O2" s="88" t="s">
        <v>114</v>
      </c>
    </row>
    <row r="3" spans="1:16" ht="42.75" x14ac:dyDescent="0.2">
      <c r="A3" s="31" t="s">
        <v>36</v>
      </c>
      <c r="B3" s="26" t="s">
        <v>37</v>
      </c>
      <c r="C3" s="26" t="s">
        <v>38</v>
      </c>
      <c r="D3" s="26" t="s">
        <v>37</v>
      </c>
      <c r="E3" s="26" t="s">
        <v>37</v>
      </c>
      <c r="F3" s="26" t="s">
        <v>37</v>
      </c>
      <c r="G3" s="26" t="s">
        <v>37</v>
      </c>
      <c r="H3" s="26" t="s">
        <v>37</v>
      </c>
      <c r="I3" s="26" t="s">
        <v>99</v>
      </c>
      <c r="J3" s="26" t="s">
        <v>99</v>
      </c>
      <c r="K3" s="26" t="s">
        <v>100</v>
      </c>
      <c r="L3" s="25" t="s">
        <v>64</v>
      </c>
      <c r="M3" s="25" t="s">
        <v>64</v>
      </c>
      <c r="N3" s="25" t="s">
        <v>104</v>
      </c>
      <c r="O3" s="25" t="s">
        <v>103</v>
      </c>
    </row>
    <row r="4" spans="1:16" x14ac:dyDescent="0.2">
      <c r="A4" s="32" t="s">
        <v>41</v>
      </c>
      <c r="B4" s="27" t="s">
        <v>42</v>
      </c>
      <c r="C4" s="27" t="s">
        <v>44</v>
      </c>
      <c r="D4" s="27" t="s">
        <v>43</v>
      </c>
      <c r="E4" s="27" t="s">
        <v>43</v>
      </c>
      <c r="F4" s="27" t="s">
        <v>43</v>
      </c>
      <c r="G4" s="27" t="s">
        <v>43</v>
      </c>
      <c r="H4" s="27" t="s">
        <v>44</v>
      </c>
      <c r="I4" s="27" t="s">
        <v>44</v>
      </c>
      <c r="J4" s="27" t="s">
        <v>44</v>
      </c>
      <c r="K4" s="27" t="s">
        <v>44</v>
      </c>
      <c r="L4" s="27" t="s">
        <v>44</v>
      </c>
      <c r="M4" s="27" t="s">
        <v>44</v>
      </c>
      <c r="N4" s="27" t="s">
        <v>44</v>
      </c>
      <c r="O4" s="27" t="s">
        <v>44</v>
      </c>
    </row>
    <row r="5" spans="1:16" x14ac:dyDescent="0.2">
      <c r="A5" s="32" t="s">
        <v>51</v>
      </c>
      <c r="B5" s="28" t="s">
        <v>52</v>
      </c>
      <c r="C5" s="44" t="s">
        <v>53</v>
      </c>
      <c r="D5" s="28" t="s">
        <v>52</v>
      </c>
      <c r="E5" s="28" t="s">
        <v>52</v>
      </c>
      <c r="F5" s="28" t="s">
        <v>52</v>
      </c>
      <c r="G5" s="28" t="s">
        <v>52</v>
      </c>
      <c r="H5" s="27" t="s">
        <v>53</v>
      </c>
      <c r="I5" s="27" t="s">
        <v>53</v>
      </c>
      <c r="J5" s="27" t="s">
        <v>53</v>
      </c>
      <c r="K5" s="27" t="s">
        <v>53</v>
      </c>
      <c r="L5" s="27" t="s">
        <v>53</v>
      </c>
      <c r="M5" s="27" t="s">
        <v>53</v>
      </c>
      <c r="N5" s="27" t="s">
        <v>53</v>
      </c>
      <c r="O5" s="27" t="s">
        <v>53</v>
      </c>
    </row>
    <row r="6" spans="1:16" x14ac:dyDescent="0.2">
      <c r="A6" s="32" t="s">
        <v>45</v>
      </c>
      <c r="B6" s="44" t="s">
        <v>47</v>
      </c>
      <c r="C6" s="44" t="s">
        <v>47</v>
      </c>
      <c r="D6" s="27" t="s">
        <v>47</v>
      </c>
      <c r="E6" s="27" t="s">
        <v>47</v>
      </c>
      <c r="F6" s="27" t="s">
        <v>47</v>
      </c>
      <c r="G6" s="27" t="s">
        <v>47</v>
      </c>
      <c r="H6" s="27" t="s">
        <v>47</v>
      </c>
      <c r="I6" s="27" t="s">
        <v>47</v>
      </c>
      <c r="J6" s="27" t="s">
        <v>47</v>
      </c>
      <c r="K6" s="27" t="s">
        <v>47</v>
      </c>
      <c r="L6" s="27" t="s">
        <v>46</v>
      </c>
      <c r="M6" s="27" t="s">
        <v>46</v>
      </c>
      <c r="N6" s="44" t="s">
        <v>46</v>
      </c>
      <c r="O6" s="27" t="s">
        <v>46</v>
      </c>
    </row>
    <row r="7" spans="1:16" x14ac:dyDescent="0.2">
      <c r="A7" s="55">
        <v>32142</v>
      </c>
      <c r="B7" s="49">
        <f>'Variables Macro'!C7</f>
        <v>4960.9130773707602</v>
      </c>
      <c r="C7" s="85">
        <f>'Variables Macro'!L7</f>
        <v>10.336313634790111</v>
      </c>
      <c r="D7" s="33">
        <v>188760</v>
      </c>
      <c r="E7" s="15">
        <v>145030</v>
      </c>
      <c r="F7" s="15">
        <v>8190</v>
      </c>
      <c r="G7" s="15">
        <v>100066</v>
      </c>
      <c r="H7" s="20">
        <f>SUM(D7:G7)</f>
        <v>442046</v>
      </c>
      <c r="I7" s="89">
        <f>(H7/(B7*1000))*100</f>
        <v>8.9105774099610002</v>
      </c>
      <c r="J7" s="81"/>
      <c r="K7" s="61" t="e">
        <f t="shared" ref="K7:K43" si="0">+(LN(I7)-LN(J7))*100</f>
        <v>#NUM!</v>
      </c>
      <c r="L7" s="49">
        <f>H7/C7</f>
        <v>42766.310661487216</v>
      </c>
      <c r="M7" s="92"/>
      <c r="N7" s="46" t="e">
        <f t="shared" ref="N7:N25" si="1">+(LN(L7)-LN(M7))*100</f>
        <v>#NUM!</v>
      </c>
      <c r="O7" s="48"/>
      <c r="P7" s="56">
        <v>0</v>
      </c>
    </row>
    <row r="8" spans="1:16" x14ac:dyDescent="0.2">
      <c r="A8" s="55">
        <v>32508</v>
      </c>
      <c r="B8" s="33">
        <f>'Variables Macro'!C8</f>
        <v>6412.5254244933203</v>
      </c>
      <c r="C8" s="86">
        <f>'Variables Macro'!L8</f>
        <v>11.854135084927355</v>
      </c>
      <c r="D8" s="33">
        <v>229844</v>
      </c>
      <c r="E8" s="15">
        <v>162861</v>
      </c>
      <c r="F8" s="15">
        <v>7953</v>
      </c>
      <c r="G8" s="15">
        <v>142705</v>
      </c>
      <c r="H8" s="20">
        <f t="shared" ref="H8:H43" si="2">SUM(D8:G8)</f>
        <v>543363</v>
      </c>
      <c r="I8" s="90">
        <f t="shared" ref="I8:I42" si="3">(H8/(B8*1000))*100</f>
        <v>8.4734634801535051</v>
      </c>
      <c r="J8" s="81"/>
      <c r="K8" s="42" t="e">
        <f t="shared" si="0"/>
        <v>#NUM!</v>
      </c>
      <c r="L8" s="33">
        <f t="shared" ref="L8:L42" si="4">H8/C8</f>
        <v>45837.422646793624</v>
      </c>
      <c r="M8" s="92"/>
      <c r="N8" s="45" t="e">
        <f t="shared" si="1"/>
        <v>#NUM!</v>
      </c>
      <c r="O8" s="42" t="e">
        <f t="shared" ref="O8:O42" si="5">+N8-N7*$Q$44</f>
        <v>#NUM!</v>
      </c>
      <c r="P8" s="56">
        <v>0</v>
      </c>
    </row>
    <row r="9" spans="1:16" x14ac:dyDescent="0.2">
      <c r="A9" s="55">
        <v>32873</v>
      </c>
      <c r="B9" s="33">
        <f>'Variables Macro'!C9</f>
        <v>8021.9639480975202</v>
      </c>
      <c r="C9" s="86">
        <f>'Variables Macro'!L9</f>
        <v>13.872650242617258</v>
      </c>
      <c r="D9" s="33">
        <v>273575</v>
      </c>
      <c r="E9" s="15">
        <v>178684</v>
      </c>
      <c r="F9" s="15">
        <v>7662</v>
      </c>
      <c r="G9" s="15">
        <v>158244</v>
      </c>
      <c r="H9" s="20">
        <f t="shared" si="2"/>
        <v>618165</v>
      </c>
      <c r="I9" s="90">
        <f t="shared" si="3"/>
        <v>7.7059059851123282</v>
      </c>
      <c r="J9" s="81"/>
      <c r="K9" s="42" t="e">
        <f t="shared" si="0"/>
        <v>#NUM!</v>
      </c>
      <c r="L9" s="33">
        <f t="shared" si="4"/>
        <v>44559.978748759619</v>
      </c>
      <c r="M9" s="92"/>
      <c r="N9" s="45" t="e">
        <f t="shared" si="1"/>
        <v>#NUM!</v>
      </c>
      <c r="O9" s="42" t="e">
        <f t="shared" si="5"/>
        <v>#NUM!</v>
      </c>
      <c r="P9" s="56">
        <v>0</v>
      </c>
    </row>
    <row r="10" spans="1:16" x14ac:dyDescent="0.2">
      <c r="A10" s="55">
        <v>33238</v>
      </c>
      <c r="B10" s="33">
        <f>'Variables Macro'!C10</f>
        <v>10185.011767834299</v>
      </c>
      <c r="C10" s="86">
        <f>'Variables Macro'!L10</f>
        <v>17.484599742022553</v>
      </c>
      <c r="D10" s="33">
        <v>336251</v>
      </c>
      <c r="E10" s="15">
        <v>202272</v>
      </c>
      <c r="F10" s="15">
        <v>10995</v>
      </c>
      <c r="G10" s="15">
        <v>186200</v>
      </c>
      <c r="H10" s="20">
        <f t="shared" si="2"/>
        <v>735718</v>
      </c>
      <c r="I10" s="90">
        <f t="shared" si="3"/>
        <v>7.2235360819464232</v>
      </c>
      <c r="J10" s="81"/>
      <c r="K10" s="42" t="e">
        <f t="shared" si="0"/>
        <v>#NUM!</v>
      </c>
      <c r="L10" s="33">
        <f t="shared" si="4"/>
        <v>42078.05788266188</v>
      </c>
      <c r="M10" s="92"/>
      <c r="N10" s="45" t="e">
        <f t="shared" si="1"/>
        <v>#NUM!</v>
      </c>
      <c r="O10" s="42" t="e">
        <f t="shared" si="5"/>
        <v>#NUM!</v>
      </c>
      <c r="P10" s="56">
        <v>0</v>
      </c>
    </row>
    <row r="11" spans="1:16" x14ac:dyDescent="0.2">
      <c r="A11" s="55">
        <v>33603</v>
      </c>
      <c r="B11" s="33">
        <f>'Variables Macro'!C11</f>
        <v>13347.474817369901</v>
      </c>
      <c r="C11" s="86">
        <f>'Variables Macro'!L11</f>
        <v>21.293518369338187</v>
      </c>
      <c r="D11" s="33">
        <v>449188</v>
      </c>
      <c r="E11" s="15">
        <v>260380</v>
      </c>
      <c r="F11" s="15">
        <v>14284</v>
      </c>
      <c r="G11" s="15">
        <v>278941</v>
      </c>
      <c r="H11" s="20">
        <f t="shared" si="2"/>
        <v>1002793</v>
      </c>
      <c r="I11" s="90">
        <f t="shared" si="3"/>
        <v>7.5129791493968812</v>
      </c>
      <c r="J11" s="81"/>
      <c r="K11" s="42" t="e">
        <f t="shared" si="0"/>
        <v>#NUM!</v>
      </c>
      <c r="L11" s="33">
        <f t="shared" si="4"/>
        <v>47093.814305670676</v>
      </c>
      <c r="M11" s="92"/>
      <c r="N11" s="45" t="e">
        <f t="shared" si="1"/>
        <v>#NUM!</v>
      </c>
      <c r="O11" s="42" t="e">
        <f t="shared" si="5"/>
        <v>#NUM!</v>
      </c>
      <c r="P11" s="56">
        <v>0</v>
      </c>
    </row>
    <row r="12" spans="1:16" x14ac:dyDescent="0.2">
      <c r="A12" s="55">
        <v>33969</v>
      </c>
      <c r="B12" s="33">
        <f>'Variables Macro'!C12</f>
        <v>16879.478057833399</v>
      </c>
      <c r="C12" s="86">
        <f>'Variables Macro'!L12</f>
        <v>24.578214624135832</v>
      </c>
      <c r="D12" s="33">
        <v>570548</v>
      </c>
      <c r="E12" s="15">
        <v>324095</v>
      </c>
      <c r="F12" s="15">
        <v>18769</v>
      </c>
      <c r="G12" s="15">
        <v>386513</v>
      </c>
      <c r="H12" s="20">
        <f t="shared" si="2"/>
        <v>1299925</v>
      </c>
      <c r="I12" s="90">
        <f t="shared" si="3"/>
        <v>7.7012156154717886</v>
      </c>
      <c r="J12" s="81"/>
      <c r="K12" s="42" t="e">
        <f t="shared" si="0"/>
        <v>#NUM!</v>
      </c>
      <c r="L12" s="33">
        <f t="shared" si="4"/>
        <v>52889.317628607256</v>
      </c>
      <c r="M12" s="92"/>
      <c r="N12" s="45" t="e">
        <f t="shared" si="1"/>
        <v>#NUM!</v>
      </c>
      <c r="O12" s="42" t="e">
        <f t="shared" si="5"/>
        <v>#NUM!</v>
      </c>
      <c r="P12" s="56">
        <v>0</v>
      </c>
    </row>
    <row r="13" spans="1:16" x14ac:dyDescent="0.2">
      <c r="A13" s="55">
        <v>34334</v>
      </c>
      <c r="B13" s="33">
        <f>'Variables Macro'!C13</f>
        <v>20186.462396674498</v>
      </c>
      <c r="C13" s="86">
        <f>'Variables Macro'!L13</f>
        <v>27.706471139836953</v>
      </c>
      <c r="D13" s="33">
        <v>713292</v>
      </c>
      <c r="E13" s="15">
        <v>370254</v>
      </c>
      <c r="F13" s="15">
        <v>30658</v>
      </c>
      <c r="G13" s="15">
        <v>535564</v>
      </c>
      <c r="H13" s="20">
        <f t="shared" si="2"/>
        <v>1649768</v>
      </c>
      <c r="I13" s="90">
        <f t="shared" si="3"/>
        <v>8.1726454471377874</v>
      </c>
      <c r="J13" s="81"/>
      <c r="K13" s="42" t="e">
        <f t="shared" si="0"/>
        <v>#NUM!</v>
      </c>
      <c r="L13" s="33">
        <f t="shared" si="4"/>
        <v>59544.501054409942</v>
      </c>
      <c r="M13" s="92"/>
      <c r="N13" s="45" t="e">
        <f t="shared" si="1"/>
        <v>#NUM!</v>
      </c>
      <c r="O13" s="42" t="e">
        <f t="shared" si="5"/>
        <v>#NUM!</v>
      </c>
      <c r="P13" s="56">
        <v>0</v>
      </c>
    </row>
    <row r="14" spans="1:16" x14ac:dyDescent="0.2">
      <c r="A14" s="55">
        <v>34699</v>
      </c>
      <c r="B14" s="33">
        <f>'Variables Macro'!C14</f>
        <v>24138.573534695101</v>
      </c>
      <c r="C14" s="86">
        <f>'Variables Macro'!L14</f>
        <v>30.876957087768435</v>
      </c>
      <c r="D14" s="33">
        <v>854245</v>
      </c>
      <c r="E14" s="15">
        <v>431394</v>
      </c>
      <c r="F14" s="15">
        <v>29877</v>
      </c>
      <c r="G14" s="15">
        <v>653770</v>
      </c>
      <c r="H14" s="20">
        <f t="shared" si="2"/>
        <v>1969286</v>
      </c>
      <c r="I14" s="90">
        <f t="shared" si="3"/>
        <v>8.1582534161328386</v>
      </c>
      <c r="J14" s="81"/>
      <c r="K14" s="42" t="e">
        <f t="shared" si="0"/>
        <v>#NUM!</v>
      </c>
      <c r="L14" s="33">
        <f t="shared" si="4"/>
        <v>63778.499753141507</v>
      </c>
      <c r="M14" s="92"/>
      <c r="N14" s="45" t="e">
        <f t="shared" si="1"/>
        <v>#NUM!</v>
      </c>
      <c r="O14" s="42" t="e">
        <f t="shared" si="5"/>
        <v>#NUM!</v>
      </c>
      <c r="P14" s="56">
        <v>0</v>
      </c>
    </row>
    <row r="15" spans="1:16" x14ac:dyDescent="0.2">
      <c r="A15" s="55">
        <v>35064</v>
      </c>
      <c r="B15" s="33">
        <f>'Variables Macro'!C15</f>
        <v>29290.6202846739</v>
      </c>
      <c r="C15" s="86">
        <f>'Variables Macro'!L15</f>
        <v>33.418943814882013</v>
      </c>
      <c r="D15" s="33">
        <v>1000251</v>
      </c>
      <c r="E15" s="15">
        <v>498844</v>
      </c>
      <c r="F15" s="15">
        <v>27196</v>
      </c>
      <c r="G15" s="15">
        <v>729634</v>
      </c>
      <c r="H15" s="20">
        <f t="shared" si="2"/>
        <v>2255925</v>
      </c>
      <c r="I15" s="90">
        <f t="shared" si="3"/>
        <v>7.7018683048525132</v>
      </c>
      <c r="J15" s="81"/>
      <c r="K15" s="42" t="e">
        <f t="shared" si="0"/>
        <v>#NUM!</v>
      </c>
      <c r="L15" s="33">
        <f t="shared" si="4"/>
        <v>67504.377531985287</v>
      </c>
      <c r="M15" s="92"/>
      <c r="N15" s="45" t="e">
        <f t="shared" si="1"/>
        <v>#NUM!</v>
      </c>
      <c r="O15" s="42" t="e">
        <f t="shared" si="5"/>
        <v>#NUM!</v>
      </c>
      <c r="P15" s="56">
        <v>0</v>
      </c>
    </row>
    <row r="16" spans="1:16" x14ac:dyDescent="0.2">
      <c r="A16" s="55">
        <v>35430</v>
      </c>
      <c r="B16" s="33">
        <f>'Variables Macro'!C16</f>
        <v>32393.8618422623</v>
      </c>
      <c r="C16" s="86">
        <f>'Variables Macro'!L16</f>
        <v>35.878282209391926</v>
      </c>
      <c r="D16" s="33">
        <v>1159289</v>
      </c>
      <c r="E16" s="15">
        <v>586893</v>
      </c>
      <c r="F16" s="15">
        <v>42427</v>
      </c>
      <c r="G16" s="15">
        <v>884474</v>
      </c>
      <c r="H16" s="20">
        <f t="shared" si="2"/>
        <v>2673083</v>
      </c>
      <c r="I16" s="90">
        <f t="shared" si="3"/>
        <v>8.2518194743690341</v>
      </c>
      <c r="J16" s="81"/>
      <c r="K16" s="42" t="e">
        <f t="shared" si="0"/>
        <v>#NUM!</v>
      </c>
      <c r="L16" s="33">
        <f t="shared" si="4"/>
        <v>74504.207988538037</v>
      </c>
      <c r="M16" s="92"/>
      <c r="N16" s="45" t="e">
        <f t="shared" si="1"/>
        <v>#NUM!</v>
      </c>
      <c r="O16" s="42" t="e">
        <f t="shared" si="5"/>
        <v>#NUM!</v>
      </c>
      <c r="P16" s="56">
        <v>0</v>
      </c>
    </row>
    <row r="17" spans="1:16" x14ac:dyDescent="0.2">
      <c r="A17" s="55">
        <v>35795</v>
      </c>
      <c r="B17" s="33">
        <f>'Variables Macro'!C17</f>
        <v>35946.9850399028</v>
      </c>
      <c r="C17" s="86">
        <f>'Variables Macro'!L17</f>
        <v>38.079008148123066</v>
      </c>
      <c r="D17" s="33">
        <v>1324958</v>
      </c>
      <c r="E17" s="15">
        <v>634019</v>
      </c>
      <c r="F17" s="15">
        <v>49595</v>
      </c>
      <c r="G17" s="15">
        <v>992294</v>
      </c>
      <c r="H17" s="20">
        <f t="shared" si="2"/>
        <v>3000866</v>
      </c>
      <c r="I17" s="90">
        <f t="shared" si="3"/>
        <v>8.3480325169660308</v>
      </c>
      <c r="J17" s="81"/>
      <c r="K17" s="42" t="e">
        <f t="shared" si="0"/>
        <v>#NUM!</v>
      </c>
      <c r="L17" s="33">
        <f t="shared" si="4"/>
        <v>78806.306832545859</v>
      </c>
      <c r="M17" s="92"/>
      <c r="N17" s="45" t="e">
        <f t="shared" si="1"/>
        <v>#NUM!</v>
      </c>
      <c r="O17" s="42" t="e">
        <f t="shared" si="5"/>
        <v>#NUM!</v>
      </c>
      <c r="P17" s="56">
        <v>0</v>
      </c>
    </row>
    <row r="18" spans="1:16" x14ac:dyDescent="0.2">
      <c r="A18" s="55">
        <v>36160</v>
      </c>
      <c r="B18" s="33">
        <f>'Variables Macro'!C18</f>
        <v>37741.6186881385</v>
      </c>
      <c r="C18" s="86">
        <f>'Variables Macro'!L18</f>
        <v>40.024938427963029</v>
      </c>
      <c r="D18" s="33">
        <v>1490979</v>
      </c>
      <c r="E18" s="15">
        <v>717477</v>
      </c>
      <c r="F18" s="15">
        <v>65063</v>
      </c>
      <c r="G18" s="15">
        <v>1074247</v>
      </c>
      <c r="H18" s="20">
        <f t="shared" si="2"/>
        <v>3347766</v>
      </c>
      <c r="I18" s="90">
        <f t="shared" si="3"/>
        <v>8.8702236850592246</v>
      </c>
      <c r="J18" s="81"/>
      <c r="K18" s="42" t="e">
        <f t="shared" si="0"/>
        <v>#NUM!</v>
      </c>
      <c r="L18" s="33">
        <f t="shared" si="4"/>
        <v>83642.002498650094</v>
      </c>
      <c r="M18" s="92"/>
      <c r="N18" s="45" t="e">
        <f t="shared" si="1"/>
        <v>#NUM!</v>
      </c>
      <c r="O18" s="42" t="e">
        <f t="shared" si="5"/>
        <v>#NUM!</v>
      </c>
      <c r="P18" s="56">
        <v>0</v>
      </c>
    </row>
    <row r="19" spans="1:16" x14ac:dyDescent="0.2">
      <c r="A19" s="55">
        <v>36525</v>
      </c>
      <c r="B19" s="33">
        <f>'Variables Macro'!C19</f>
        <v>38461.785405030299</v>
      </c>
      <c r="C19" s="86">
        <f>'Variables Macro'!L19</f>
        <v>41.360523738847718</v>
      </c>
      <c r="D19" s="33">
        <v>1645354</v>
      </c>
      <c r="E19" s="15">
        <v>666890</v>
      </c>
      <c r="F19" s="15">
        <v>56204</v>
      </c>
      <c r="G19" s="15">
        <v>1037655</v>
      </c>
      <c r="H19" s="20">
        <f t="shared" si="2"/>
        <v>3406103</v>
      </c>
      <c r="I19" s="90">
        <f t="shared" si="3"/>
        <v>8.8558109409932015</v>
      </c>
      <c r="J19" s="81"/>
      <c r="K19" s="42" t="e">
        <f t="shared" si="0"/>
        <v>#NUM!</v>
      </c>
      <c r="L19" s="33">
        <f t="shared" si="4"/>
        <v>82351.544228653715</v>
      </c>
      <c r="M19" s="92"/>
      <c r="N19" s="45" t="e">
        <f t="shared" si="1"/>
        <v>#NUM!</v>
      </c>
      <c r="O19" s="42" t="e">
        <f t="shared" si="5"/>
        <v>#NUM!</v>
      </c>
      <c r="P19" s="56">
        <v>0</v>
      </c>
    </row>
    <row r="20" spans="1:16" x14ac:dyDescent="0.2">
      <c r="A20" s="55">
        <v>36891</v>
      </c>
      <c r="B20" s="33">
        <f>'Variables Macro'!C20</f>
        <v>42215.029916778803</v>
      </c>
      <c r="C20" s="86">
        <f>'Variables Macro'!L20</f>
        <v>42.950121775928714</v>
      </c>
      <c r="D20" s="33">
        <v>1778062</v>
      </c>
      <c r="E20" s="15">
        <v>743411</v>
      </c>
      <c r="F20" s="15">
        <v>68280</v>
      </c>
      <c r="G20" s="15">
        <v>905489</v>
      </c>
      <c r="H20" s="20">
        <f t="shared" si="2"/>
        <v>3495242</v>
      </c>
      <c r="I20" s="90">
        <f t="shared" si="3"/>
        <v>8.27961512023181</v>
      </c>
      <c r="J20" s="81"/>
      <c r="K20" s="42" t="e">
        <f t="shared" si="0"/>
        <v>#NUM!</v>
      </c>
      <c r="L20" s="33">
        <f t="shared" si="4"/>
        <v>81379.094062520206</v>
      </c>
      <c r="M20" s="92"/>
      <c r="N20" s="45" t="e">
        <f t="shared" si="1"/>
        <v>#NUM!</v>
      </c>
      <c r="O20" s="42" t="e">
        <f t="shared" si="5"/>
        <v>#NUM!</v>
      </c>
      <c r="P20" s="56">
        <v>0</v>
      </c>
    </row>
    <row r="21" spans="1:16" x14ac:dyDescent="0.2">
      <c r="A21" s="55">
        <v>37256</v>
      </c>
      <c r="B21" s="33">
        <f>'Variables Macro'!C21</f>
        <v>45409.054801007398</v>
      </c>
      <c r="C21" s="86">
        <f>'Variables Macro'!L21</f>
        <v>44.483055059217499</v>
      </c>
      <c r="D21" s="33">
        <v>1891430</v>
      </c>
      <c r="E21" s="15">
        <v>814670</v>
      </c>
      <c r="F21" s="15">
        <v>81099</v>
      </c>
      <c r="G21" s="15">
        <v>979028</v>
      </c>
      <c r="H21" s="20">
        <f t="shared" si="2"/>
        <v>3766227</v>
      </c>
      <c r="I21" s="90">
        <f t="shared" si="3"/>
        <v>8.2939999885583315</v>
      </c>
      <c r="J21" s="81"/>
      <c r="K21" s="42" t="e">
        <f t="shared" si="0"/>
        <v>#NUM!</v>
      </c>
      <c r="L21" s="33">
        <f t="shared" si="4"/>
        <v>84666.554376408239</v>
      </c>
      <c r="M21" s="92"/>
      <c r="N21" s="45" t="e">
        <f t="shared" si="1"/>
        <v>#NUM!</v>
      </c>
      <c r="O21" s="42" t="e">
        <f t="shared" si="5"/>
        <v>#NUM!</v>
      </c>
      <c r="P21" s="56">
        <v>0</v>
      </c>
    </row>
    <row r="22" spans="1:16" x14ac:dyDescent="0.2">
      <c r="A22" s="55">
        <v>37621</v>
      </c>
      <c r="B22" s="33">
        <f>'Variables Macro'!C22</f>
        <v>48428.963170132003</v>
      </c>
      <c r="C22" s="86">
        <f>'Variables Macro'!L22</f>
        <v>45.590415489543638</v>
      </c>
      <c r="D22" s="33">
        <v>2011052</v>
      </c>
      <c r="E22" s="15">
        <v>831516</v>
      </c>
      <c r="F22" s="15">
        <v>91414</v>
      </c>
      <c r="G22" s="15">
        <v>1032511</v>
      </c>
      <c r="H22" s="20">
        <f t="shared" si="2"/>
        <v>3966493</v>
      </c>
      <c r="I22" s="90">
        <f t="shared" si="3"/>
        <v>8.1903322729946204</v>
      </c>
      <c r="J22" s="81"/>
      <c r="K22" s="42" t="e">
        <f t="shared" si="0"/>
        <v>#NUM!</v>
      </c>
      <c r="L22" s="33">
        <f t="shared" si="4"/>
        <v>87002.782435920832</v>
      </c>
      <c r="M22" s="92"/>
      <c r="N22" s="45" t="e">
        <f t="shared" si="1"/>
        <v>#NUM!</v>
      </c>
      <c r="O22" s="42" t="e">
        <f t="shared" si="5"/>
        <v>#NUM!</v>
      </c>
      <c r="P22" s="56">
        <v>0</v>
      </c>
    </row>
    <row r="23" spans="1:16" x14ac:dyDescent="0.2">
      <c r="A23" s="55">
        <v>37986</v>
      </c>
      <c r="B23" s="33">
        <f>'Variables Macro'!C23</f>
        <v>52897.338900012299</v>
      </c>
      <c r="C23" s="86">
        <f>'Variables Macro'!L23</f>
        <v>46.871586978133898</v>
      </c>
      <c r="D23" s="33">
        <v>2131317</v>
      </c>
      <c r="E23" s="15">
        <v>834901</v>
      </c>
      <c r="F23" s="15">
        <v>82515</v>
      </c>
      <c r="G23" s="15">
        <v>1013141</v>
      </c>
      <c r="H23" s="20">
        <f t="shared" si="2"/>
        <v>4061874</v>
      </c>
      <c r="I23" s="90">
        <f t="shared" si="3"/>
        <v>7.6787870325156478</v>
      </c>
      <c r="J23" s="81"/>
      <c r="K23" s="42" t="e">
        <f t="shared" si="0"/>
        <v>#NUM!</v>
      </c>
      <c r="L23" s="33">
        <f t="shared" si="4"/>
        <v>86659.621785259966</v>
      </c>
      <c r="M23" s="92"/>
      <c r="N23" s="45" t="e">
        <f t="shared" si="1"/>
        <v>#NUM!</v>
      </c>
      <c r="O23" s="42" t="e">
        <f t="shared" si="5"/>
        <v>#NUM!</v>
      </c>
      <c r="P23" s="56">
        <v>0</v>
      </c>
    </row>
    <row r="24" spans="1:16" x14ac:dyDescent="0.2">
      <c r="A24" s="55">
        <v>38352</v>
      </c>
      <c r="B24" s="33">
        <f>'Variables Macro'!C24</f>
        <v>60391.763165277996</v>
      </c>
      <c r="C24" s="86">
        <f>'Variables Macro'!L24</f>
        <v>47.365960041659534</v>
      </c>
      <c r="D24" s="33">
        <v>2301577</v>
      </c>
      <c r="E24" s="15">
        <v>803345</v>
      </c>
      <c r="F24" s="15">
        <v>77822</v>
      </c>
      <c r="G24" s="15">
        <v>1246195</v>
      </c>
      <c r="H24" s="20">
        <f t="shared" si="2"/>
        <v>4428939</v>
      </c>
      <c r="I24" s="90">
        <f t="shared" si="3"/>
        <v>7.3336805681248949</v>
      </c>
      <c r="J24" s="81"/>
      <c r="K24" s="42" t="e">
        <f t="shared" si="0"/>
        <v>#NUM!</v>
      </c>
      <c r="L24" s="33">
        <f t="shared" si="4"/>
        <v>93504.681338763927</v>
      </c>
      <c r="M24" s="92"/>
      <c r="N24" s="45" t="e">
        <f t="shared" si="1"/>
        <v>#NUM!</v>
      </c>
      <c r="O24" s="42" t="e">
        <f t="shared" si="5"/>
        <v>#NUM!</v>
      </c>
      <c r="P24" s="56">
        <v>0</v>
      </c>
    </row>
    <row r="25" spans="1:16" x14ac:dyDescent="0.2">
      <c r="A25" s="55">
        <v>38717</v>
      </c>
      <c r="B25" s="33">
        <f>'Variables Macro'!C25</f>
        <v>68467.939844195804</v>
      </c>
      <c r="C25" s="86">
        <f>'Variables Macro'!L25</f>
        <v>48.811840995935938</v>
      </c>
      <c r="D25" s="33">
        <v>2517513</v>
      </c>
      <c r="E25" s="15">
        <v>988757</v>
      </c>
      <c r="F25" s="15">
        <v>16183</v>
      </c>
      <c r="G25" s="15">
        <v>1437512</v>
      </c>
      <c r="H25" s="20">
        <f t="shared" si="2"/>
        <v>4959965</v>
      </c>
      <c r="I25" s="90">
        <f t="shared" si="3"/>
        <v>7.2442153382835706</v>
      </c>
      <c r="J25" s="81"/>
      <c r="K25" s="42" t="e">
        <f t="shared" si="0"/>
        <v>#NUM!</v>
      </c>
      <c r="L25" s="33">
        <f t="shared" si="4"/>
        <v>101613.97109387793</v>
      </c>
      <c r="M25" s="92"/>
      <c r="N25" s="45" t="e">
        <f t="shared" si="1"/>
        <v>#NUM!</v>
      </c>
      <c r="O25" s="42" t="e">
        <f t="shared" si="5"/>
        <v>#NUM!</v>
      </c>
      <c r="P25" s="56">
        <v>0</v>
      </c>
    </row>
    <row r="26" spans="1:16" x14ac:dyDescent="0.2">
      <c r="A26" s="55">
        <v>39082</v>
      </c>
      <c r="B26" s="33">
        <f>'Variables Macro'!C26</f>
        <v>81577.533475732504</v>
      </c>
      <c r="C26" s="86">
        <f>'Variables Macro'!L26</f>
        <v>50.467547912441219</v>
      </c>
      <c r="D26" s="33">
        <v>2760449</v>
      </c>
      <c r="E26" s="15">
        <v>1128530</v>
      </c>
      <c r="F26" s="15">
        <v>11214</v>
      </c>
      <c r="G26" s="15">
        <v>1630919.6780999999</v>
      </c>
      <c r="H26" s="20">
        <f t="shared" si="2"/>
        <v>5531112.6781000001</v>
      </c>
      <c r="I26" s="90">
        <f t="shared" si="3"/>
        <v>6.7801911168905136</v>
      </c>
      <c r="J26" s="81"/>
      <c r="K26" s="42" t="e">
        <f>+(LN(I26)-LN(J26))*100</f>
        <v>#NUM!</v>
      </c>
      <c r="L26" s="33">
        <f t="shared" si="4"/>
        <v>109597.41273136978</v>
      </c>
      <c r="M26" s="92"/>
      <c r="N26" s="45" t="e">
        <f>+(LN(L26)-LN(M26))*100</f>
        <v>#NUM!</v>
      </c>
      <c r="O26" s="42" t="e">
        <f t="shared" si="5"/>
        <v>#NUM!</v>
      </c>
      <c r="P26" s="56">
        <v>0</v>
      </c>
    </row>
    <row r="27" spans="1:16" x14ac:dyDescent="0.2">
      <c r="A27" s="55">
        <v>39447</v>
      </c>
      <c r="B27" s="33">
        <f>'Variables Macro'!C27</f>
        <v>90159.479205960204</v>
      </c>
      <c r="C27" s="86">
        <f>'Variables Macro'!L27</f>
        <v>52.692055431779458</v>
      </c>
      <c r="D27" s="33">
        <v>3107938</v>
      </c>
      <c r="E27" s="15">
        <v>1328852</v>
      </c>
      <c r="F27" s="15">
        <v>16905</v>
      </c>
      <c r="G27" s="15">
        <v>2122366.1101000002</v>
      </c>
      <c r="H27" s="20">
        <f t="shared" si="2"/>
        <v>6576061.1101000002</v>
      </c>
      <c r="I27" s="90">
        <f t="shared" si="3"/>
        <v>7.2938099998089552</v>
      </c>
      <c r="J27" s="81"/>
      <c r="K27" s="42" t="e">
        <f t="shared" si="0"/>
        <v>#NUM!</v>
      </c>
      <c r="L27" s="33">
        <f t="shared" si="4"/>
        <v>124801.75723291044</v>
      </c>
      <c r="M27" s="92"/>
      <c r="N27" s="45" t="e">
        <f t="shared" ref="N27:N43" si="6">+(LN(L27)-LN(M27))*100</f>
        <v>#NUM!</v>
      </c>
      <c r="O27" s="42" t="e">
        <f t="shared" si="5"/>
        <v>#NUM!</v>
      </c>
      <c r="P27" s="56">
        <v>0</v>
      </c>
    </row>
    <row r="28" spans="1:16" x14ac:dyDescent="0.2">
      <c r="A28" s="55">
        <v>39813</v>
      </c>
      <c r="B28" s="33">
        <f>'Variables Macro'!C28</f>
        <v>93867.121297655496</v>
      </c>
      <c r="C28" s="86">
        <f>'Variables Macro'!L28</f>
        <v>57.284836486553971</v>
      </c>
      <c r="D28" s="33">
        <v>3544891</v>
      </c>
      <c r="E28" s="15">
        <v>1561131</v>
      </c>
      <c r="F28" s="15">
        <v>29835</v>
      </c>
      <c r="G28" s="15">
        <v>2344911.63858</v>
      </c>
      <c r="H28" s="20">
        <f t="shared" si="2"/>
        <v>7480768.63858</v>
      </c>
      <c r="I28" s="90">
        <f t="shared" si="3"/>
        <v>7.9695302627405136</v>
      </c>
      <c r="J28" s="81"/>
      <c r="K28" s="42" t="e">
        <f t="shared" si="0"/>
        <v>#NUM!</v>
      </c>
      <c r="L28" s="33">
        <f t="shared" si="4"/>
        <v>130588.98475403528</v>
      </c>
      <c r="M28" s="92"/>
      <c r="N28" s="45" t="e">
        <f t="shared" si="6"/>
        <v>#NUM!</v>
      </c>
      <c r="O28" s="42" t="e">
        <f t="shared" si="5"/>
        <v>#NUM!</v>
      </c>
      <c r="P28" s="56">
        <v>0</v>
      </c>
    </row>
    <row r="29" spans="1:16" x14ac:dyDescent="0.2">
      <c r="A29" s="55">
        <v>40178</v>
      </c>
      <c r="B29" s="33">
        <f>'Variables Macro'!C29</f>
        <v>96138.477277419996</v>
      </c>
      <c r="C29" s="86">
        <f>'Variables Macro'!L29</f>
        <v>58.134220593915899</v>
      </c>
      <c r="D29" s="33">
        <v>4210413</v>
      </c>
      <c r="E29" s="15">
        <v>1845578</v>
      </c>
      <c r="F29" s="15">
        <v>24087.025000000023</v>
      </c>
      <c r="G29" s="15">
        <v>2843836.5038799997</v>
      </c>
      <c r="H29" s="20">
        <f t="shared" si="2"/>
        <v>8923914.5288800001</v>
      </c>
      <c r="I29" s="90">
        <f t="shared" si="3"/>
        <v>9.2823547674141871</v>
      </c>
      <c r="J29" s="81"/>
      <c r="K29" s="42" t="e">
        <f t="shared" si="0"/>
        <v>#NUM!</v>
      </c>
      <c r="L29" s="33">
        <f t="shared" si="4"/>
        <v>153505.36117472162</v>
      </c>
      <c r="M29" s="92"/>
      <c r="N29" s="45" t="e">
        <f t="shared" si="6"/>
        <v>#NUM!</v>
      </c>
      <c r="O29" s="42" t="e">
        <f t="shared" si="5"/>
        <v>#NUM!</v>
      </c>
      <c r="P29" s="56">
        <v>0</v>
      </c>
    </row>
    <row r="30" spans="1:16" x14ac:dyDescent="0.2">
      <c r="A30" s="55">
        <v>40543</v>
      </c>
      <c r="B30" s="33">
        <f>'Variables Macro'!C30</f>
        <v>110777.866879136</v>
      </c>
      <c r="C30" s="86">
        <f>'Variables Macro'!L30</f>
        <v>58.955127654337488</v>
      </c>
      <c r="D30" s="33">
        <v>4659700.4000000004</v>
      </c>
      <c r="E30" s="15">
        <v>1902709.4</v>
      </c>
      <c r="F30" s="15">
        <v>35963</v>
      </c>
      <c r="G30" s="15">
        <v>2818698</v>
      </c>
      <c r="H30" s="20">
        <f t="shared" si="2"/>
        <v>9417070.8000000007</v>
      </c>
      <c r="I30" s="90">
        <f t="shared" si="3"/>
        <v>8.5008594815013723</v>
      </c>
      <c r="J30" s="81"/>
      <c r="K30" s="42" t="e">
        <f t="shared" si="0"/>
        <v>#NUM!</v>
      </c>
      <c r="L30" s="33">
        <f t="shared" si="4"/>
        <v>159732.85403118216</v>
      </c>
      <c r="M30" s="92"/>
      <c r="N30" s="45" t="e">
        <f t="shared" si="6"/>
        <v>#NUM!</v>
      </c>
      <c r="O30" s="42" t="e">
        <f t="shared" si="5"/>
        <v>#NUM!</v>
      </c>
      <c r="P30" s="56">
        <v>0</v>
      </c>
    </row>
    <row r="31" spans="1:16" x14ac:dyDescent="0.2">
      <c r="A31" s="55">
        <v>40908</v>
      </c>
      <c r="B31" s="33">
        <f>'Variables Macro'!C31</f>
        <v>121509.298514008</v>
      </c>
      <c r="C31" s="86">
        <f>'Variables Macro'!L31</f>
        <v>60.924363568747097</v>
      </c>
      <c r="D31" s="33">
        <v>4946910</v>
      </c>
      <c r="E31" s="15">
        <v>2016793.159</v>
      </c>
      <c r="F31" s="15">
        <v>40583</v>
      </c>
      <c r="G31" s="15">
        <v>3213462.398</v>
      </c>
      <c r="H31" s="20">
        <f t="shared" si="2"/>
        <v>10217748.557</v>
      </c>
      <c r="I31" s="90">
        <f t="shared" si="3"/>
        <v>8.4090260432390398</v>
      </c>
      <c r="J31" s="81"/>
      <c r="K31" s="42" t="e">
        <f t="shared" si="0"/>
        <v>#NUM!</v>
      </c>
      <c r="L31" s="33">
        <f t="shared" si="4"/>
        <v>167712.02780756642</v>
      </c>
      <c r="M31" s="92"/>
      <c r="N31" s="45" t="e">
        <f t="shared" si="6"/>
        <v>#NUM!</v>
      </c>
      <c r="O31" s="42" t="e">
        <f t="shared" si="5"/>
        <v>#NUM!</v>
      </c>
      <c r="P31" s="56">
        <v>0</v>
      </c>
    </row>
    <row r="32" spans="1:16" x14ac:dyDescent="0.2">
      <c r="A32" s="55">
        <v>41274</v>
      </c>
      <c r="B32" s="33">
        <f>'Variables Macro'!C32</f>
        <v>129973.394043234</v>
      </c>
      <c r="C32" s="86">
        <f>'Variables Macro'!L32</f>
        <v>62.756633521650365</v>
      </c>
      <c r="D32" s="33">
        <v>5409666</v>
      </c>
      <c r="E32" s="15">
        <v>2211075.1879999996</v>
      </c>
      <c r="F32" s="15">
        <v>58264</v>
      </c>
      <c r="G32" s="15">
        <v>3111078.3</v>
      </c>
      <c r="H32" s="20">
        <f t="shared" si="2"/>
        <v>10790083.487999998</v>
      </c>
      <c r="I32" s="90">
        <f t="shared" si="3"/>
        <v>8.3017632704204161</v>
      </c>
      <c r="J32" s="81"/>
      <c r="K32" s="42" t="e">
        <f t="shared" si="0"/>
        <v>#NUM!</v>
      </c>
      <c r="L32" s="33">
        <f t="shared" si="4"/>
        <v>171935.34583523407</v>
      </c>
      <c r="M32" s="92"/>
      <c r="N32" s="45" t="e">
        <f t="shared" si="6"/>
        <v>#NUM!</v>
      </c>
      <c r="O32" s="42" t="e">
        <f t="shared" si="5"/>
        <v>#NUM!</v>
      </c>
      <c r="P32" s="56">
        <v>0</v>
      </c>
    </row>
    <row r="33" spans="1:16" x14ac:dyDescent="0.2">
      <c r="A33" s="55">
        <v>41639</v>
      </c>
      <c r="B33" s="33">
        <f>'Variables Macro'!C33</f>
        <v>137309.19201244999</v>
      </c>
      <c r="C33" s="86">
        <f>'Variables Macro'!L33</f>
        <v>63.880430886146549</v>
      </c>
      <c r="D33" s="33">
        <v>5894242.2510299999</v>
      </c>
      <c r="E33" s="15">
        <v>2419256.2299500001</v>
      </c>
      <c r="F33" s="15">
        <v>27435.910980000001</v>
      </c>
      <c r="G33" s="15">
        <v>3060212.5460999999</v>
      </c>
      <c r="H33" s="20">
        <f t="shared" si="2"/>
        <v>11401146.938060001</v>
      </c>
      <c r="I33" s="90">
        <f t="shared" si="3"/>
        <v>8.3032656233431528</v>
      </c>
      <c r="J33" s="81"/>
      <c r="K33" s="42" t="e">
        <f t="shared" si="0"/>
        <v>#NUM!</v>
      </c>
      <c r="L33" s="33">
        <f t="shared" si="4"/>
        <v>178476.36247758174</v>
      </c>
      <c r="M33" s="92"/>
      <c r="N33" s="45" t="e">
        <f t="shared" si="6"/>
        <v>#NUM!</v>
      </c>
      <c r="O33" s="42" t="e">
        <f t="shared" si="5"/>
        <v>#NUM!</v>
      </c>
      <c r="P33" s="56">
        <v>0</v>
      </c>
    </row>
    <row r="34" spans="1:16" x14ac:dyDescent="0.2">
      <c r="A34" s="55">
        <v>42004</v>
      </c>
      <c r="B34" s="33">
        <f>'Variables Macro'!C34</f>
        <v>147951.29003592001</v>
      </c>
      <c r="C34" s="86">
        <f>'Variables Macro'!L34</f>
        <v>66.687816994624527</v>
      </c>
      <c r="D34" s="33">
        <v>6510955.6470600003</v>
      </c>
      <c r="E34" s="15">
        <v>2735974.1132400003</v>
      </c>
      <c r="F34" s="15">
        <v>39549.807680000005</v>
      </c>
      <c r="G34" s="15">
        <v>3453062.7515799999</v>
      </c>
      <c r="H34" s="20">
        <f t="shared" si="2"/>
        <v>12739542.319560001</v>
      </c>
      <c r="I34" s="90">
        <f t="shared" si="3"/>
        <v>8.6106328079106706</v>
      </c>
      <c r="J34" s="81"/>
      <c r="K34" s="42" t="e">
        <f t="shared" si="0"/>
        <v>#NUM!</v>
      </c>
      <c r="L34" s="33">
        <f t="shared" si="4"/>
        <v>191032.52878388404</v>
      </c>
      <c r="M34" s="92"/>
      <c r="N34" s="45" t="e">
        <f t="shared" si="6"/>
        <v>#NUM!</v>
      </c>
      <c r="O34" s="42" t="e">
        <f t="shared" si="5"/>
        <v>#NUM!</v>
      </c>
      <c r="P34" s="56">
        <v>0</v>
      </c>
    </row>
    <row r="35" spans="1:16" x14ac:dyDescent="0.2">
      <c r="A35" s="55">
        <v>42369</v>
      </c>
      <c r="B35" s="33">
        <f>'Variables Macro'!C35</f>
        <v>158622.90285196001</v>
      </c>
      <c r="C35" s="86">
        <f>'Variables Macro'!L35</f>
        <v>69.588121272345532</v>
      </c>
      <c r="D35" s="33">
        <v>7208770.9654499991</v>
      </c>
      <c r="E35" s="15">
        <v>3073197.9037000001</v>
      </c>
      <c r="F35" s="15">
        <v>60048.966309999996</v>
      </c>
      <c r="G35" s="15">
        <v>3885422.94246</v>
      </c>
      <c r="H35" s="20">
        <f t="shared" si="2"/>
        <v>14227440.77792</v>
      </c>
      <c r="I35" s="90">
        <f t="shared" si="3"/>
        <v>8.9693483867195543</v>
      </c>
      <c r="J35" s="81"/>
      <c r="K35" s="42" t="e">
        <f t="shared" si="0"/>
        <v>#NUM!</v>
      </c>
      <c r="L35" s="33">
        <f t="shared" si="4"/>
        <v>204452.14668518456</v>
      </c>
      <c r="M35" s="92"/>
      <c r="N35" s="45" t="e">
        <f t="shared" si="6"/>
        <v>#NUM!</v>
      </c>
      <c r="O35" s="42" t="e">
        <f t="shared" si="5"/>
        <v>#NUM!</v>
      </c>
      <c r="P35" s="56">
        <v>0</v>
      </c>
    </row>
    <row r="36" spans="1:16" x14ac:dyDescent="0.2">
      <c r="A36" s="55">
        <v>42735</v>
      </c>
      <c r="B36" s="33">
        <f>'Variables Macro'!C36</f>
        <v>168764.68791663999</v>
      </c>
      <c r="C36" s="86">
        <f>'Variables Macro'!L36</f>
        <v>72.223330565833805</v>
      </c>
      <c r="D36" s="33">
        <v>7926170.568</v>
      </c>
      <c r="E36" s="15">
        <v>3267241.3706900002</v>
      </c>
      <c r="F36" s="15">
        <v>67096.087939999998</v>
      </c>
      <c r="G36" s="15">
        <v>3804498.1603299999</v>
      </c>
      <c r="H36" s="20">
        <f t="shared" si="2"/>
        <v>15065006.186959999</v>
      </c>
      <c r="I36" s="90">
        <f t="shared" si="3"/>
        <v>8.926634103931292</v>
      </c>
      <c r="J36" s="81"/>
      <c r="K36" s="42" t="e">
        <f t="shared" si="0"/>
        <v>#NUM!</v>
      </c>
      <c r="L36" s="33">
        <f t="shared" si="4"/>
        <v>208589.192286387</v>
      </c>
      <c r="M36" s="92"/>
      <c r="N36" s="45" t="e">
        <f t="shared" si="6"/>
        <v>#NUM!</v>
      </c>
      <c r="O36" s="42" t="e">
        <f t="shared" si="5"/>
        <v>#NUM!</v>
      </c>
      <c r="P36" s="56">
        <v>0</v>
      </c>
    </row>
    <row r="37" spans="1:16" x14ac:dyDescent="0.2">
      <c r="A37" s="55">
        <v>43100</v>
      </c>
      <c r="B37" s="33">
        <f>'Variables Macro'!C37</f>
        <v>179314.91010605</v>
      </c>
      <c r="C37" s="86">
        <f>'Variables Macro'!L37</f>
        <v>73.799649200315201</v>
      </c>
      <c r="D37" s="33">
        <v>8577014.5218200013</v>
      </c>
      <c r="E37" s="15">
        <v>3509743.2455799999</v>
      </c>
      <c r="F37" s="15">
        <v>83199.224059999993</v>
      </c>
      <c r="G37" s="15">
        <v>3865529.3073399994</v>
      </c>
      <c r="H37" s="20">
        <f t="shared" si="2"/>
        <v>16035486.298800001</v>
      </c>
      <c r="I37" s="90">
        <f t="shared" si="3"/>
        <v>8.9426396774904724</v>
      </c>
      <c r="J37" s="81"/>
      <c r="K37" s="42" t="e">
        <f t="shared" si="0"/>
        <v>#NUM!</v>
      </c>
      <c r="L37" s="33">
        <f t="shared" si="4"/>
        <v>217284.04501320465</v>
      </c>
      <c r="M37" s="92"/>
      <c r="N37" s="45" t="e">
        <f t="shared" si="6"/>
        <v>#NUM!</v>
      </c>
      <c r="O37" s="42" t="e">
        <f t="shared" si="5"/>
        <v>#NUM!</v>
      </c>
      <c r="P37" s="56">
        <v>0</v>
      </c>
    </row>
    <row r="38" spans="1:16" x14ac:dyDescent="0.2">
      <c r="A38" s="55">
        <v>43465</v>
      </c>
      <c r="B38" s="33">
        <f>'Variables Macro'!C38</f>
        <v>189434.86740995999</v>
      </c>
      <c r="C38" s="86">
        <f>'Variables Macro'!L38</f>
        <v>75.595943051530753</v>
      </c>
      <c r="D38" s="33">
        <v>9244817.7234500013</v>
      </c>
      <c r="E38" s="15">
        <v>3677176.2281600004</v>
      </c>
      <c r="F38" s="15">
        <v>104320.20947000002</v>
      </c>
      <c r="G38" s="15">
        <v>3882591.2361099999</v>
      </c>
      <c r="H38" s="20">
        <f t="shared" si="2"/>
        <v>16908905.397190005</v>
      </c>
      <c r="I38" s="90">
        <f t="shared" si="3"/>
        <v>8.9259731475922468</v>
      </c>
      <c r="J38" s="81"/>
      <c r="K38" s="42" t="e">
        <f t="shared" si="0"/>
        <v>#NUM!</v>
      </c>
      <c r="L38" s="33">
        <f t="shared" si="4"/>
        <v>223674.77293938745</v>
      </c>
      <c r="M38" s="92"/>
      <c r="N38" s="45" t="e">
        <f t="shared" si="6"/>
        <v>#NUM!</v>
      </c>
      <c r="O38" s="42" t="e">
        <f t="shared" si="5"/>
        <v>#NUM!</v>
      </c>
      <c r="P38" s="56">
        <v>0</v>
      </c>
    </row>
    <row r="39" spans="1:16" x14ac:dyDescent="0.2">
      <c r="A39" s="55">
        <v>43830</v>
      </c>
      <c r="B39" s="33">
        <f>'Variables Macro'!C39</f>
        <v>195531.72245080001</v>
      </c>
      <c r="C39" s="86">
        <f>'Variables Macro'!L39</f>
        <v>77.299987400781347</v>
      </c>
      <c r="D39" s="33">
        <v>9802984.6588899996</v>
      </c>
      <c r="E39" s="15">
        <v>3865910.1884099999</v>
      </c>
      <c r="F39" s="15">
        <v>100403.87787</v>
      </c>
      <c r="G39" s="15">
        <v>4031142.3324100003</v>
      </c>
      <c r="H39" s="20">
        <f t="shared" si="2"/>
        <v>17800441.057580002</v>
      </c>
      <c r="I39" s="90">
        <f t="shared" si="3"/>
        <v>9.1036077596355121</v>
      </c>
      <c r="J39" s="81"/>
      <c r="K39" s="42" t="e">
        <f t="shared" si="0"/>
        <v>#NUM!</v>
      </c>
      <c r="L39" s="33">
        <f t="shared" si="4"/>
        <v>230277.41214612508</v>
      </c>
      <c r="M39" s="92"/>
      <c r="N39" s="45" t="e">
        <f t="shared" si="6"/>
        <v>#NUM!</v>
      </c>
      <c r="O39" s="42" t="e">
        <f t="shared" si="5"/>
        <v>#NUM!</v>
      </c>
      <c r="P39" s="56">
        <v>0</v>
      </c>
    </row>
    <row r="40" spans="1:16" x14ac:dyDescent="0.2">
      <c r="A40" s="55">
        <v>44196</v>
      </c>
      <c r="B40" s="33">
        <f>'Variables Macro'!C40</f>
        <v>201257.74510728</v>
      </c>
      <c r="C40" s="86">
        <f>'Variables Macro'!L40</f>
        <v>79.65415144261101</v>
      </c>
      <c r="D40" s="33">
        <v>10615825.443709999</v>
      </c>
      <c r="E40" s="15">
        <v>4369687.4805500004</v>
      </c>
      <c r="F40" s="15">
        <v>114949.26010999999</v>
      </c>
      <c r="G40" s="15">
        <v>3587009.5572900004</v>
      </c>
      <c r="H40" s="20">
        <f t="shared" si="2"/>
        <v>18687471.741659999</v>
      </c>
      <c r="I40" s="90">
        <f t="shared" si="3"/>
        <v>9.285342897834159</v>
      </c>
      <c r="J40" s="81"/>
      <c r="K40" s="42" t="e">
        <f t="shared" si="0"/>
        <v>#NUM!</v>
      </c>
      <c r="L40" s="33">
        <f t="shared" si="4"/>
        <v>234607.63065342419</v>
      </c>
      <c r="M40" s="92"/>
      <c r="N40" s="45" t="e">
        <f t="shared" si="6"/>
        <v>#NUM!</v>
      </c>
      <c r="O40" s="42" t="e">
        <f t="shared" si="5"/>
        <v>#NUM!</v>
      </c>
      <c r="P40" s="56">
        <v>0</v>
      </c>
    </row>
    <row r="41" spans="1:16" x14ac:dyDescent="0.2">
      <c r="A41" s="55">
        <v>44561</v>
      </c>
      <c r="B41" s="33">
        <f>'Variables Macro'!C41</f>
        <v>239561.98137910999</v>
      </c>
      <c r="C41" s="86">
        <f>'Variables Macro'!L41</f>
        <v>83.258157994204822</v>
      </c>
      <c r="D41" s="33">
        <v>11659532.01189</v>
      </c>
      <c r="E41" s="15">
        <v>4785411.1086299997</v>
      </c>
      <c r="F41" s="15">
        <v>153228.68060999998</v>
      </c>
      <c r="G41" s="15">
        <v>4295035.9875600003</v>
      </c>
      <c r="H41" s="20">
        <f t="shared" si="2"/>
        <v>20893207.788690001</v>
      </c>
      <c r="I41" s="90">
        <f t="shared" si="3"/>
        <v>8.7214205143954899</v>
      </c>
      <c r="J41" s="81"/>
      <c r="K41" s="42" t="e">
        <f t="shared" si="0"/>
        <v>#NUM!</v>
      </c>
      <c r="L41" s="33">
        <f t="shared" si="4"/>
        <v>250944.87185441059</v>
      </c>
      <c r="M41" s="92"/>
      <c r="N41" s="45" t="e">
        <f t="shared" si="6"/>
        <v>#NUM!</v>
      </c>
      <c r="O41" s="42" t="e">
        <f t="shared" si="5"/>
        <v>#NUM!</v>
      </c>
      <c r="P41" s="56">
        <v>0</v>
      </c>
    </row>
    <row r="42" spans="1:16" x14ac:dyDescent="0.2">
      <c r="A42" s="55">
        <v>44926</v>
      </c>
      <c r="B42" s="33">
        <f>'Variables Macro'!C42</f>
        <v>263842.66089959</v>
      </c>
      <c r="C42" s="86">
        <f>'Variables Macro'!L42</f>
        <v>92.952626937129892</v>
      </c>
      <c r="D42" s="33">
        <v>12324523.648680001</v>
      </c>
      <c r="E42" s="15">
        <v>5184429.8000100004</v>
      </c>
      <c r="F42" s="15">
        <v>275417.10459999996</v>
      </c>
      <c r="G42" s="15">
        <v>3932633.5774399997</v>
      </c>
      <c r="H42" s="20">
        <f t="shared" si="2"/>
        <v>21717004.130730003</v>
      </c>
      <c r="I42" s="90">
        <f t="shared" si="3"/>
        <v>8.2310434774590124</v>
      </c>
      <c r="J42" s="81"/>
      <c r="K42" s="42" t="e">
        <f t="shared" si="0"/>
        <v>#NUM!</v>
      </c>
      <c r="L42" s="33">
        <f t="shared" si="4"/>
        <v>233635.18435491525</v>
      </c>
      <c r="M42" s="92"/>
      <c r="N42" s="45" t="e">
        <f t="shared" si="6"/>
        <v>#NUM!</v>
      </c>
      <c r="O42" s="42" t="e">
        <f t="shared" si="5"/>
        <v>#NUM!</v>
      </c>
      <c r="P42" s="56">
        <v>0</v>
      </c>
    </row>
    <row r="43" spans="1:16" x14ac:dyDescent="0.2">
      <c r="A43" s="84">
        <v>45291</v>
      </c>
      <c r="B43" s="34">
        <f>'Variables Macro'!C43</f>
        <v>281870.32062809</v>
      </c>
      <c r="C43" s="87">
        <f>'Variables Macro'!L43</f>
        <v>100</v>
      </c>
      <c r="D43" s="34">
        <v>13801178.64615</v>
      </c>
      <c r="E43" s="35">
        <v>5461479.7472700002</v>
      </c>
      <c r="F43" s="35">
        <v>218995.41608</v>
      </c>
      <c r="G43" s="35">
        <v>4209544.7897899998</v>
      </c>
      <c r="H43" s="79">
        <f t="shared" si="2"/>
        <v>23691198.599290002</v>
      </c>
      <c r="I43" s="91">
        <f>(H43/(B43*1000))*100</f>
        <v>8.4049993438468587</v>
      </c>
      <c r="J43" s="82"/>
      <c r="K43" s="43" t="e">
        <f t="shared" si="0"/>
        <v>#NUM!</v>
      </c>
      <c r="L43" s="34">
        <f>H43/C43</f>
        <v>236911.98599290001</v>
      </c>
      <c r="M43" s="93"/>
      <c r="N43" s="47" t="e">
        <f t="shared" si="6"/>
        <v>#NUM!</v>
      </c>
      <c r="O43" s="43" t="e">
        <f>+N43-N42*$Q$44</f>
        <v>#NUM!</v>
      </c>
      <c r="P43" s="56">
        <v>0</v>
      </c>
    </row>
    <row r="44" spans="1:16" ht="15.75" x14ac:dyDescent="0.2">
      <c r="J44" s="52" t="s">
        <v>113</v>
      </c>
      <c r="K44" s="53" t="e">
        <f>MEDIAN(J7:J43)/100</f>
        <v>#NUM!</v>
      </c>
      <c r="N44" s="29" t="s">
        <v>115</v>
      </c>
      <c r="O44" s="53" t="e">
        <f xml:space="preserve"> LINEST(N8:N43,N7:N42,FALSE)</f>
        <v>#VALUE!</v>
      </c>
    </row>
    <row r="45" spans="1:16" x14ac:dyDescent="0.2">
      <c r="K45" s="100">
        <f>J43/100</f>
        <v>0</v>
      </c>
      <c r="N45" s="29" t="s">
        <v>116</v>
      </c>
      <c r="O45" s="53" t="e">
        <f xml:space="preserve"> _xlfn.STDEV.S(O8:O43)/100</f>
        <v>#NUM!</v>
      </c>
    </row>
  </sheetData>
  <mergeCells count="4">
    <mergeCell ref="A1:A2"/>
    <mergeCell ref="B1:C1"/>
    <mergeCell ref="D1:H1"/>
    <mergeCell ref="I1:O1"/>
  </mergeCells>
  <hyperlinks>
    <hyperlink ref="B5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6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A2"/>
    </sheetView>
  </sheetViews>
  <sheetFormatPr baseColWidth="10" defaultRowHeight="14.25" x14ac:dyDescent="0.2"/>
  <cols>
    <col min="3" max="5" width="14.75" customWidth="1"/>
    <col min="6" max="6" width="12.125" customWidth="1"/>
    <col min="9" max="9" width="12" customWidth="1"/>
    <col min="11" max="11" width="13.125" customWidth="1"/>
    <col min="12" max="12" width="12.625" customWidth="1"/>
    <col min="13" max="13" width="12.5" customWidth="1"/>
    <col min="14" max="14" width="13.875" customWidth="1"/>
    <col min="15" max="15" width="14.5" customWidth="1"/>
    <col min="16" max="16" width="13.25" customWidth="1"/>
    <col min="17" max="19" width="13" customWidth="1"/>
  </cols>
  <sheetData>
    <row r="1" spans="1:20" ht="15.75" x14ac:dyDescent="0.25">
      <c r="A1" s="102" t="s">
        <v>29</v>
      </c>
      <c r="B1" s="106" t="s">
        <v>105</v>
      </c>
      <c r="C1" s="107"/>
      <c r="D1" s="107"/>
      <c r="E1" s="107"/>
      <c r="F1" s="108"/>
      <c r="G1" s="106" t="s">
        <v>120</v>
      </c>
      <c r="H1" s="107"/>
      <c r="I1" s="107"/>
      <c r="J1" s="108"/>
      <c r="K1" s="106" t="s">
        <v>94</v>
      </c>
      <c r="L1" s="107"/>
      <c r="M1" s="107"/>
      <c r="N1" s="107"/>
      <c r="O1" s="107"/>
      <c r="P1" s="107"/>
      <c r="Q1" s="107"/>
      <c r="R1" s="107"/>
      <c r="S1" s="108"/>
    </row>
    <row r="2" spans="1:20" ht="42.75" x14ac:dyDescent="0.2">
      <c r="A2" s="102"/>
      <c r="B2" s="29" t="s">
        <v>34</v>
      </c>
      <c r="C2" s="29" t="s">
        <v>34</v>
      </c>
      <c r="D2" s="30" t="s">
        <v>48</v>
      </c>
      <c r="E2" s="30" t="s">
        <v>49</v>
      </c>
      <c r="F2" s="30" t="s">
        <v>58</v>
      </c>
      <c r="G2" s="30" t="s">
        <v>117</v>
      </c>
      <c r="H2" s="30" t="s">
        <v>118</v>
      </c>
      <c r="I2" s="30" t="s">
        <v>119</v>
      </c>
      <c r="J2" s="30" t="s">
        <v>87</v>
      </c>
      <c r="K2" s="88" t="s">
        <v>120</v>
      </c>
      <c r="L2" s="88" t="s">
        <v>121</v>
      </c>
      <c r="M2" s="88" t="s">
        <v>122</v>
      </c>
      <c r="N2" s="88" t="s">
        <v>120</v>
      </c>
      <c r="O2" s="88" t="s">
        <v>121</v>
      </c>
      <c r="P2" s="88" t="s">
        <v>122</v>
      </c>
      <c r="Q2" s="88" t="s">
        <v>123</v>
      </c>
      <c r="R2" s="88" t="s">
        <v>49</v>
      </c>
      <c r="S2" s="88" t="s">
        <v>138</v>
      </c>
    </row>
    <row r="3" spans="1:20" ht="28.5" x14ac:dyDescent="0.2">
      <c r="A3" s="31" t="s">
        <v>36</v>
      </c>
      <c r="B3" s="26" t="s">
        <v>37</v>
      </c>
      <c r="C3" s="25" t="s">
        <v>50</v>
      </c>
      <c r="D3" s="25" t="s">
        <v>50</v>
      </c>
      <c r="E3" s="26" t="s">
        <v>104</v>
      </c>
      <c r="F3" s="26" t="s">
        <v>38</v>
      </c>
      <c r="G3" s="26" t="s">
        <v>37</v>
      </c>
      <c r="H3" s="26" t="s">
        <v>37</v>
      </c>
      <c r="I3" s="26" t="s">
        <v>37</v>
      </c>
      <c r="J3" s="26" t="s">
        <v>37</v>
      </c>
      <c r="K3" s="26" t="s">
        <v>99</v>
      </c>
      <c r="L3" s="26" t="s">
        <v>99</v>
      </c>
      <c r="M3" s="26" t="s">
        <v>100</v>
      </c>
      <c r="N3" s="25" t="s">
        <v>64</v>
      </c>
      <c r="O3" s="25" t="s">
        <v>64</v>
      </c>
      <c r="P3" s="25" t="s">
        <v>104</v>
      </c>
      <c r="Q3" s="25" t="s">
        <v>103</v>
      </c>
      <c r="R3" s="25" t="s">
        <v>104</v>
      </c>
      <c r="S3" s="25" t="s">
        <v>104</v>
      </c>
    </row>
    <row r="4" spans="1:20" x14ac:dyDescent="0.2">
      <c r="A4" s="32" t="s">
        <v>41</v>
      </c>
      <c r="B4" s="27" t="s">
        <v>42</v>
      </c>
      <c r="C4" s="27" t="s">
        <v>42</v>
      </c>
      <c r="D4" s="27" t="s">
        <v>44</v>
      </c>
      <c r="E4" s="27" t="s">
        <v>44</v>
      </c>
      <c r="F4" s="27" t="s">
        <v>44</v>
      </c>
      <c r="G4" s="27" t="s">
        <v>43</v>
      </c>
      <c r="H4" s="27" t="s">
        <v>43</v>
      </c>
      <c r="I4" s="27" t="s">
        <v>43</v>
      </c>
      <c r="J4" s="27" t="s">
        <v>44</v>
      </c>
      <c r="K4" s="27" t="s">
        <v>44</v>
      </c>
      <c r="L4" s="27" t="s">
        <v>44</v>
      </c>
      <c r="M4" s="27" t="s">
        <v>44</v>
      </c>
      <c r="N4" s="27" t="s">
        <v>44</v>
      </c>
      <c r="O4" s="27" t="s">
        <v>44</v>
      </c>
      <c r="P4" s="27" t="s">
        <v>44</v>
      </c>
      <c r="Q4" s="27" t="s">
        <v>44</v>
      </c>
      <c r="R4" s="27" t="s">
        <v>44</v>
      </c>
      <c r="S4" s="27" t="s">
        <v>44</v>
      </c>
    </row>
    <row r="5" spans="1:20" x14ac:dyDescent="0.2">
      <c r="A5" s="32" t="s">
        <v>51</v>
      </c>
      <c r="B5" s="28" t="s">
        <v>52</v>
      </c>
      <c r="C5" s="28" t="s">
        <v>52</v>
      </c>
      <c r="D5" s="27" t="s">
        <v>53</v>
      </c>
      <c r="E5" s="27" t="s">
        <v>53</v>
      </c>
      <c r="F5" s="44" t="s">
        <v>53</v>
      </c>
      <c r="G5" s="28" t="s">
        <v>52</v>
      </c>
      <c r="H5" s="28" t="s">
        <v>52</v>
      </c>
      <c r="I5" s="28" t="s">
        <v>52</v>
      </c>
      <c r="J5" s="27" t="s">
        <v>53</v>
      </c>
      <c r="K5" s="27" t="s">
        <v>53</v>
      </c>
      <c r="L5" s="27" t="s">
        <v>53</v>
      </c>
      <c r="M5" s="27" t="s">
        <v>53</v>
      </c>
      <c r="N5" s="27" t="s">
        <v>53</v>
      </c>
      <c r="O5" s="27" t="s">
        <v>53</v>
      </c>
      <c r="P5" s="27" t="s">
        <v>53</v>
      </c>
      <c r="Q5" s="27" t="s">
        <v>53</v>
      </c>
      <c r="R5" s="27" t="s">
        <v>53</v>
      </c>
      <c r="S5" s="27" t="s">
        <v>53</v>
      </c>
    </row>
    <row r="6" spans="1:20" x14ac:dyDescent="0.2">
      <c r="A6" s="32" t="s">
        <v>45</v>
      </c>
      <c r="B6" s="44" t="s">
        <v>47</v>
      </c>
      <c r="C6" s="44" t="s">
        <v>46</v>
      </c>
      <c r="D6" s="44" t="s">
        <v>46</v>
      </c>
      <c r="E6" s="44" t="s">
        <v>46</v>
      </c>
      <c r="F6" s="44" t="s">
        <v>47</v>
      </c>
      <c r="G6" s="27" t="s">
        <v>47</v>
      </c>
      <c r="H6" s="27" t="s">
        <v>47</v>
      </c>
      <c r="I6" s="27" t="s">
        <v>47</v>
      </c>
      <c r="J6" s="27" t="s">
        <v>47</v>
      </c>
      <c r="K6" s="27" t="s">
        <v>47</v>
      </c>
      <c r="L6" s="27" t="s">
        <v>47</v>
      </c>
      <c r="M6" s="27" t="s">
        <v>47</v>
      </c>
      <c r="N6" s="27" t="s">
        <v>46</v>
      </c>
      <c r="O6" s="27" t="s">
        <v>46</v>
      </c>
      <c r="P6" s="44" t="s">
        <v>46</v>
      </c>
      <c r="Q6" s="27" t="s">
        <v>46</v>
      </c>
      <c r="R6" s="44" t="s">
        <v>46</v>
      </c>
      <c r="S6" s="44" t="s">
        <v>46</v>
      </c>
    </row>
    <row r="7" spans="1:20" x14ac:dyDescent="0.2">
      <c r="A7" s="55">
        <v>32142</v>
      </c>
      <c r="B7" s="49">
        <f>'Variables Macro'!C7</f>
        <v>4960.9130773707602</v>
      </c>
      <c r="C7" s="60">
        <f>'Variables Macro'!B7</f>
        <v>42197.243020884598</v>
      </c>
      <c r="D7" s="92"/>
      <c r="E7" s="46" t="e">
        <f t="shared" ref="E7:E25" si="0">+(LN(C7)-LN(D7))*100</f>
        <v>#NUM!</v>
      </c>
      <c r="F7" s="85">
        <f>'Variables Macro'!L7</f>
        <v>10.336313634790111</v>
      </c>
      <c r="G7" s="15">
        <v>266511</v>
      </c>
      <c r="H7" s="15">
        <v>311679</v>
      </c>
      <c r="I7" s="15">
        <v>23282</v>
      </c>
      <c r="J7" s="20">
        <f>SUM(G7:I7)</f>
        <v>601472</v>
      </c>
      <c r="K7" s="89">
        <f>(J7/(B7*1000))*100</f>
        <v>12.124219687372044</v>
      </c>
      <c r="L7" s="81"/>
      <c r="M7" s="61" t="e">
        <f t="shared" ref="M7:M43" si="1">+(LN(K7)-LN(L7))*100</f>
        <v>#NUM!</v>
      </c>
      <c r="N7" s="49">
        <f>J7/F7</f>
        <v>58190.184745899838</v>
      </c>
      <c r="O7" s="92"/>
      <c r="P7" s="46" t="e">
        <f t="shared" ref="P7:P25" si="2">+(LN(N7)-LN(O7))*100</f>
        <v>#NUM!</v>
      </c>
      <c r="Q7" s="48"/>
      <c r="R7" s="99"/>
      <c r="S7" s="48"/>
      <c r="T7" s="56">
        <v>0</v>
      </c>
    </row>
    <row r="8" spans="1:20" x14ac:dyDescent="0.2">
      <c r="A8" s="55">
        <v>32508</v>
      </c>
      <c r="B8" s="33">
        <f>'Variables Macro'!C8</f>
        <v>6412.5254244933203</v>
      </c>
      <c r="C8" s="15">
        <f>'Variables Macro'!B8</f>
        <v>45299.082474379698</v>
      </c>
      <c r="D8" s="92"/>
      <c r="E8" s="45" t="e">
        <f t="shared" si="0"/>
        <v>#NUM!</v>
      </c>
      <c r="F8" s="86">
        <f>'Variables Macro'!L8</f>
        <v>11.854135084927355</v>
      </c>
      <c r="G8" s="15">
        <v>277429</v>
      </c>
      <c r="H8" s="15">
        <v>375902</v>
      </c>
      <c r="I8" s="15">
        <v>45342</v>
      </c>
      <c r="J8" s="20">
        <f t="shared" ref="J8:J43" si="3">SUM(G8:I8)</f>
        <v>698673</v>
      </c>
      <c r="K8" s="90">
        <f t="shared" ref="K8:K43" si="4">(J8/(B8*1000))*100</f>
        <v>10.895442181505347</v>
      </c>
      <c r="L8" s="81"/>
      <c r="M8" s="42" t="e">
        <f t="shared" si="1"/>
        <v>#NUM!</v>
      </c>
      <c r="N8" s="33">
        <f t="shared" ref="N8:N42" si="5">J8/F8</f>
        <v>58939.179872209264</v>
      </c>
      <c r="O8" s="92"/>
      <c r="P8" s="45" t="e">
        <f t="shared" si="2"/>
        <v>#NUM!</v>
      </c>
      <c r="Q8" s="42" t="e">
        <f>+P8-P7*$Q$44</f>
        <v>#NUM!</v>
      </c>
      <c r="R8" s="95"/>
      <c r="S8" s="42"/>
      <c r="T8" s="56">
        <v>0</v>
      </c>
    </row>
    <row r="9" spans="1:20" x14ac:dyDescent="0.2">
      <c r="A9" s="55">
        <v>32873</v>
      </c>
      <c r="B9" s="33">
        <f>'Variables Macro'!C9</f>
        <v>8021.9639480975202</v>
      </c>
      <c r="C9" s="15">
        <f>'Variables Macro'!B9</f>
        <v>49991.323095468899</v>
      </c>
      <c r="D9" s="92"/>
      <c r="E9" s="45" t="e">
        <f t="shared" si="0"/>
        <v>#NUM!</v>
      </c>
      <c r="F9" s="86">
        <f>'Variables Macro'!L9</f>
        <v>13.872650242617258</v>
      </c>
      <c r="G9" s="15">
        <v>351966</v>
      </c>
      <c r="H9" s="15">
        <v>436301</v>
      </c>
      <c r="I9" s="15">
        <v>43606</v>
      </c>
      <c r="J9" s="20">
        <f t="shared" si="3"/>
        <v>831873</v>
      </c>
      <c r="K9" s="90">
        <f t="shared" si="4"/>
        <v>10.369941891814236</v>
      </c>
      <c r="L9" s="81"/>
      <c r="M9" s="42" t="e">
        <f t="shared" si="1"/>
        <v>#NUM!</v>
      </c>
      <c r="N9" s="33">
        <f t="shared" si="5"/>
        <v>59964.96599074181</v>
      </c>
      <c r="O9" s="92"/>
      <c r="P9" s="45" t="e">
        <f t="shared" si="2"/>
        <v>#NUM!</v>
      </c>
      <c r="Q9" s="42" t="e">
        <f t="shared" ref="Q9:Q43" si="6">+P9-P8*$Q$44</f>
        <v>#NUM!</v>
      </c>
      <c r="R9" s="95"/>
      <c r="S9" s="42"/>
      <c r="T9" s="56">
        <v>0</v>
      </c>
    </row>
    <row r="10" spans="1:20" x14ac:dyDescent="0.2">
      <c r="A10" s="55">
        <v>33238</v>
      </c>
      <c r="B10" s="33">
        <f>'Variables Macro'!C10</f>
        <v>10185.011767834299</v>
      </c>
      <c r="C10" s="15">
        <f>'Variables Macro'!B10</f>
        <v>51790.372361164496</v>
      </c>
      <c r="D10" s="92"/>
      <c r="E10" s="45" t="e">
        <f t="shared" si="0"/>
        <v>#NUM!</v>
      </c>
      <c r="F10" s="86">
        <f>'Variables Macro'!L10</f>
        <v>17.484599742022553</v>
      </c>
      <c r="G10" s="15">
        <v>383862</v>
      </c>
      <c r="H10" s="15">
        <v>535162</v>
      </c>
      <c r="I10" s="15">
        <v>25594</v>
      </c>
      <c r="J10" s="20">
        <f t="shared" si="3"/>
        <v>944618</v>
      </c>
      <c r="K10" s="90">
        <f t="shared" si="4"/>
        <v>9.2745891858783764</v>
      </c>
      <c r="L10" s="81"/>
      <c r="M10" s="42" t="e">
        <f t="shared" si="1"/>
        <v>#NUM!</v>
      </c>
      <c r="N10" s="33">
        <f t="shared" si="5"/>
        <v>54025.714854066777</v>
      </c>
      <c r="O10" s="92"/>
      <c r="P10" s="45" t="e">
        <f t="shared" si="2"/>
        <v>#NUM!</v>
      </c>
      <c r="Q10" s="42" t="e">
        <f t="shared" si="6"/>
        <v>#NUM!</v>
      </c>
      <c r="R10" s="95"/>
      <c r="S10" s="42"/>
      <c r="T10" s="56">
        <v>0</v>
      </c>
    </row>
    <row r="11" spans="1:20" x14ac:dyDescent="0.2">
      <c r="A11" s="55">
        <v>33603</v>
      </c>
      <c r="B11" s="33">
        <f>'Variables Macro'!C11</f>
        <v>13347.474817369901</v>
      </c>
      <c r="C11" s="15">
        <f>'Variables Macro'!B11</f>
        <v>55807.3382027482</v>
      </c>
      <c r="D11" s="92"/>
      <c r="E11" s="45" t="e">
        <f t="shared" si="0"/>
        <v>#NUM!</v>
      </c>
      <c r="F11" s="86">
        <f>'Variables Macro'!L11</f>
        <v>21.293518369338187</v>
      </c>
      <c r="G11" s="15">
        <v>551632</v>
      </c>
      <c r="H11" s="15">
        <v>685339</v>
      </c>
      <c r="I11" s="15">
        <v>25854</v>
      </c>
      <c r="J11" s="20">
        <f t="shared" si="3"/>
        <v>1262825</v>
      </c>
      <c r="K11" s="90">
        <f t="shared" si="4"/>
        <v>9.4611528943033267</v>
      </c>
      <c r="L11" s="81"/>
      <c r="M11" s="42" t="e">
        <f t="shared" si="1"/>
        <v>#NUM!</v>
      </c>
      <c r="N11" s="33">
        <f t="shared" si="5"/>
        <v>59305.605494412674</v>
      </c>
      <c r="O11" s="92"/>
      <c r="P11" s="45" t="e">
        <f t="shared" si="2"/>
        <v>#NUM!</v>
      </c>
      <c r="Q11" s="42" t="e">
        <f t="shared" si="6"/>
        <v>#NUM!</v>
      </c>
      <c r="R11" s="95"/>
      <c r="S11" s="42"/>
      <c r="T11" s="56">
        <v>0</v>
      </c>
    </row>
    <row r="12" spans="1:20" x14ac:dyDescent="0.2">
      <c r="A12" s="55">
        <v>33969</v>
      </c>
      <c r="B12" s="33">
        <f>'Variables Macro'!C12</f>
        <v>16879.478057833399</v>
      </c>
      <c r="C12" s="15">
        <f>'Variables Macro'!B12</f>
        <v>62226.259979628303</v>
      </c>
      <c r="D12" s="92"/>
      <c r="E12" s="45" t="e">
        <f t="shared" si="0"/>
        <v>#NUM!</v>
      </c>
      <c r="F12" s="86">
        <f>'Variables Macro'!L12</f>
        <v>24.578214624135832</v>
      </c>
      <c r="G12" s="15">
        <v>703218</v>
      </c>
      <c r="H12" s="15">
        <v>833680</v>
      </c>
      <c r="I12" s="15">
        <v>51673</v>
      </c>
      <c r="J12" s="20">
        <f t="shared" si="3"/>
        <v>1588571</v>
      </c>
      <c r="K12" s="90">
        <f t="shared" si="4"/>
        <v>9.4112566428721927</v>
      </c>
      <c r="L12" s="81"/>
      <c r="M12" s="42" t="e">
        <f t="shared" si="1"/>
        <v>#NUM!</v>
      </c>
      <c r="N12" s="33">
        <f t="shared" si="5"/>
        <v>64633.295147484867</v>
      </c>
      <c r="O12" s="92"/>
      <c r="P12" s="45" t="e">
        <f t="shared" si="2"/>
        <v>#NUM!</v>
      </c>
      <c r="Q12" s="42" t="e">
        <f t="shared" si="6"/>
        <v>#NUM!</v>
      </c>
      <c r="R12" s="95"/>
      <c r="S12" s="42"/>
      <c r="T12" s="56">
        <v>0</v>
      </c>
    </row>
    <row r="13" spans="1:20" x14ac:dyDescent="0.2">
      <c r="A13" s="55">
        <v>34334</v>
      </c>
      <c r="B13" s="33">
        <f>'Variables Macro'!C13</f>
        <v>20186.462396674498</v>
      </c>
      <c r="C13" s="15">
        <f>'Variables Macro'!B13</f>
        <v>66386.449110037807</v>
      </c>
      <c r="D13" s="92"/>
      <c r="E13" s="45" t="e">
        <f t="shared" si="0"/>
        <v>#NUM!</v>
      </c>
      <c r="F13" s="86">
        <f>'Variables Macro'!L13</f>
        <v>27.706471139836953</v>
      </c>
      <c r="G13" s="15">
        <v>846078</v>
      </c>
      <c r="H13" s="15">
        <v>994985</v>
      </c>
      <c r="I13" s="15">
        <v>32556</v>
      </c>
      <c r="J13" s="20">
        <f t="shared" si="3"/>
        <v>1873619</v>
      </c>
      <c r="K13" s="90">
        <f t="shared" si="4"/>
        <v>9.2815618862899836</v>
      </c>
      <c r="L13" s="81"/>
      <c r="M13" s="42" t="e">
        <f t="shared" si="1"/>
        <v>#NUM!</v>
      </c>
      <c r="N13" s="33">
        <f t="shared" si="5"/>
        <v>67623.877127609754</v>
      </c>
      <c r="O13" s="92"/>
      <c r="P13" s="45" t="e">
        <f t="shared" si="2"/>
        <v>#NUM!</v>
      </c>
      <c r="Q13" s="42" t="e">
        <f t="shared" si="6"/>
        <v>#NUM!</v>
      </c>
      <c r="R13" s="95"/>
      <c r="S13" s="42"/>
      <c r="T13" s="56">
        <v>0</v>
      </c>
    </row>
    <row r="14" spans="1:20" x14ac:dyDescent="0.2">
      <c r="A14" s="55">
        <v>34699</v>
      </c>
      <c r="B14" s="33">
        <f>'Variables Macro'!C14</f>
        <v>24138.573534695101</v>
      </c>
      <c r="C14" s="15">
        <f>'Variables Macro'!B14</f>
        <v>69756.758845712102</v>
      </c>
      <c r="D14" s="92"/>
      <c r="E14" s="45" t="e">
        <f t="shared" si="0"/>
        <v>#NUM!</v>
      </c>
      <c r="F14" s="86">
        <f>'Variables Macro'!L14</f>
        <v>30.876957087768435</v>
      </c>
      <c r="G14" s="15">
        <v>988747</v>
      </c>
      <c r="H14" s="15">
        <v>1139178</v>
      </c>
      <c r="I14" s="15">
        <v>59995</v>
      </c>
      <c r="J14" s="20">
        <f t="shared" si="3"/>
        <v>2187920</v>
      </c>
      <c r="K14" s="90">
        <f t="shared" si="4"/>
        <v>9.0639987356967744</v>
      </c>
      <c r="L14" s="81"/>
      <c r="M14" s="42" t="e">
        <f t="shared" si="1"/>
        <v>#NUM!</v>
      </c>
      <c r="N14" s="33">
        <f t="shared" si="5"/>
        <v>70859.314076215116</v>
      </c>
      <c r="O14" s="92"/>
      <c r="P14" s="45" t="e">
        <f t="shared" si="2"/>
        <v>#NUM!</v>
      </c>
      <c r="Q14" s="42" t="e">
        <f t="shared" si="6"/>
        <v>#NUM!</v>
      </c>
      <c r="R14" s="95"/>
      <c r="S14" s="42"/>
      <c r="T14" s="56">
        <v>0</v>
      </c>
    </row>
    <row r="15" spans="1:20" x14ac:dyDescent="0.2">
      <c r="A15" s="55">
        <v>35064</v>
      </c>
      <c r="B15" s="33">
        <f>'Variables Macro'!C15</f>
        <v>29290.6202846739</v>
      </c>
      <c r="C15" s="15">
        <f>'Variables Macro'!B15</f>
        <v>76213.045141112496</v>
      </c>
      <c r="D15" s="92"/>
      <c r="E15" s="45" t="e">
        <f t="shared" si="0"/>
        <v>#NUM!</v>
      </c>
      <c r="F15" s="86">
        <f>'Variables Macro'!L15</f>
        <v>33.418943814882013</v>
      </c>
      <c r="G15" s="15">
        <v>1198144</v>
      </c>
      <c r="H15" s="15">
        <v>1286025</v>
      </c>
      <c r="I15" s="15">
        <v>76240</v>
      </c>
      <c r="J15" s="20">
        <f t="shared" si="3"/>
        <v>2560409</v>
      </c>
      <c r="K15" s="90">
        <f t="shared" si="4"/>
        <v>8.7413956246591162</v>
      </c>
      <c r="L15" s="81"/>
      <c r="M15" s="42" t="e">
        <f t="shared" si="1"/>
        <v>#NUM!</v>
      </c>
      <c r="N15" s="33">
        <f t="shared" si="5"/>
        <v>76615.497311432307</v>
      </c>
      <c r="O15" s="92"/>
      <c r="P15" s="45" t="e">
        <f t="shared" si="2"/>
        <v>#NUM!</v>
      </c>
      <c r="Q15" s="42" t="e">
        <f t="shared" si="6"/>
        <v>#NUM!</v>
      </c>
      <c r="R15" s="95"/>
      <c r="S15" s="42"/>
      <c r="T15" s="56">
        <v>0</v>
      </c>
    </row>
    <row r="16" spans="1:20" x14ac:dyDescent="0.2">
      <c r="A16" s="55">
        <v>35430</v>
      </c>
      <c r="B16" s="33">
        <f>'Variables Macro'!C16</f>
        <v>32393.8618422623</v>
      </c>
      <c r="C16" s="15">
        <f>'Variables Macro'!B16</f>
        <v>81635.4986067727</v>
      </c>
      <c r="D16" s="92"/>
      <c r="E16" s="45" t="e">
        <f t="shared" si="0"/>
        <v>#NUM!</v>
      </c>
      <c r="F16" s="86">
        <f>'Variables Macro'!L16</f>
        <v>35.878282209391926</v>
      </c>
      <c r="G16" s="15">
        <v>1410333</v>
      </c>
      <c r="H16" s="15">
        <v>1487968</v>
      </c>
      <c r="I16" s="15">
        <v>126223</v>
      </c>
      <c r="J16" s="20">
        <f t="shared" si="3"/>
        <v>3024524</v>
      </c>
      <c r="K16" s="90">
        <f t="shared" si="4"/>
        <v>9.3367194523688664</v>
      </c>
      <c r="L16" s="81"/>
      <c r="M16" s="42" t="e">
        <f t="shared" si="1"/>
        <v>#NUM!</v>
      </c>
      <c r="N16" s="33">
        <f t="shared" si="5"/>
        <v>84299.576617084094</v>
      </c>
      <c r="O16" s="92"/>
      <c r="P16" s="45" t="e">
        <f t="shared" si="2"/>
        <v>#NUM!</v>
      </c>
      <c r="Q16" s="42" t="e">
        <f t="shared" si="6"/>
        <v>#NUM!</v>
      </c>
      <c r="R16" s="95"/>
      <c r="S16" s="42"/>
      <c r="T16" s="56">
        <v>0</v>
      </c>
    </row>
    <row r="17" spans="1:20" x14ac:dyDescent="0.2">
      <c r="A17" s="55">
        <v>35795</v>
      </c>
      <c r="B17" s="33">
        <f>'Variables Macro'!C17</f>
        <v>35946.9850399028</v>
      </c>
      <c r="C17" s="15">
        <f>'Variables Macro'!B17</f>
        <v>87669.781814256305</v>
      </c>
      <c r="D17" s="92"/>
      <c r="E17" s="45" t="e">
        <f t="shared" si="0"/>
        <v>#NUM!</v>
      </c>
      <c r="F17" s="86">
        <f>'Variables Macro'!L17</f>
        <v>38.079008148123066</v>
      </c>
      <c r="G17" s="15">
        <v>1611686</v>
      </c>
      <c r="H17" s="15">
        <v>1637796</v>
      </c>
      <c r="I17" s="15">
        <v>127351</v>
      </c>
      <c r="J17" s="20">
        <f t="shared" si="3"/>
        <v>3376833</v>
      </c>
      <c r="K17" s="90">
        <f t="shared" si="4"/>
        <v>9.3939255162889488</v>
      </c>
      <c r="L17" s="81"/>
      <c r="M17" s="42" t="e">
        <f t="shared" si="1"/>
        <v>#NUM!</v>
      </c>
      <c r="N17" s="33">
        <f t="shared" si="5"/>
        <v>88679.646981993297</v>
      </c>
      <c r="O17" s="92"/>
      <c r="P17" s="45" t="e">
        <f t="shared" si="2"/>
        <v>#NUM!</v>
      </c>
      <c r="Q17" s="42" t="e">
        <f t="shared" si="6"/>
        <v>#NUM!</v>
      </c>
      <c r="R17" s="95"/>
      <c r="S17" s="42"/>
      <c r="T17" s="56">
        <v>0</v>
      </c>
    </row>
    <row r="18" spans="1:20" x14ac:dyDescent="0.2">
      <c r="A18" s="55">
        <v>36160</v>
      </c>
      <c r="B18" s="33">
        <f>'Variables Macro'!C18</f>
        <v>37741.6186881385</v>
      </c>
      <c r="C18" s="15">
        <f>'Variables Macro'!B18</f>
        <v>91335.155998091897</v>
      </c>
      <c r="D18" s="92"/>
      <c r="E18" s="45" t="e">
        <f t="shared" si="0"/>
        <v>#NUM!</v>
      </c>
      <c r="F18" s="86">
        <f>'Variables Macro'!L18</f>
        <v>40.024938427963029</v>
      </c>
      <c r="G18" s="15">
        <v>1758615</v>
      </c>
      <c r="H18" s="15">
        <v>1840976</v>
      </c>
      <c r="I18" s="15">
        <v>176839</v>
      </c>
      <c r="J18" s="20">
        <f t="shared" si="3"/>
        <v>3776430</v>
      </c>
      <c r="K18" s="90">
        <f t="shared" si="4"/>
        <v>10.006009628799687</v>
      </c>
      <c r="L18" s="81"/>
      <c r="M18" s="42" t="e">
        <f t="shared" si="1"/>
        <v>#NUM!</v>
      </c>
      <c r="N18" s="33">
        <f t="shared" si="5"/>
        <v>94351.925282704105</v>
      </c>
      <c r="O18" s="92"/>
      <c r="P18" s="45" t="e">
        <f t="shared" si="2"/>
        <v>#NUM!</v>
      </c>
      <c r="Q18" s="42" t="e">
        <f t="shared" si="6"/>
        <v>#NUM!</v>
      </c>
      <c r="R18" s="95"/>
      <c r="S18" s="42"/>
      <c r="T18" s="56">
        <v>0</v>
      </c>
    </row>
    <row r="19" spans="1:20" x14ac:dyDescent="0.2">
      <c r="A19" s="55">
        <v>36525</v>
      </c>
      <c r="B19" s="33">
        <f>'Variables Macro'!C19</f>
        <v>38461.785405030299</v>
      </c>
      <c r="C19" s="15">
        <f>'Variables Macro'!B19</f>
        <v>91085.234333684901</v>
      </c>
      <c r="D19" s="92"/>
      <c r="E19" s="45" t="e">
        <f t="shared" si="0"/>
        <v>#NUM!</v>
      </c>
      <c r="F19" s="86">
        <f>'Variables Macro'!L19</f>
        <v>41.360523738847718</v>
      </c>
      <c r="G19" s="15">
        <v>2102269</v>
      </c>
      <c r="H19" s="15">
        <v>2073198</v>
      </c>
      <c r="I19" s="15">
        <v>315152</v>
      </c>
      <c r="J19" s="20">
        <f t="shared" si="3"/>
        <v>4490619</v>
      </c>
      <c r="K19" s="90">
        <f t="shared" si="4"/>
        <v>11.675534436871683</v>
      </c>
      <c r="L19" s="81"/>
      <c r="M19" s="42" t="e">
        <f t="shared" si="1"/>
        <v>#NUM!</v>
      </c>
      <c r="N19" s="33">
        <f t="shared" si="5"/>
        <v>108572.5855009472</v>
      </c>
      <c r="O19" s="92"/>
      <c r="P19" s="45" t="e">
        <f t="shared" si="2"/>
        <v>#NUM!</v>
      </c>
      <c r="Q19" s="42" t="e">
        <f t="shared" si="6"/>
        <v>#NUM!</v>
      </c>
      <c r="R19" s="95"/>
      <c r="S19" s="42"/>
      <c r="T19" s="56">
        <v>0</v>
      </c>
    </row>
    <row r="20" spans="1:20" x14ac:dyDescent="0.2">
      <c r="A20" s="55">
        <v>36891</v>
      </c>
      <c r="B20" s="33">
        <f>'Variables Macro'!C20</f>
        <v>42215.029916778803</v>
      </c>
      <c r="C20" s="15">
        <f>'Variables Macro'!B20</f>
        <v>95613.647416517095</v>
      </c>
      <c r="D20" s="92"/>
      <c r="E20" s="45" t="e">
        <f t="shared" si="0"/>
        <v>#NUM!</v>
      </c>
      <c r="F20" s="86">
        <f>'Variables Macro'!L20</f>
        <v>42.950121775928714</v>
      </c>
      <c r="G20" s="15">
        <v>2210472</v>
      </c>
      <c r="H20" s="15">
        <v>2268025</v>
      </c>
      <c r="I20" s="15">
        <v>391772</v>
      </c>
      <c r="J20" s="20">
        <f t="shared" si="3"/>
        <v>4870269</v>
      </c>
      <c r="K20" s="90">
        <f t="shared" si="4"/>
        <v>11.536812859308816</v>
      </c>
      <c r="L20" s="81"/>
      <c r="M20" s="42" t="e">
        <f t="shared" si="1"/>
        <v>#NUM!</v>
      </c>
      <c r="N20" s="33">
        <f t="shared" si="5"/>
        <v>113393.60166213848</v>
      </c>
      <c r="O20" s="92"/>
      <c r="P20" s="45" t="e">
        <f t="shared" si="2"/>
        <v>#NUM!</v>
      </c>
      <c r="Q20" s="42" t="e">
        <f t="shared" si="6"/>
        <v>#NUM!</v>
      </c>
      <c r="R20" s="95"/>
      <c r="S20" s="42"/>
      <c r="T20" s="56">
        <v>0</v>
      </c>
    </row>
    <row r="21" spans="1:20" x14ac:dyDescent="0.2">
      <c r="A21" s="55">
        <v>37256</v>
      </c>
      <c r="B21" s="33">
        <f>'Variables Macro'!C21</f>
        <v>45409.054801007398</v>
      </c>
      <c r="C21" s="15">
        <f>'Variables Macro'!B21</f>
        <v>98629.335248726406</v>
      </c>
      <c r="D21" s="92"/>
      <c r="E21" s="45" t="e">
        <f t="shared" si="0"/>
        <v>#NUM!</v>
      </c>
      <c r="F21" s="86">
        <f>'Variables Macro'!L21</f>
        <v>44.483055059217499</v>
      </c>
      <c r="G21" s="15">
        <v>2498342</v>
      </c>
      <c r="H21" s="15">
        <v>2432307</v>
      </c>
      <c r="I21" s="15">
        <v>484957</v>
      </c>
      <c r="J21" s="20">
        <f t="shared" si="3"/>
        <v>5415606</v>
      </c>
      <c r="K21" s="90">
        <f t="shared" si="4"/>
        <v>11.926268942906635</v>
      </c>
      <c r="L21" s="81"/>
      <c r="M21" s="42" t="e">
        <f t="shared" si="1"/>
        <v>#NUM!</v>
      </c>
      <c r="N21" s="33">
        <f t="shared" si="5"/>
        <v>121745.37006935661</v>
      </c>
      <c r="O21" s="92"/>
      <c r="P21" s="45" t="e">
        <f t="shared" si="2"/>
        <v>#NUM!</v>
      </c>
      <c r="Q21" s="42" t="e">
        <f t="shared" si="6"/>
        <v>#NUM!</v>
      </c>
      <c r="R21" s="95"/>
      <c r="S21" s="42"/>
      <c r="T21" s="56">
        <v>0</v>
      </c>
    </row>
    <row r="22" spans="1:20" x14ac:dyDescent="0.2">
      <c r="A22" s="55">
        <v>37621</v>
      </c>
      <c r="B22" s="33">
        <f>'Variables Macro'!C22</f>
        <v>48428.963170132003</v>
      </c>
      <c r="C22" s="15">
        <f>'Variables Macro'!B22</f>
        <v>101788.234745102</v>
      </c>
      <c r="D22" s="92"/>
      <c r="E22" s="45" t="e">
        <f t="shared" si="0"/>
        <v>#NUM!</v>
      </c>
      <c r="F22" s="86">
        <f>'Variables Macro'!L22</f>
        <v>45.590415489543638</v>
      </c>
      <c r="G22" s="15">
        <v>2704952</v>
      </c>
      <c r="H22" s="15">
        <v>2570570</v>
      </c>
      <c r="I22" s="15">
        <v>569130</v>
      </c>
      <c r="J22" s="20">
        <f t="shared" si="3"/>
        <v>5844652</v>
      </c>
      <c r="K22" s="90">
        <f t="shared" si="4"/>
        <v>12.068505327003615</v>
      </c>
      <c r="L22" s="81"/>
      <c r="M22" s="42" t="e">
        <f t="shared" si="1"/>
        <v>#NUM!</v>
      </c>
      <c r="N22" s="33">
        <f t="shared" si="5"/>
        <v>128199.13872775511</v>
      </c>
      <c r="O22" s="92"/>
      <c r="P22" s="45" t="e">
        <f t="shared" si="2"/>
        <v>#NUM!</v>
      </c>
      <c r="Q22" s="42" t="e">
        <f t="shared" si="6"/>
        <v>#NUM!</v>
      </c>
      <c r="R22" s="95"/>
      <c r="S22" s="42"/>
      <c r="T22" s="56">
        <v>0</v>
      </c>
    </row>
    <row r="23" spans="1:20" x14ac:dyDescent="0.2">
      <c r="A23" s="55">
        <v>37986</v>
      </c>
      <c r="B23" s="33">
        <f>'Variables Macro'!C23</f>
        <v>52897.338900012299</v>
      </c>
      <c r="C23" s="15">
        <f>'Variables Macro'!B23</f>
        <v>106595.94272668099</v>
      </c>
      <c r="D23" s="92"/>
      <c r="E23" s="45" t="e">
        <f t="shared" si="0"/>
        <v>#NUM!</v>
      </c>
      <c r="F23" s="86">
        <f>'Variables Macro'!L23</f>
        <v>46.871586978133898</v>
      </c>
      <c r="G23" s="15">
        <v>2800275</v>
      </c>
      <c r="H23" s="15">
        <v>2705523</v>
      </c>
      <c r="I23" s="15">
        <v>653066</v>
      </c>
      <c r="J23" s="20">
        <f t="shared" si="3"/>
        <v>6158864</v>
      </c>
      <c r="K23" s="90">
        <f t="shared" si="4"/>
        <v>11.643050724426079</v>
      </c>
      <c r="L23" s="81"/>
      <c r="M23" s="42" t="e">
        <f t="shared" si="1"/>
        <v>#NUM!</v>
      </c>
      <c r="N23" s="33">
        <f t="shared" si="5"/>
        <v>131398.66595242821</v>
      </c>
      <c r="O23" s="92"/>
      <c r="P23" s="45" t="e">
        <f t="shared" si="2"/>
        <v>#NUM!</v>
      </c>
      <c r="Q23" s="42" t="e">
        <f t="shared" si="6"/>
        <v>#NUM!</v>
      </c>
      <c r="R23" s="95"/>
      <c r="S23" s="42"/>
      <c r="T23" s="56">
        <v>0</v>
      </c>
    </row>
    <row r="24" spans="1:20" x14ac:dyDescent="0.2">
      <c r="A24" s="55">
        <v>38352</v>
      </c>
      <c r="B24" s="33">
        <f>'Variables Macro'!C24</f>
        <v>60391.763165277996</v>
      </c>
      <c r="C24" s="15">
        <f>'Variables Macro'!B24</f>
        <v>113710.426877251</v>
      </c>
      <c r="D24" s="92"/>
      <c r="E24" s="45" t="e">
        <f t="shared" si="0"/>
        <v>#NUM!</v>
      </c>
      <c r="F24" s="86">
        <f>'Variables Macro'!L24</f>
        <v>47.365960041659534</v>
      </c>
      <c r="G24" s="15">
        <v>2999479</v>
      </c>
      <c r="H24" s="15">
        <v>2848719</v>
      </c>
      <c r="I24" s="15">
        <v>767023</v>
      </c>
      <c r="J24" s="20">
        <f t="shared" si="3"/>
        <v>6615221</v>
      </c>
      <c r="K24" s="90">
        <f t="shared" si="4"/>
        <v>10.953846440773226</v>
      </c>
      <c r="L24" s="81"/>
      <c r="M24" s="42" t="e">
        <f t="shared" si="1"/>
        <v>#NUM!</v>
      </c>
      <c r="N24" s="33">
        <f t="shared" si="5"/>
        <v>139661.92164545486</v>
      </c>
      <c r="O24" s="92"/>
      <c r="P24" s="45" t="e">
        <f t="shared" si="2"/>
        <v>#NUM!</v>
      </c>
      <c r="Q24" s="42" t="e">
        <f t="shared" si="6"/>
        <v>#NUM!</v>
      </c>
      <c r="R24" s="95"/>
      <c r="S24" s="42"/>
      <c r="T24" s="56">
        <v>0</v>
      </c>
    </row>
    <row r="25" spans="1:20" x14ac:dyDescent="0.2">
      <c r="A25" s="55">
        <v>38717</v>
      </c>
      <c r="B25" s="33">
        <f>'Variables Macro'!C25</f>
        <v>68467.939844195804</v>
      </c>
      <c r="C25" s="15">
        <f>'Variables Macro'!B25</f>
        <v>120347.756481554</v>
      </c>
      <c r="D25" s="92"/>
      <c r="E25" s="45" t="e">
        <f t="shared" si="0"/>
        <v>#NUM!</v>
      </c>
      <c r="F25" s="86">
        <f>'Variables Macro'!L25</f>
        <v>48.811840995935938</v>
      </c>
      <c r="G25" s="15">
        <v>3299052</v>
      </c>
      <c r="H25" s="15">
        <v>3075553</v>
      </c>
      <c r="I25" s="15">
        <v>861291</v>
      </c>
      <c r="J25" s="20">
        <f t="shared" si="3"/>
        <v>7235896</v>
      </c>
      <c r="K25" s="90">
        <f t="shared" si="4"/>
        <v>10.568298120939309</v>
      </c>
      <c r="L25" s="81"/>
      <c r="M25" s="42" t="e">
        <f t="shared" si="1"/>
        <v>#NUM!</v>
      </c>
      <c r="N25" s="33">
        <f t="shared" si="5"/>
        <v>148240.58778283859</v>
      </c>
      <c r="O25" s="92"/>
      <c r="P25" s="45" t="e">
        <f t="shared" si="2"/>
        <v>#NUM!</v>
      </c>
      <c r="Q25" s="42" t="e">
        <f t="shared" si="6"/>
        <v>#NUM!</v>
      </c>
      <c r="R25" s="95"/>
      <c r="S25" s="42"/>
      <c r="T25" s="56">
        <v>0</v>
      </c>
    </row>
    <row r="26" spans="1:20" x14ac:dyDescent="0.2">
      <c r="A26" s="55">
        <v>39082</v>
      </c>
      <c r="B26" s="33">
        <f>'Variables Macro'!C26</f>
        <v>81577.533475732504</v>
      </c>
      <c r="C26" s="15">
        <f>'Variables Macro'!B26</f>
        <v>127628.784707578</v>
      </c>
      <c r="D26" s="92"/>
      <c r="E26" s="45" t="e">
        <f>+(LN(C26)-LN(D26))*100</f>
        <v>#NUM!</v>
      </c>
      <c r="F26" s="86">
        <f>'Variables Macro'!L26</f>
        <v>50.467547912441219</v>
      </c>
      <c r="G26" s="15">
        <v>3680890</v>
      </c>
      <c r="H26" s="15">
        <v>3346885</v>
      </c>
      <c r="I26" s="15">
        <v>974649</v>
      </c>
      <c r="J26" s="20">
        <f t="shared" si="3"/>
        <v>8002424</v>
      </c>
      <c r="K26" s="90">
        <f t="shared" si="4"/>
        <v>9.809592983563963</v>
      </c>
      <c r="L26" s="81"/>
      <c r="M26" s="42" t="e">
        <f>+(LN(K26)-LN(L26))*100</f>
        <v>#NUM!</v>
      </c>
      <c r="N26" s="33">
        <f t="shared" si="5"/>
        <v>158565.73840052271</v>
      </c>
      <c r="O26" s="92"/>
      <c r="P26" s="45" t="e">
        <f>+(LN(N26)-LN(O26))*100</f>
        <v>#NUM!</v>
      </c>
      <c r="Q26" s="42" t="e">
        <f t="shared" si="6"/>
        <v>#NUM!</v>
      </c>
      <c r="R26" s="95"/>
      <c r="S26" s="42"/>
      <c r="T26" s="56">
        <v>0</v>
      </c>
    </row>
    <row r="27" spans="1:20" x14ac:dyDescent="0.2">
      <c r="A27" s="55">
        <v>39447</v>
      </c>
      <c r="B27" s="33">
        <f>'Variables Macro'!C27</f>
        <v>90159.479205960204</v>
      </c>
      <c r="C27" s="15">
        <f>'Variables Macro'!B27</f>
        <v>134224.93510500799</v>
      </c>
      <c r="D27" s="92"/>
      <c r="E27" s="45" t="e">
        <f t="shared" ref="E27:E43" si="7">+(LN(C27)-LN(D27))*100</f>
        <v>#NUM!</v>
      </c>
      <c r="F27" s="86">
        <f>'Variables Macro'!L27</f>
        <v>52.692055431779458</v>
      </c>
      <c r="G27" s="15">
        <v>4387315</v>
      </c>
      <c r="H27" s="15">
        <v>3590192</v>
      </c>
      <c r="I27" s="15">
        <v>984369</v>
      </c>
      <c r="J27" s="20">
        <f t="shared" si="3"/>
        <v>8961876</v>
      </c>
      <c r="K27" s="90">
        <f t="shared" si="4"/>
        <v>9.9400263609858506</v>
      </c>
      <c r="L27" s="81"/>
      <c r="M27" s="42" t="e">
        <f t="shared" si="1"/>
        <v>#NUM!</v>
      </c>
      <c r="N27" s="33">
        <f t="shared" si="5"/>
        <v>170080.21278659292</v>
      </c>
      <c r="O27" s="92"/>
      <c r="P27" s="45" t="e">
        <f t="shared" ref="P27:P43" si="8">+(LN(N27)-LN(O27))*100</f>
        <v>#NUM!</v>
      </c>
      <c r="Q27" s="42" t="e">
        <f t="shared" si="6"/>
        <v>#NUM!</v>
      </c>
      <c r="R27" s="95"/>
      <c r="S27" s="42"/>
      <c r="T27" s="56">
        <v>0</v>
      </c>
    </row>
    <row r="28" spans="1:20" x14ac:dyDescent="0.2">
      <c r="A28" s="55">
        <v>39813</v>
      </c>
      <c r="B28" s="33">
        <f>'Variables Macro'!C28</f>
        <v>93867.121297655496</v>
      </c>
      <c r="C28" s="15">
        <f>'Variables Macro'!B28</f>
        <v>139311.245140246</v>
      </c>
      <c r="D28" s="92"/>
      <c r="E28" s="45" t="e">
        <f t="shared" si="7"/>
        <v>#NUM!</v>
      </c>
      <c r="F28" s="86">
        <f>'Variables Macro'!L28</f>
        <v>57.284836486553971</v>
      </c>
      <c r="G28" s="15">
        <v>5707294</v>
      </c>
      <c r="H28" s="15">
        <v>4084099</v>
      </c>
      <c r="I28" s="15">
        <v>1375370</v>
      </c>
      <c r="J28" s="20">
        <f t="shared" si="3"/>
        <v>11166763</v>
      </c>
      <c r="K28" s="90">
        <f t="shared" si="4"/>
        <v>11.896351827590253</v>
      </c>
      <c r="L28" s="81"/>
      <c r="M28" s="42" t="e">
        <f t="shared" si="1"/>
        <v>#NUM!</v>
      </c>
      <c r="N28" s="33">
        <f t="shared" si="5"/>
        <v>194934.0119460948</v>
      </c>
      <c r="O28" s="92"/>
      <c r="P28" s="45" t="e">
        <f t="shared" si="8"/>
        <v>#NUM!</v>
      </c>
      <c r="Q28" s="42" t="e">
        <f t="shared" si="6"/>
        <v>#NUM!</v>
      </c>
      <c r="R28" s="95"/>
      <c r="S28" s="42"/>
      <c r="T28" s="56">
        <v>0</v>
      </c>
    </row>
    <row r="29" spans="1:20" x14ac:dyDescent="0.2">
      <c r="A29" s="55">
        <v>40178</v>
      </c>
      <c r="B29" s="33">
        <f>'Variables Macro'!C29</f>
        <v>96138.477277419996</v>
      </c>
      <c r="C29" s="15">
        <f>'Variables Macro'!B29</f>
        <v>137753.69354499099</v>
      </c>
      <c r="D29" s="92"/>
      <c r="E29" s="45" t="e">
        <f t="shared" si="7"/>
        <v>#NUM!</v>
      </c>
      <c r="F29" s="86">
        <f>'Variables Macro'!L29</f>
        <v>58.134220593915899</v>
      </c>
      <c r="G29" s="15">
        <v>6766763.9749999996</v>
      </c>
      <c r="H29" s="15">
        <v>4591371</v>
      </c>
      <c r="I29" s="15">
        <v>1808273</v>
      </c>
      <c r="J29" s="20">
        <f t="shared" si="3"/>
        <v>13166407.975</v>
      </c>
      <c r="K29" s="90">
        <f t="shared" si="4"/>
        <v>13.695253292817014</v>
      </c>
      <c r="L29" s="81"/>
      <c r="M29" s="42" t="e">
        <f t="shared" si="1"/>
        <v>#NUM!</v>
      </c>
      <c r="N29" s="33">
        <f t="shared" si="5"/>
        <v>226482.91901892197</v>
      </c>
      <c r="O29" s="92"/>
      <c r="P29" s="45" t="e">
        <f t="shared" si="8"/>
        <v>#NUM!</v>
      </c>
      <c r="Q29" s="42" t="e">
        <f t="shared" si="6"/>
        <v>#NUM!</v>
      </c>
      <c r="R29" s="95"/>
      <c r="S29" s="42"/>
      <c r="T29" s="56">
        <v>0</v>
      </c>
    </row>
    <row r="30" spans="1:20" x14ac:dyDescent="0.2">
      <c r="A30" s="55">
        <v>40543</v>
      </c>
      <c r="B30" s="33">
        <f>'Variables Macro'!C30</f>
        <v>110777.866879136</v>
      </c>
      <c r="C30" s="15">
        <f>'Variables Macro'!B30</f>
        <v>145814.55896150699</v>
      </c>
      <c r="D30" s="92"/>
      <c r="E30" s="45" t="e">
        <f t="shared" si="7"/>
        <v>#NUM!</v>
      </c>
      <c r="F30" s="86">
        <f>'Variables Macro'!L30</f>
        <v>58.955127654337488</v>
      </c>
      <c r="G30" s="15">
        <v>7450920.2000000002</v>
      </c>
      <c r="H30" s="15">
        <v>4975541</v>
      </c>
      <c r="I30" s="15">
        <v>2030256</v>
      </c>
      <c r="J30" s="20">
        <f t="shared" si="3"/>
        <v>14456717.199999999</v>
      </c>
      <c r="K30" s="90">
        <f t="shared" si="4"/>
        <v>13.0501855716115</v>
      </c>
      <c r="L30" s="81"/>
      <c r="M30" s="42" t="e">
        <f t="shared" si="1"/>
        <v>#NUM!</v>
      </c>
      <c r="N30" s="33">
        <f t="shared" si="5"/>
        <v>245215.60337824796</v>
      </c>
      <c r="O30" s="92"/>
      <c r="P30" s="45" t="e">
        <f t="shared" si="8"/>
        <v>#NUM!</v>
      </c>
      <c r="Q30" s="42" t="e">
        <f t="shared" si="6"/>
        <v>#NUM!</v>
      </c>
      <c r="R30" s="95"/>
      <c r="S30" s="42"/>
      <c r="T30" s="56">
        <v>0</v>
      </c>
    </row>
    <row r="31" spans="1:20" x14ac:dyDescent="0.2">
      <c r="A31" s="55">
        <v>40908</v>
      </c>
      <c r="B31" s="33">
        <f>'Variables Macro'!C31</f>
        <v>121509.298514008</v>
      </c>
      <c r="C31" s="15">
        <f>'Variables Macro'!B31</f>
        <v>154889.90660892701</v>
      </c>
      <c r="D31" s="92"/>
      <c r="E31" s="45" t="e">
        <f t="shared" si="7"/>
        <v>#NUM!</v>
      </c>
      <c r="F31" s="86">
        <f>'Variables Macro'!L31</f>
        <v>60.924363568747097</v>
      </c>
      <c r="G31" s="15">
        <v>7602423.8739999998</v>
      </c>
      <c r="H31" s="15">
        <v>5150815</v>
      </c>
      <c r="I31" s="15">
        <v>2356177</v>
      </c>
      <c r="J31" s="20">
        <f t="shared" si="3"/>
        <v>15109415.874</v>
      </c>
      <c r="K31" s="90">
        <f t="shared" si="4"/>
        <v>12.434781583615296</v>
      </c>
      <c r="L31" s="81"/>
      <c r="M31" s="42" t="e">
        <f t="shared" si="1"/>
        <v>#NUM!</v>
      </c>
      <c r="N31" s="33">
        <f t="shared" si="5"/>
        <v>248002.85122306651</v>
      </c>
      <c r="O31" s="92"/>
      <c r="P31" s="45" t="e">
        <f t="shared" si="8"/>
        <v>#NUM!</v>
      </c>
      <c r="Q31" s="42" t="e">
        <f t="shared" si="6"/>
        <v>#NUM!</v>
      </c>
      <c r="R31" s="95"/>
      <c r="S31" s="42"/>
      <c r="T31" s="56">
        <v>0</v>
      </c>
    </row>
    <row r="32" spans="1:20" x14ac:dyDescent="0.2">
      <c r="A32" s="55">
        <v>41274</v>
      </c>
      <c r="B32" s="33">
        <f>'Variables Macro'!C32</f>
        <v>129973.394043234</v>
      </c>
      <c r="C32" s="15">
        <f>'Variables Macro'!B32</f>
        <v>164423.90701513799</v>
      </c>
      <c r="D32" s="92"/>
      <c r="E32" s="45" t="e">
        <f t="shared" si="7"/>
        <v>#NUM!</v>
      </c>
      <c r="F32" s="86">
        <f>'Variables Macro'!L32</f>
        <v>62.756633521650365</v>
      </c>
      <c r="G32" s="15">
        <v>8620330</v>
      </c>
      <c r="H32" s="15">
        <v>5382844.1220000004</v>
      </c>
      <c r="I32" s="15">
        <v>2484990.2999999998</v>
      </c>
      <c r="J32" s="20">
        <f t="shared" si="3"/>
        <v>16488164.422000002</v>
      </c>
      <c r="K32" s="90">
        <f t="shared" si="4"/>
        <v>12.685799692601258</v>
      </c>
      <c r="L32" s="81"/>
      <c r="M32" s="42" t="e">
        <f t="shared" si="1"/>
        <v>#NUM!</v>
      </c>
      <c r="N32" s="33">
        <f t="shared" si="5"/>
        <v>262731.81808440638</v>
      </c>
      <c r="O32" s="92"/>
      <c r="P32" s="45" t="e">
        <f t="shared" si="8"/>
        <v>#NUM!</v>
      </c>
      <c r="Q32" s="42" t="e">
        <f t="shared" si="6"/>
        <v>#NUM!</v>
      </c>
      <c r="R32" s="95"/>
      <c r="S32" s="42"/>
      <c r="T32" s="56">
        <v>0</v>
      </c>
    </row>
    <row r="33" spans="1:20" x14ac:dyDescent="0.2">
      <c r="A33" s="55">
        <v>41639</v>
      </c>
      <c r="B33" s="33">
        <f>'Variables Macro'!C33</f>
        <v>137309.19201244999</v>
      </c>
      <c r="C33" s="15">
        <f>'Variables Macro'!B33</f>
        <v>169863.88553887999</v>
      </c>
      <c r="D33" s="92"/>
      <c r="E33" s="45" t="e">
        <f t="shared" si="7"/>
        <v>#NUM!</v>
      </c>
      <c r="F33" s="86">
        <f>'Variables Macro'!L33</f>
        <v>63.880430886146549</v>
      </c>
      <c r="G33" s="15">
        <v>9623947.5755899996</v>
      </c>
      <c r="H33" s="15">
        <v>5576303.7617050009</v>
      </c>
      <c r="I33" s="15">
        <v>2303167.6044399999</v>
      </c>
      <c r="J33" s="20">
        <f t="shared" si="3"/>
        <v>17503418.941734999</v>
      </c>
      <c r="K33" s="90">
        <f t="shared" si="4"/>
        <v>12.747448794358899</v>
      </c>
      <c r="L33" s="81"/>
      <c r="M33" s="42" t="e">
        <f t="shared" si="1"/>
        <v>#NUM!</v>
      </c>
      <c r="N33" s="33">
        <f t="shared" si="5"/>
        <v>274002.83152333723</v>
      </c>
      <c r="O33" s="92"/>
      <c r="P33" s="45" t="e">
        <f t="shared" si="8"/>
        <v>#NUM!</v>
      </c>
      <c r="Q33" s="42" t="e">
        <f t="shared" si="6"/>
        <v>#NUM!</v>
      </c>
      <c r="R33" s="95"/>
      <c r="S33" s="42"/>
      <c r="T33" s="56">
        <v>0</v>
      </c>
    </row>
    <row r="34" spans="1:20" x14ac:dyDescent="0.2">
      <c r="A34" s="55">
        <v>42004</v>
      </c>
      <c r="B34" s="33">
        <f>'Variables Macro'!C34</f>
        <v>147951.29003592001</v>
      </c>
      <c r="C34" s="15">
        <f>'Variables Macro'!B34</f>
        <v>172908.94958511001</v>
      </c>
      <c r="D34" s="92"/>
      <c r="E34" s="45" t="e">
        <f t="shared" si="7"/>
        <v>#NUM!</v>
      </c>
      <c r="F34" s="86">
        <f>'Variables Macro'!L34</f>
        <v>66.687816994624527</v>
      </c>
      <c r="G34" s="15">
        <v>10689310.461509999</v>
      </c>
      <c r="H34" s="15">
        <v>6022064.0068529993</v>
      </c>
      <c r="I34" s="15">
        <v>2656457.5299999998</v>
      </c>
      <c r="J34" s="20">
        <f t="shared" si="3"/>
        <v>19367831.998362999</v>
      </c>
      <c r="K34" s="90">
        <f t="shared" si="4"/>
        <v>13.090681394978592</v>
      </c>
      <c r="L34" s="81"/>
      <c r="M34" s="42" t="e">
        <f t="shared" si="1"/>
        <v>#NUM!</v>
      </c>
      <c r="N34" s="33">
        <f t="shared" si="5"/>
        <v>290425.34110726963</v>
      </c>
      <c r="O34" s="92"/>
      <c r="P34" s="45" t="e">
        <f t="shared" si="8"/>
        <v>#NUM!</v>
      </c>
      <c r="Q34" s="42" t="e">
        <f t="shared" si="6"/>
        <v>#NUM!</v>
      </c>
      <c r="R34" s="95"/>
      <c r="S34" s="42"/>
      <c r="T34" s="56">
        <v>0</v>
      </c>
    </row>
    <row r="35" spans="1:20" x14ac:dyDescent="0.2">
      <c r="A35" s="55">
        <v>42369</v>
      </c>
      <c r="B35" s="33">
        <f>'Variables Macro'!C35</f>
        <v>158622.90285196001</v>
      </c>
      <c r="C35" s="15">
        <f>'Variables Macro'!B35</f>
        <v>176629.85075720999</v>
      </c>
      <c r="D35" s="92"/>
      <c r="E35" s="45" t="e">
        <f t="shared" si="7"/>
        <v>#NUM!</v>
      </c>
      <c r="F35" s="86">
        <f>'Variables Macro'!L35</f>
        <v>69.588121272345532</v>
      </c>
      <c r="G35" s="15">
        <v>12183000.699449999</v>
      </c>
      <c r="H35" s="15">
        <v>6494904.3461659998</v>
      </c>
      <c r="I35" s="15">
        <v>3043785.14225</v>
      </c>
      <c r="J35" s="20">
        <f t="shared" si="3"/>
        <v>21721690.187866002</v>
      </c>
      <c r="K35" s="90">
        <f t="shared" si="4"/>
        <v>13.693917963497665</v>
      </c>
      <c r="L35" s="81"/>
      <c r="M35" s="42" t="e">
        <f t="shared" si="1"/>
        <v>#NUM!</v>
      </c>
      <c r="N35" s="33">
        <f t="shared" si="5"/>
        <v>312146.52430196083</v>
      </c>
      <c r="O35" s="92"/>
      <c r="P35" s="45" t="e">
        <f t="shared" si="8"/>
        <v>#NUM!</v>
      </c>
      <c r="Q35" s="42" t="e">
        <f t="shared" si="6"/>
        <v>#NUM!</v>
      </c>
      <c r="R35" s="95"/>
      <c r="S35" s="42"/>
      <c r="T35" s="56">
        <v>0</v>
      </c>
    </row>
    <row r="36" spans="1:20" x14ac:dyDescent="0.2">
      <c r="A36" s="55">
        <v>42735</v>
      </c>
      <c r="B36" s="33">
        <f>'Variables Macro'!C36</f>
        <v>168764.68791663999</v>
      </c>
      <c r="C36" s="15">
        <f>'Variables Macro'!B36</f>
        <v>179726.24048337</v>
      </c>
      <c r="D36" s="92"/>
      <c r="E36" s="45" t="e">
        <f t="shared" si="7"/>
        <v>#NUM!</v>
      </c>
      <c r="F36" s="86">
        <f>'Variables Macro'!L36</f>
        <v>72.223330565833805</v>
      </c>
      <c r="G36" s="15">
        <v>13726066.322619999</v>
      </c>
      <c r="H36" s="15">
        <v>6731331.5195170008</v>
      </c>
      <c r="I36" s="15">
        <v>3055031.3590000002</v>
      </c>
      <c r="J36" s="20">
        <f t="shared" si="3"/>
        <v>23512429.201137003</v>
      </c>
      <c r="K36" s="90">
        <f t="shared" si="4"/>
        <v>13.932078737200513</v>
      </c>
      <c r="L36" s="81"/>
      <c r="M36" s="42" t="e">
        <f t="shared" si="1"/>
        <v>#NUM!</v>
      </c>
      <c r="N36" s="33">
        <f t="shared" si="5"/>
        <v>325551.71600269381</v>
      </c>
      <c r="O36" s="92"/>
      <c r="P36" s="45" t="e">
        <f t="shared" si="8"/>
        <v>#NUM!</v>
      </c>
      <c r="Q36" s="42" t="e">
        <f t="shared" si="6"/>
        <v>#NUM!</v>
      </c>
      <c r="R36" s="95"/>
      <c r="S36" s="42"/>
      <c r="T36" s="56">
        <v>0</v>
      </c>
    </row>
    <row r="37" spans="1:20" x14ac:dyDescent="0.2">
      <c r="A37" s="55">
        <v>43100</v>
      </c>
      <c r="B37" s="33">
        <f>'Variables Macro'!C37</f>
        <v>179314.91010605</v>
      </c>
      <c r="C37" s="15">
        <f>'Variables Macro'!B37</f>
        <v>182166.37533534001</v>
      </c>
      <c r="D37" s="92"/>
      <c r="E37" s="45" t="e">
        <f t="shared" si="7"/>
        <v>#NUM!</v>
      </c>
      <c r="F37" s="86">
        <f>'Variables Macro'!L37</f>
        <v>73.799649200315201</v>
      </c>
      <c r="G37" s="15">
        <v>14998300.56708</v>
      </c>
      <c r="H37" s="15">
        <v>7233793.1603130009</v>
      </c>
      <c r="I37" s="15">
        <v>2916955.3939999999</v>
      </c>
      <c r="J37" s="20">
        <f t="shared" si="3"/>
        <v>25149049.121393003</v>
      </c>
      <c r="K37" s="90">
        <f t="shared" si="4"/>
        <v>14.02507415948814</v>
      </c>
      <c r="L37" s="81"/>
      <c r="M37" s="42" t="e">
        <f t="shared" si="1"/>
        <v>#NUM!</v>
      </c>
      <c r="N37" s="33">
        <f t="shared" si="5"/>
        <v>340774.64315759361</v>
      </c>
      <c r="O37" s="92"/>
      <c r="P37" s="45" t="e">
        <f t="shared" si="8"/>
        <v>#NUM!</v>
      </c>
      <c r="Q37" s="42" t="e">
        <f t="shared" si="6"/>
        <v>#NUM!</v>
      </c>
      <c r="R37" s="95"/>
      <c r="S37" s="42"/>
      <c r="T37" s="56">
        <v>0</v>
      </c>
    </row>
    <row r="38" spans="1:20" x14ac:dyDescent="0.2">
      <c r="A38" s="55">
        <v>43465</v>
      </c>
      <c r="B38" s="33">
        <f>'Variables Macro'!C38</f>
        <v>189434.86740995999</v>
      </c>
      <c r="C38" s="15">
        <f>'Variables Macro'!B38</f>
        <v>189434.86740995999</v>
      </c>
      <c r="D38" s="92"/>
      <c r="E38" s="45" t="e">
        <f t="shared" si="7"/>
        <v>#NUM!</v>
      </c>
      <c r="F38" s="86">
        <f>'Variables Macro'!L38</f>
        <v>75.595943051530753</v>
      </c>
      <c r="G38" s="15">
        <v>15970580.14804</v>
      </c>
      <c r="H38" s="15">
        <v>7569908.7982019996</v>
      </c>
      <c r="I38" s="15">
        <v>3122002.7679999997</v>
      </c>
      <c r="J38" s="20">
        <f t="shared" si="3"/>
        <v>26662491.714242</v>
      </c>
      <c r="K38" s="90">
        <f t="shared" si="4"/>
        <v>14.074754071826248</v>
      </c>
      <c r="L38" s="81"/>
      <c r="M38" s="42" t="e">
        <f t="shared" si="1"/>
        <v>#NUM!</v>
      </c>
      <c r="N38" s="33">
        <f t="shared" si="5"/>
        <v>352697.38874832529</v>
      </c>
      <c r="O38" s="92"/>
      <c r="P38" s="45" t="e">
        <f t="shared" si="8"/>
        <v>#NUM!</v>
      </c>
      <c r="Q38" s="42" t="e">
        <f t="shared" si="6"/>
        <v>#NUM!</v>
      </c>
      <c r="R38" s="95"/>
      <c r="S38" s="42"/>
      <c r="T38" s="56">
        <v>0</v>
      </c>
    </row>
    <row r="39" spans="1:20" x14ac:dyDescent="0.2">
      <c r="A39" s="55">
        <v>43830</v>
      </c>
      <c r="B39" s="33">
        <f>'Variables Macro'!C39</f>
        <v>195531.72245080001</v>
      </c>
      <c r="C39" s="15">
        <f>'Variables Macro'!B39</f>
        <v>190636.58070659</v>
      </c>
      <c r="D39" s="92"/>
      <c r="E39" s="45" t="e">
        <f t="shared" si="7"/>
        <v>#NUM!</v>
      </c>
      <c r="F39" s="86">
        <f>'Variables Macro'!L39</f>
        <v>77.299987400781347</v>
      </c>
      <c r="G39" s="15">
        <v>17287147.159340002</v>
      </c>
      <c r="H39" s="15">
        <v>7825693.2272180002</v>
      </c>
      <c r="I39" s="15">
        <v>3428894.6280000005</v>
      </c>
      <c r="J39" s="20">
        <f t="shared" si="3"/>
        <v>28541735.014558002</v>
      </c>
      <c r="K39" s="90">
        <f t="shared" si="4"/>
        <v>14.596984395583032</v>
      </c>
      <c r="L39" s="81"/>
      <c r="M39" s="42" t="e">
        <f t="shared" si="1"/>
        <v>#NUM!</v>
      </c>
      <c r="N39" s="33">
        <f t="shared" si="5"/>
        <v>369233.37214243197</v>
      </c>
      <c r="O39" s="92"/>
      <c r="P39" s="45" t="e">
        <f t="shared" si="8"/>
        <v>#NUM!</v>
      </c>
      <c r="Q39" s="42" t="e">
        <f t="shared" si="6"/>
        <v>#NUM!</v>
      </c>
      <c r="R39" s="95"/>
      <c r="S39" s="42"/>
      <c r="T39" s="56">
        <v>0</v>
      </c>
    </row>
    <row r="40" spans="1:20" x14ac:dyDescent="0.2">
      <c r="A40" s="55">
        <v>44196</v>
      </c>
      <c r="B40" s="33">
        <f>'Variables Macro'!C40</f>
        <v>201257.74510728</v>
      </c>
      <c r="C40" s="15">
        <f>'Variables Macro'!B40</f>
        <v>178924.87042614</v>
      </c>
      <c r="D40" s="92"/>
      <c r="E40" s="45" t="e">
        <f t="shared" si="7"/>
        <v>#NUM!</v>
      </c>
      <c r="F40" s="86">
        <f>'Variables Macro'!L40</f>
        <v>79.65415144261101</v>
      </c>
      <c r="G40" s="15">
        <v>22110794.690590002</v>
      </c>
      <c r="H40" s="15">
        <v>8831822.5648809988</v>
      </c>
      <c r="I40" s="15">
        <v>3225813.2119999998</v>
      </c>
      <c r="J40" s="20">
        <f t="shared" si="3"/>
        <v>34168430.467470996</v>
      </c>
      <c r="K40" s="90">
        <f t="shared" si="4"/>
        <v>16.977448718436943</v>
      </c>
      <c r="L40" s="81"/>
      <c r="M40" s="42" t="e">
        <f t="shared" si="1"/>
        <v>#NUM!</v>
      </c>
      <c r="N40" s="33">
        <f t="shared" si="5"/>
        <v>428959.820030078</v>
      </c>
      <c r="O40" s="92"/>
      <c r="P40" s="45" t="e">
        <f t="shared" si="8"/>
        <v>#NUM!</v>
      </c>
      <c r="Q40" s="42" t="e">
        <f t="shared" si="6"/>
        <v>#NUM!</v>
      </c>
      <c r="R40" s="95"/>
      <c r="S40" s="42"/>
      <c r="T40" s="56">
        <v>0</v>
      </c>
    </row>
    <row r="41" spans="1:20" x14ac:dyDescent="0.2">
      <c r="A41" s="55">
        <v>44561</v>
      </c>
      <c r="B41" s="33">
        <f>'Variables Macro'!C41</f>
        <v>239561.98137910999</v>
      </c>
      <c r="C41" s="15">
        <f>'Variables Macro'!B41</f>
        <v>199204.13842633</v>
      </c>
      <c r="D41" s="92"/>
      <c r="E41" s="45" t="e">
        <f t="shared" si="7"/>
        <v>#NUM!</v>
      </c>
      <c r="F41" s="86">
        <f>'Variables Macro'!L41</f>
        <v>83.258157994204822</v>
      </c>
      <c r="G41" s="15">
        <v>40464811.230319999</v>
      </c>
      <c r="H41" s="15">
        <v>9298744.38607</v>
      </c>
      <c r="I41" s="15">
        <v>3665159.4270900004</v>
      </c>
      <c r="J41" s="20">
        <f t="shared" si="3"/>
        <v>53428715.043479994</v>
      </c>
      <c r="K41" s="90">
        <f t="shared" si="4"/>
        <v>22.302668702229656</v>
      </c>
      <c r="L41" s="81"/>
      <c r="M41" s="42" t="e">
        <f t="shared" si="1"/>
        <v>#NUM!</v>
      </c>
      <c r="N41" s="33">
        <f t="shared" si="5"/>
        <v>641723.48188629025</v>
      </c>
      <c r="O41" s="92"/>
      <c r="P41" s="45" t="e">
        <f t="shared" si="8"/>
        <v>#NUM!</v>
      </c>
      <c r="Q41" s="42" t="e">
        <f t="shared" si="6"/>
        <v>#NUM!</v>
      </c>
      <c r="R41" s="95"/>
      <c r="S41" s="42"/>
      <c r="T41" s="56">
        <v>0</v>
      </c>
    </row>
    <row r="42" spans="1:20" x14ac:dyDescent="0.2">
      <c r="A42" s="55">
        <v>44926</v>
      </c>
      <c r="B42" s="33">
        <f>'Variables Macro'!C42</f>
        <v>263842.66089959</v>
      </c>
      <c r="C42" s="15">
        <f>'Variables Macro'!B42</f>
        <v>203305.233867</v>
      </c>
      <c r="D42" s="92"/>
      <c r="E42" s="45" t="e">
        <f t="shared" si="7"/>
        <v>#NUM!</v>
      </c>
      <c r="F42" s="86">
        <f>'Variables Macro'!L42</f>
        <v>92.952626937129892</v>
      </c>
      <c r="G42" s="15">
        <v>24584021.569460001</v>
      </c>
      <c r="H42" s="15">
        <v>11377784.617658</v>
      </c>
      <c r="I42" s="15">
        <v>5372430.54856</v>
      </c>
      <c r="J42" s="20">
        <f t="shared" si="3"/>
        <v>41334236.735678002</v>
      </c>
      <c r="K42" s="90">
        <f t="shared" si="4"/>
        <v>15.666244645481529</v>
      </c>
      <c r="L42" s="81"/>
      <c r="M42" s="42" t="e">
        <f t="shared" si="1"/>
        <v>#NUM!</v>
      </c>
      <c r="N42" s="33">
        <f t="shared" si="5"/>
        <v>444680.67334595206</v>
      </c>
      <c r="O42" s="92"/>
      <c r="P42" s="45" t="e">
        <f t="shared" si="8"/>
        <v>#NUM!</v>
      </c>
      <c r="Q42" s="42" t="e">
        <f t="shared" si="6"/>
        <v>#NUM!</v>
      </c>
      <c r="R42" s="95"/>
      <c r="S42" s="42"/>
      <c r="T42" s="56">
        <v>0</v>
      </c>
    </row>
    <row r="43" spans="1:20" x14ac:dyDescent="0.2">
      <c r="A43" s="84">
        <v>45291</v>
      </c>
      <c r="B43" s="34">
        <f>'Variables Macro'!C43</f>
        <v>281870.32062809</v>
      </c>
      <c r="C43" s="35">
        <f>'Variables Macro'!B43</f>
        <v>203750.02641347001</v>
      </c>
      <c r="D43" s="93"/>
      <c r="E43" s="47" t="e">
        <f t="shared" si="7"/>
        <v>#NUM!</v>
      </c>
      <c r="F43" s="87">
        <f>'Variables Macro'!L43</f>
        <v>100</v>
      </c>
      <c r="G43" s="35">
        <v>25026491.902279999</v>
      </c>
      <c r="H43" s="35">
        <v>14167675.812805001</v>
      </c>
      <c r="I43" s="35">
        <v>5560566.1684999997</v>
      </c>
      <c r="J43" s="79">
        <f t="shared" si="3"/>
        <v>44754733.883584999</v>
      </c>
      <c r="K43" s="91">
        <f t="shared" si="4"/>
        <v>15.877774497101463</v>
      </c>
      <c r="L43" s="82"/>
      <c r="M43" s="43" t="e">
        <f t="shared" si="1"/>
        <v>#NUM!</v>
      </c>
      <c r="N43" s="34">
        <f>J43/F43</f>
        <v>447547.33883585001</v>
      </c>
      <c r="O43" s="93"/>
      <c r="P43" s="47" t="e">
        <f t="shared" si="8"/>
        <v>#NUM!</v>
      </c>
      <c r="Q43" s="42" t="e">
        <f t="shared" si="6"/>
        <v>#NUM!</v>
      </c>
      <c r="R43" s="96"/>
      <c r="S43" s="43"/>
      <c r="T43" s="56">
        <v>0</v>
      </c>
    </row>
    <row r="44" spans="1:20" ht="15.75" x14ac:dyDescent="0.2">
      <c r="L44" s="52" t="s">
        <v>127</v>
      </c>
      <c r="M44" s="53" t="e">
        <f>MEDIAN(L7:L43)/100</f>
        <v>#NUM!</v>
      </c>
      <c r="P44" s="29" t="s">
        <v>124</v>
      </c>
      <c r="Q44" s="53" t="e">
        <f xml:space="preserve"> LINEST(P13:P42,E13:E42,FALSE)</f>
        <v>#VALUE!</v>
      </c>
      <c r="S44" s="100" t="e">
        <f xml:space="preserve"> LINEST(S25:S43,R25:R43,FALSE)</f>
        <v>#VALUE!</v>
      </c>
    </row>
    <row r="45" spans="1:20" x14ac:dyDescent="0.2">
      <c r="M45" s="100">
        <f>L43/100</f>
        <v>0</v>
      </c>
      <c r="P45" s="29" t="s">
        <v>125</v>
      </c>
      <c r="Q45" s="53" t="e">
        <f xml:space="preserve"> _xlfn.STDEV.S(Q8:Q43)/100</f>
        <v>#NUM!</v>
      </c>
    </row>
    <row r="46" spans="1:20" x14ac:dyDescent="0.2">
      <c r="P46" s="29" t="s">
        <v>126</v>
      </c>
      <c r="Q46" s="53"/>
    </row>
  </sheetData>
  <mergeCells count="4">
    <mergeCell ref="A1:A2"/>
    <mergeCell ref="G1:J1"/>
    <mergeCell ref="B1:F1"/>
    <mergeCell ref="K1:S1"/>
  </mergeCells>
  <conditionalFormatting sqref="E7:E43 P7:P43">
    <cfRule type="expression" dxfId="0" priority="2">
      <formula>SIGN($E7)=SIGN($P7)</formula>
    </cfRule>
  </conditionalFormatting>
  <hyperlinks>
    <hyperlink ref="C5" r:id="rId1" xr:uid="{00000000-0004-0000-0500-000000000000}"/>
    <hyperlink ref="B5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EEOO</vt:lpstr>
      <vt:lpstr>Variables Macro</vt:lpstr>
      <vt:lpstr>Ingresos tributarios</vt:lpstr>
      <vt:lpstr>Gasto operacional</vt:lpstr>
      <vt:lpstr>Transferencias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Gabriel Valenzuela</cp:lastModifiedBy>
  <dcterms:created xsi:type="dcterms:W3CDTF">2023-10-02T17:17:26Z</dcterms:created>
  <dcterms:modified xsi:type="dcterms:W3CDTF">2025-02-05T18:17:02Z</dcterms:modified>
</cp:coreProperties>
</file>