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d\Documents\PhD\Hydrogen_Gap\green-hydrogen-gap_rev1\data\"/>
    </mc:Choice>
  </mc:AlternateContent>
  <xr:revisionPtr revIDLastSave="0" documentId="13_ncr:1_{7F341B1E-1E34-46DD-A868-88EC1ABD2C59}" xr6:coauthVersionLast="36" xr6:coauthVersionMax="36" xr10:uidLastSave="{00000000-0000-0000-0000-000000000000}"/>
  <bookViews>
    <workbookView xWindow="0" yWindow="0" windowWidth="38400" windowHeight="17625" xr2:uid="{4460C284-272F-44EE-BC36-A2B8EA001950}"/>
  </bookViews>
  <sheets>
    <sheet name="Sheet1" sheetId="1" r:id="rId1"/>
  </sheets>
  <definedNames>
    <definedName name="_xlnm._FilterDatabase" localSheetId="0" hidden="1">Sheet1!$A$1:$H$57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6" i="1" l="1"/>
  <c r="F105" i="1"/>
  <c r="F132" i="1" l="1"/>
  <c r="F131" i="1"/>
  <c r="F129" i="1"/>
  <c r="F128" i="1"/>
  <c r="F126" i="1"/>
  <c r="F125" i="1"/>
  <c r="F122" i="1"/>
  <c r="F121" i="1"/>
  <c r="F119" i="1"/>
  <c r="F118" i="1"/>
  <c r="F116" i="1"/>
  <c r="F115" i="1"/>
  <c r="F112" i="1"/>
  <c r="F111" i="1"/>
  <c r="F109" i="1"/>
  <c r="F108" i="1"/>
  <c r="F113" i="1"/>
  <c r="F103" i="1"/>
  <c r="F96" i="1"/>
  <c r="F95" i="1"/>
  <c r="F101" i="1" s="1"/>
  <c r="F92" i="1"/>
  <c r="F91" i="1"/>
  <c r="F89" i="1"/>
  <c r="F88" i="1"/>
  <c r="F102" i="1"/>
  <c r="F99" i="1"/>
  <c r="F98" i="1"/>
  <c r="F130" i="1" l="1"/>
  <c r="F127" i="1"/>
  <c r="F120" i="1"/>
  <c r="F117" i="1"/>
  <c r="F110" i="1"/>
  <c r="F107" i="1"/>
  <c r="F100" i="1"/>
  <c r="F97" i="1"/>
  <c r="F45" i="1" l="1"/>
  <c r="F59" i="1" s="1"/>
  <c r="F52" i="1" l="1"/>
  <c r="F86" i="1"/>
  <c r="F85" i="1"/>
  <c r="F84" i="1"/>
  <c r="F90" i="1" l="1"/>
  <c r="F87" i="1"/>
  <c r="F44" i="1"/>
  <c r="F58" i="1" s="1"/>
  <c r="F43" i="1"/>
  <c r="F50" i="1" s="1"/>
  <c r="F42" i="1"/>
  <c r="F49" i="1" s="1"/>
  <c r="F41" i="1"/>
  <c r="F55" i="1" s="1"/>
  <c r="F40" i="1"/>
  <c r="F54" i="1" s="1"/>
  <c r="F39" i="1"/>
  <c r="F46" i="1" s="1"/>
  <c r="F47" i="1" l="1"/>
  <c r="F53" i="1"/>
  <c r="F51" i="1"/>
  <c r="F56" i="1"/>
  <c r="F48" i="1"/>
  <c r="F57" i="1"/>
</calcChain>
</file>

<file path=xl/sharedStrings.xml><?xml version="1.0" encoding="utf-8"?>
<sst xmlns="http://schemas.openxmlformats.org/spreadsheetml/2006/main" count="800" uniqueCount="167">
  <si>
    <t>variable</t>
  </si>
  <si>
    <t>region</t>
  </si>
  <si>
    <t>period</t>
  </si>
  <si>
    <t>unit</t>
  </si>
  <si>
    <t>value</t>
  </si>
  <si>
    <t>World</t>
  </si>
  <si>
    <t>USD/kW</t>
  </si>
  <si>
    <t>p.u.</t>
  </si>
  <si>
    <t>a</t>
  </si>
  <si>
    <t>h/a</t>
  </si>
  <si>
    <t>USD/MWh</t>
  </si>
  <si>
    <t>Price|CO2</t>
  </si>
  <si>
    <t>USD/tCO2</t>
  </si>
  <si>
    <t>tCO2/MWh</t>
  </si>
  <si>
    <t>scenario</t>
  </si>
  <si>
    <t>Default</t>
  </si>
  <si>
    <t>Progressive</t>
  </si>
  <si>
    <t>source</t>
  </si>
  <si>
    <t>Conservative</t>
  </si>
  <si>
    <t>IEA: Global Hydrogen Review (2023)</t>
  </si>
  <si>
    <t>Price|Electricity|Hydrogen</t>
  </si>
  <si>
    <t>IEA (2023): Global Hydrogen Review</t>
  </si>
  <si>
    <t>comments</t>
  </si>
  <si>
    <t>Ueckerdt et al. (2023): On the cost competitiveness of blue and green hydrogen</t>
  </si>
  <si>
    <t>Includes upstream emissions of methane</t>
  </si>
  <si>
    <t>Lower end of range</t>
  </si>
  <si>
    <t>1 GW PEM value</t>
  </si>
  <si>
    <t>1 GW AE value</t>
  </si>
  <si>
    <t>Ramboll (2023): Achieving affordable green hydrogen production plants</t>
  </si>
  <si>
    <t>Value within the range of PEM and AE</t>
  </si>
  <si>
    <t>Learning rate for stack</t>
  </si>
  <si>
    <t>Slightly lower learning rate than default</t>
  </si>
  <si>
    <t>Slightly higher learning rate than default</t>
  </si>
  <si>
    <t>Learning rate as the lower end of the range for non-stack components</t>
  </si>
  <si>
    <t>Learning rate as the upper end of the range for non-stack components</t>
  </si>
  <si>
    <t>Learning rate within the range for non-stack components</t>
  </si>
  <si>
    <t>Value between conservative case and progressive case, 1 EUR = 1.09 USD</t>
  </si>
  <si>
    <t>Value from progressive case, 1 EUR = 1.09 USD</t>
  </si>
  <si>
    <t>Value from conservative case, 1 EUR = 1.09 USD</t>
  </si>
  <si>
    <t>Agora Industry and Umlaut (2023): Levelised cost of hydrogen. Making the application of the LCOH concept more consistent and more useful</t>
  </si>
  <si>
    <t>Average of range, 2023USD/kW_el</t>
  </si>
  <si>
    <t>Lower end of range, 2023USD/kW_el</t>
  </si>
  <si>
    <t>Weighted average cost of capital</t>
  </si>
  <si>
    <t>Lower than default, e.g. due to production credits that lower the project risk</t>
  </si>
  <si>
    <t>Higher than default, e.g. due to higher project risk</t>
  </si>
  <si>
    <t>Upper end of range</t>
  </si>
  <si>
    <t>Zeyen et al. (2024): Temporal regulation of renewable supply for electrolytic hydrogen</t>
  </si>
  <si>
    <t>Default: Initial stack lifetime of 10 years</t>
  </si>
  <si>
    <t>Default: After 2030, stack lifetime of 15 years</t>
  </si>
  <si>
    <t>Stack lifetime constant at 15 years</t>
  </si>
  <si>
    <t>Stack lifetime constant at 10 years</t>
  </si>
  <si>
    <t>500 h/a more than default</t>
  </si>
  <si>
    <t>500 h/a less than default</t>
  </si>
  <si>
    <t>Value from endogenous optimisation of electrolysis investment and dispatch. Capacity factor of 43% (equiv. to 3750h/a, scenario: Germany, 2030, hourly matching, underground storage allowed), see Figure S2 and results on Zenodo (https://zenodo.org/records/8324521)</t>
  </si>
  <si>
    <t>Equivalent to 63750 hours at given full load hours (progressive case)</t>
  </si>
  <si>
    <t>Equivalent to 37500 hours at given full load hours (default case)</t>
  </si>
  <si>
    <t>Equivalent to 56250 hours at given full load hours (default case)</t>
  </si>
  <si>
    <t>Equivalent to 32500 hours at given full load hours (conservative case)</t>
  </si>
  <si>
    <t>Perfect foresight, original values in 2023EUR/tCO2 = 1.09 2023USD/tCO2</t>
  </si>
  <si>
    <t>Perfect foresight, original values in 2023EUR/tCO2 = 1.09 2023USD/tCO2, value from 2025</t>
  </si>
  <si>
    <t>20% higher than default case</t>
  </si>
  <si>
    <t>20% lower than default case</t>
  </si>
  <si>
    <t>Hydrogen Europe (2023): Clean Hydrogen Monitor 2023</t>
  </si>
  <si>
    <t>Maximum duration of current hydrogen support policies (Figure 7.13, page 132)</t>
  </si>
  <si>
    <t>Vartiainen et al.: True Cost of Solar Hydrogen (2021)</t>
  </si>
  <si>
    <t>Default value in e.g. Figure 2.12, Figure 3.9, Figure 6.1</t>
  </si>
  <si>
    <t>TTF future prices and Henry Hub future prices (https://www.cmegroup.com/markets/energy/natural-gas/dutch-ttf-natural-gas-calendar-month.html#venue=globex, https://www.cmegroup.com/markets/energy/natural-gas/natural-gas.quotes.html#venue=globex)</t>
  </si>
  <si>
    <t>TTF future prices and Henry Hub spot market prices (https://tradingeconomics.com/commodity/eu-natural-gas, https://www.eia.gov/dnav/ng/hist/rngwhhdm.htm)</t>
  </si>
  <si>
    <t>Upper end of range, 2023USD/kW_el</t>
  </si>
  <si>
    <t>Mid-term value for progressive case, slightly below linear trend</t>
  </si>
  <si>
    <t>Mid-term value for conservative case, slightly below linear trend</t>
  </si>
  <si>
    <t>Mid-term value between conservative and progressive case, slightly below linear trend</t>
  </si>
  <si>
    <t>Price|Grey hydrogen</t>
  </si>
  <si>
    <t>Price|Kerosene</t>
  </si>
  <si>
    <t>Price|Diesel</t>
  </si>
  <si>
    <t>Price|CO2|Renewable</t>
  </si>
  <si>
    <t>Tech|E-Methanol|FLH</t>
  </si>
  <si>
    <t>Tech|E-Kerosene|FLH</t>
  </si>
  <si>
    <t>Tech|E-Methane|FLH</t>
  </si>
  <si>
    <t>Tech|Green hydrogen|CAPEX</t>
  </si>
  <si>
    <t>Tech|Green hydrogen|CAPEX|Stack|Share</t>
  </si>
  <si>
    <t>Tech|Green hydrogen|CAPEX|Stack|LR</t>
  </si>
  <si>
    <t>Tech|Green hydrogen|CAPEX|Other|LR</t>
  </si>
  <si>
    <t>Tech|Green hydrogen|Lifetime|Stack</t>
  </si>
  <si>
    <t>Tech|Green hydrogen|Efficiency</t>
  </si>
  <si>
    <t>Tech|Green hydrogen|FOM</t>
  </si>
  <si>
    <t>Tech|Green hydrogen|FLH</t>
  </si>
  <si>
    <t>Tech|E-Methanol|CAPEX</t>
  </si>
  <si>
    <t>Tech|E-Kerosene|CAPEX</t>
  </si>
  <si>
    <t>Tech|E-Methane|CAPEX</t>
  </si>
  <si>
    <t>Grahn et al. (2022): Review of electrofuel feasibility—cost and environmental impact</t>
  </si>
  <si>
    <t>Tech|E-Methanol|Efficiency</t>
  </si>
  <si>
    <t>Tech|E-Methanol|FOM</t>
  </si>
  <si>
    <t>Price|Natural gas</t>
  </si>
  <si>
    <t>Tech|Natural gas|Emission intensity</t>
  </si>
  <si>
    <t>Tech|Grey hydrogen|Emission intensity</t>
  </si>
  <si>
    <t>Tech|Kerosene|Emission intensity</t>
  </si>
  <si>
    <t>Tech|Diesel|Emission intensity</t>
  </si>
  <si>
    <t>Tech|E-Kerosene|FOM</t>
  </si>
  <si>
    <t>Tech|E-Kerosene|Efficiency</t>
  </si>
  <si>
    <t>Tech|E-Methane|Efficiency</t>
  </si>
  <si>
    <t>Tech|E-Methane|FOM</t>
  </si>
  <si>
    <t>Tech|E-Methanol|CO2 intensity</t>
  </si>
  <si>
    <t>Tech|E-Kerosene|CO2 intensity</t>
  </si>
  <si>
    <t>Tech|E-Methane|CO2 intensity</t>
  </si>
  <si>
    <t>dena (2022): E-Kerosene for Commercial Aviation</t>
  </si>
  <si>
    <t>Assuming that hydrogen can be stored temporarily</t>
  </si>
  <si>
    <t>Table 7</t>
  </si>
  <si>
    <t>Table 7, near-term value, 700 2019€/kW = 940 2023US$/kW</t>
  </si>
  <si>
    <t>Table 7, long-term value, 300 2019€/kW = 400 2024US$/kW</t>
  </si>
  <si>
    <t>Methanol Institute (2024): Methanol price and supply/demand (https://www.methanol.org/methanol-price-supply-demand/)</t>
  </si>
  <si>
    <t>Stolz et al. (2022): Techno-economic analysis of renewable fuels for ships carrying bulk cargo in Europe</t>
  </si>
  <si>
    <t>Supplement, Table 5</t>
  </si>
  <si>
    <t>Table 31</t>
  </si>
  <si>
    <t>Table 7, near-term value, 450 2019€/kW = 610 2023US$/kW</t>
  </si>
  <si>
    <t>Table 7, long-term value, 250 2019€/kW = 340 2023US$/kW</t>
  </si>
  <si>
    <t>Concawe (2024): E-Fuels: A techno-economic assessment of European domestic production and imports towards 2050 – Update</t>
  </si>
  <si>
    <t>Table 2, 3 kg CO2 / kg CH4, LHV 50 MJ/kgCH4 -&gt; 0.22</t>
  </si>
  <si>
    <t>Table 7, assuming 10% higher than near-term value</t>
  </si>
  <si>
    <t>Tech|Payback period</t>
  </si>
  <si>
    <t>Tech|Interest</t>
  </si>
  <si>
    <t>IATA (2024): fuel price monitor (https://www.iata.org/en/publications/economics/fuel-monitor/)</t>
  </si>
  <si>
    <t>IATA (2024): fuel price monitor (https://www.iata.org/en/publications/economics/fuel-monitor/), Crude oil future prices (https://www.cmegroup.com/markets/energy/crude-oil/light-sweet-crude.quotes.html)</t>
  </si>
  <si>
    <t>Jing et al. (2022): Understanding variability in petroleum jet fuel life cycle greenhouse gas emissions to inform aviation decarbonization</t>
  </si>
  <si>
    <t>Value for natural gas divided by the SMR efficiency of 75%</t>
  </si>
  <si>
    <t>Price|Grey methanol</t>
  </si>
  <si>
    <t>Tech|Grey methanol|Emission intensity</t>
  </si>
  <si>
    <t>IEA (2021): Global Hydrogen Review</t>
  </si>
  <si>
    <t xml:space="preserve">Agora Energiewende (2018):  The future cost of electricity-based synthetic fuels </t>
  </si>
  <si>
    <t>US Energy Information Administration (2024): Gasoline and Diesel Fuel Update (https://www.eia.gov/petroleum/gasdiesel/)</t>
  </si>
  <si>
    <t>IEA (2023): World Energy Outlook</t>
  </si>
  <si>
    <t>Global volume-weighted average of 88.7 gCO2e MJ−1</t>
  </si>
  <si>
    <t>IEA (2021): Global Hydrogen Review; IEA (2023): World Energy Outlook</t>
  </si>
  <si>
    <t>Methanol Institute (2024); IEA (2023): World Energy Outlook</t>
  </si>
  <si>
    <t>IATA (2024): fuel price monitor; IEA (2023): World Energy Outlook</t>
  </si>
  <si>
    <t>US Energy Information Administration (2024): Gasoline and Diesel Fuel Update; IEA (2023): World Energy Outlook</t>
  </si>
  <si>
    <t>eia (2024): Carbon Dioxide Emissions Coefficients (https://www.eia.gov/environment/emissions/co2_vol_mass.php)</t>
  </si>
  <si>
    <t>74.14 kg/Mbtu = 0.25 kg/kWh</t>
  </si>
  <si>
    <t>IEA (2023): The Role of E-fuels in Decarbonising Transport</t>
  </si>
  <si>
    <t>IEA (2023): The Role of E-fuels in Decarbonising Transport; Sievert et al. (2024): Considering technology characteristics to project future costs of direct air capture</t>
  </si>
  <si>
    <t>Generic value, biogenic carbon can initially be cheap (IEA 2023, Figure 6.3) with potential availability limits, DAC is more scalable but expensive (approx. 500-1000 $/tCO2 today, approx. 300 $/tCO2 at 1 Gt, see Sievert et al.)</t>
  </si>
  <si>
    <t>Sievert et al. (2024): Considering technology characteristics to project future costs of direct air capture</t>
  </si>
  <si>
    <t>Generic value, future long-term cost estimate of DAC at 1 Gt scale (see Sievert et al.)</t>
  </si>
  <si>
    <t>Generic value, biogenic carbon at around 100 MtCO2/yr of demand (IEA 2023, Figure 6.3)</t>
  </si>
  <si>
    <t>Global value corresponding to arithmetic mean of (i) average spot market price in Europe from Jan-May 2024 (TTF, 29.21 EUR/MWh = 31.84 USD/MWh at EUR = 1.09 USD) and (ii) average spot market price in US from Jan-Apr 2024 (Henry Hub, 1.99 USD/MMBtu = 6.82 USD/MWh), data retrieved on 30 May 2024</t>
  </si>
  <si>
    <t>Global value corresponding to arithmetic mean of (i) average future prices in Europe for Jan-Dec 2030 (TTF, 27.68 EUR/MWh = 30.17 USD/MWh at EUR = 1.09 USD) and (ii) average future prices in US for Jan-Dec 2030 (Henry Hub, 3.95 USD/MMBtu = 13.47 USD/MWh), constant gas price thereafter, data retrieved on 30 May 2024</t>
  </si>
  <si>
    <t>Table 3.6, NZE scenario in 2050, average of EU, US and China price</t>
  </si>
  <si>
    <t>Sitarz et al. (2024): EU carbon prices signal high policy credibility and farsighted actors</t>
  </si>
  <si>
    <t>Equivalent to an increase of 0.31 percentage points per year</t>
  </si>
  <si>
    <t>Table 31, 2025 value, 1735 €/kW (in 2022€) = 1985 $/kW (in 2023 US$)</t>
  </si>
  <si>
    <t>Table 31, 1586 €/kW (in 2022€) = 1815 $/kW (in 2023 US$)</t>
  </si>
  <si>
    <t>Table 31, 934 €/kW (in 2022€) = 1070 $/kW (in 2024 US$)</t>
  </si>
  <si>
    <t>30% higher than default case</t>
  </si>
  <si>
    <t>50% higher than default case</t>
  </si>
  <si>
    <t>30% lower than default case</t>
  </si>
  <si>
    <t>50% lower than default case</t>
  </si>
  <si>
    <t>Corresponding to the future price of natural gas in 2030, the specific fixed costs calibrated in 2024, and the efficiency of 75%</t>
  </si>
  <si>
    <t>Corresponding to the IEA NZE price of natural gas in 2050, the specific fixed costs calibrated in 2024, and the efficiency of 75%</t>
  </si>
  <si>
    <t>Value for natural gas divided by the grey methanol synthesis efficiency of 70%</t>
  </si>
  <si>
    <t>Corresponding to the future price of natural gas in 2030, the specific fixed costs calibrated in 2024, and the efficiency of 70%</t>
  </si>
  <si>
    <t>Corresponding to the IEA NZE price of natural gas in 2050, the specific fixed costs calibrated in 2024, and the efficiency of 70%</t>
  </si>
  <si>
    <t>Pre energy crisis value, equiv. to 1.1 $/kg, with 75% efficiency, at 19.33 $/MWh for natural gas, the specific fixed costs are 7.22 $/MWh</t>
  </si>
  <si>
    <t>97 $/bbl in 2024, with 90% efficiency, at approximately 75 $/bbl for crude oil, specific fixed costs are 9.24 $/MWh</t>
  </si>
  <si>
    <t>Corresponding to the future prices of crude oil in 2030 (63 $/bbl = 41 $/MWh), the specific fixed costs calibrated in 2024, and the efficiency of 90%</t>
  </si>
  <si>
    <t>Corresponding to the IEA NZE price of fossil oil in 2050 (25 $/bbl, Table 3.5), the specific fixed costs calibrated in 2024, and the efficiency of 90%</t>
  </si>
  <si>
    <t>Average of US 2024 (M Diesel Prices - All Types), 4.11 US$/gallon = 101 $/MWh, subtract 36% for taxes, distribution &amp; marketing -&gt; 65 $/MWh, specific fixed costs are 11.24 $/MWh</t>
  </si>
  <si>
    <t>Average of US spot and Europe spot prices from Jan-May 2024 (317 $/tMeOH), with 70% efficiency, 19.33 $/MWh natural gas, specific capital costs are 29.61 $/MWh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</si>
</sst>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93BB-4033-4D24-A00B-BC74317BF626}">
  <dimension ref="A1:H133"/>
  <sheetViews>
    <sheetView tabSelected="1" workbookViewId="0"/>
  </sheetViews>
  <sheetFormatPr defaultRowHeight="15" x14ac:dyDescent="0.25"/>
  <cols>
    <col min="1" max="1" width="17.42578125" customWidth="1"/>
    <col min="2" max="2" width="39.7109375" bestFit="1" customWidth="1"/>
    <col min="5" max="5" width="12.140625" bestFit="1" customWidth="1"/>
    <col min="7" max="7" width="111.28515625" customWidth="1"/>
    <col min="8" max="8" width="152.28515625" customWidth="1"/>
  </cols>
  <sheetData>
    <row r="1" spans="1:8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22</v>
      </c>
    </row>
    <row r="2" spans="1:8" x14ac:dyDescent="0.25">
      <c r="A2" t="s">
        <v>15</v>
      </c>
      <c r="B2" t="s">
        <v>119</v>
      </c>
      <c r="C2" t="s">
        <v>5</v>
      </c>
      <c r="E2" t="s">
        <v>8</v>
      </c>
      <c r="F2">
        <v>15</v>
      </c>
      <c r="G2" t="s">
        <v>62</v>
      </c>
      <c r="H2" t="s">
        <v>63</v>
      </c>
    </row>
    <row r="3" spans="1:8" x14ac:dyDescent="0.25">
      <c r="A3" t="s">
        <v>15</v>
      </c>
      <c r="B3" t="s">
        <v>120</v>
      </c>
      <c r="C3" t="s">
        <v>5</v>
      </c>
      <c r="E3" t="s">
        <v>7</v>
      </c>
      <c r="F3">
        <v>0.08</v>
      </c>
      <c r="G3" t="s">
        <v>19</v>
      </c>
      <c r="H3" t="s">
        <v>42</v>
      </c>
    </row>
    <row r="4" spans="1:8" x14ac:dyDescent="0.25">
      <c r="A4" t="s">
        <v>16</v>
      </c>
      <c r="B4" t="s">
        <v>120</v>
      </c>
      <c r="C4" t="s">
        <v>5</v>
      </c>
      <c r="E4" t="s">
        <v>7</v>
      </c>
      <c r="F4">
        <v>0.06</v>
      </c>
      <c r="G4" t="s">
        <v>19</v>
      </c>
      <c r="H4" t="s">
        <v>43</v>
      </c>
    </row>
    <row r="5" spans="1:8" x14ac:dyDescent="0.25">
      <c r="A5" t="s">
        <v>18</v>
      </c>
      <c r="B5" t="s">
        <v>120</v>
      </c>
      <c r="C5" t="s">
        <v>5</v>
      </c>
      <c r="E5" t="s">
        <v>7</v>
      </c>
      <c r="F5">
        <v>0.1</v>
      </c>
      <c r="G5" t="s">
        <v>19</v>
      </c>
      <c r="H5" t="s">
        <v>44</v>
      </c>
    </row>
    <row r="6" spans="1:8" x14ac:dyDescent="0.25">
      <c r="A6" t="s">
        <v>15</v>
      </c>
      <c r="B6" t="s">
        <v>79</v>
      </c>
      <c r="C6" t="s">
        <v>5</v>
      </c>
      <c r="D6">
        <v>2023</v>
      </c>
      <c r="E6" t="s">
        <v>6</v>
      </c>
      <c r="F6">
        <v>1850</v>
      </c>
      <c r="G6" t="s">
        <v>21</v>
      </c>
      <c r="H6" t="s">
        <v>40</v>
      </c>
    </row>
    <row r="7" spans="1:8" x14ac:dyDescent="0.25">
      <c r="A7" t="s">
        <v>16</v>
      </c>
      <c r="B7" t="s">
        <v>79</v>
      </c>
      <c r="C7" t="s">
        <v>5</v>
      </c>
      <c r="D7">
        <v>2023</v>
      </c>
      <c r="E7" t="s">
        <v>6</v>
      </c>
      <c r="F7">
        <v>1700</v>
      </c>
      <c r="G7" t="s">
        <v>21</v>
      </c>
      <c r="H7" t="s">
        <v>41</v>
      </c>
    </row>
    <row r="8" spans="1:8" x14ac:dyDescent="0.25">
      <c r="A8" t="s">
        <v>18</v>
      </c>
      <c r="B8" t="s">
        <v>79</v>
      </c>
      <c r="C8" t="s">
        <v>5</v>
      </c>
      <c r="D8">
        <v>2023</v>
      </c>
      <c r="E8" t="s">
        <v>6</v>
      </c>
      <c r="F8">
        <v>2000</v>
      </c>
      <c r="G8" t="s">
        <v>21</v>
      </c>
      <c r="H8" t="s">
        <v>68</v>
      </c>
    </row>
    <row r="9" spans="1:8" x14ac:dyDescent="0.25">
      <c r="A9" t="s">
        <v>15</v>
      </c>
      <c r="B9" t="s">
        <v>80</v>
      </c>
      <c r="C9" t="s">
        <v>5</v>
      </c>
      <c r="D9">
        <v>2023</v>
      </c>
      <c r="E9" t="s">
        <v>7</v>
      </c>
      <c r="F9">
        <v>0.25</v>
      </c>
      <c r="G9" t="s">
        <v>28</v>
      </c>
      <c r="H9" t="s">
        <v>29</v>
      </c>
    </row>
    <row r="10" spans="1:8" x14ac:dyDescent="0.25">
      <c r="A10" t="s">
        <v>16</v>
      </c>
      <c r="B10" t="s">
        <v>80</v>
      </c>
      <c r="C10" t="s">
        <v>5</v>
      </c>
      <c r="D10">
        <v>2023</v>
      </c>
      <c r="E10" t="s">
        <v>7</v>
      </c>
      <c r="F10">
        <v>0.28999999999999998</v>
      </c>
      <c r="G10" t="s">
        <v>28</v>
      </c>
      <c r="H10" t="s">
        <v>26</v>
      </c>
    </row>
    <row r="11" spans="1:8" x14ac:dyDescent="0.25">
      <c r="A11" t="s">
        <v>18</v>
      </c>
      <c r="B11" t="s">
        <v>80</v>
      </c>
      <c r="C11" t="s">
        <v>5</v>
      </c>
      <c r="D11">
        <v>2023</v>
      </c>
      <c r="E11" t="s">
        <v>7</v>
      </c>
      <c r="F11">
        <v>0.14000000000000001</v>
      </c>
      <c r="G11" t="s">
        <v>28</v>
      </c>
      <c r="H11" t="s">
        <v>27</v>
      </c>
    </row>
    <row r="12" spans="1:8" x14ac:dyDescent="0.25">
      <c r="A12" t="s">
        <v>15</v>
      </c>
      <c r="B12" t="s">
        <v>81</v>
      </c>
      <c r="C12" t="s">
        <v>5</v>
      </c>
      <c r="E12" t="s">
        <v>7</v>
      </c>
      <c r="F12">
        <v>0.18</v>
      </c>
      <c r="G12" t="s">
        <v>21</v>
      </c>
      <c r="H12" t="s">
        <v>30</v>
      </c>
    </row>
    <row r="13" spans="1:8" x14ac:dyDescent="0.25">
      <c r="A13" t="s">
        <v>16</v>
      </c>
      <c r="B13" t="s">
        <v>81</v>
      </c>
      <c r="C13" t="s">
        <v>5</v>
      </c>
      <c r="E13" t="s">
        <v>7</v>
      </c>
      <c r="F13">
        <v>0.2</v>
      </c>
      <c r="G13" t="s">
        <v>21</v>
      </c>
      <c r="H13" t="s">
        <v>32</v>
      </c>
    </row>
    <row r="14" spans="1:8" x14ac:dyDescent="0.25">
      <c r="A14" t="s">
        <v>18</v>
      </c>
      <c r="B14" t="s">
        <v>81</v>
      </c>
      <c r="C14" t="s">
        <v>5</v>
      </c>
      <c r="E14" t="s">
        <v>7</v>
      </c>
      <c r="F14">
        <v>0.15</v>
      </c>
      <c r="G14" t="s">
        <v>21</v>
      </c>
      <c r="H14" t="s">
        <v>31</v>
      </c>
    </row>
    <row r="15" spans="1:8" x14ac:dyDescent="0.25">
      <c r="A15" t="s">
        <v>15</v>
      </c>
      <c r="B15" t="s">
        <v>82</v>
      </c>
      <c r="C15" t="s">
        <v>5</v>
      </c>
      <c r="E15" t="s">
        <v>7</v>
      </c>
      <c r="F15">
        <v>0.1</v>
      </c>
      <c r="G15" t="s">
        <v>21</v>
      </c>
      <c r="H15" t="s">
        <v>35</v>
      </c>
    </row>
    <row r="16" spans="1:8" x14ac:dyDescent="0.25">
      <c r="A16" t="s">
        <v>16</v>
      </c>
      <c r="B16" t="s">
        <v>82</v>
      </c>
      <c r="C16" t="s">
        <v>5</v>
      </c>
      <c r="E16" t="s">
        <v>7</v>
      </c>
      <c r="F16">
        <v>0.12</v>
      </c>
      <c r="G16" t="s">
        <v>21</v>
      </c>
      <c r="H16" t="s">
        <v>34</v>
      </c>
    </row>
    <row r="17" spans="1:8" x14ac:dyDescent="0.25">
      <c r="A17" t="s">
        <v>18</v>
      </c>
      <c r="B17" t="s">
        <v>82</v>
      </c>
      <c r="C17" t="s">
        <v>5</v>
      </c>
      <c r="E17" t="s">
        <v>7</v>
      </c>
      <c r="F17">
        <v>0.05</v>
      </c>
      <c r="G17" t="s">
        <v>21</v>
      </c>
      <c r="H17" t="s">
        <v>33</v>
      </c>
    </row>
    <row r="18" spans="1:8" x14ac:dyDescent="0.25">
      <c r="A18" t="s">
        <v>15</v>
      </c>
      <c r="B18" t="s">
        <v>83</v>
      </c>
      <c r="C18" t="s">
        <v>5</v>
      </c>
      <c r="D18">
        <v>2024</v>
      </c>
      <c r="E18" t="s">
        <v>8</v>
      </c>
      <c r="F18">
        <v>10</v>
      </c>
      <c r="G18" t="s">
        <v>47</v>
      </c>
      <c r="H18" t="s">
        <v>55</v>
      </c>
    </row>
    <row r="19" spans="1:8" x14ac:dyDescent="0.25">
      <c r="A19" t="s">
        <v>15</v>
      </c>
      <c r="B19" t="s">
        <v>83</v>
      </c>
      <c r="C19" t="s">
        <v>5</v>
      </c>
      <c r="D19">
        <v>2030</v>
      </c>
      <c r="E19" t="s">
        <v>8</v>
      </c>
      <c r="F19">
        <v>15</v>
      </c>
      <c r="G19" t="s">
        <v>48</v>
      </c>
      <c r="H19" t="s">
        <v>56</v>
      </c>
    </row>
    <row r="20" spans="1:8" x14ac:dyDescent="0.25">
      <c r="A20" t="s">
        <v>16</v>
      </c>
      <c r="B20" t="s">
        <v>83</v>
      </c>
      <c r="C20" t="s">
        <v>5</v>
      </c>
      <c r="E20" t="s">
        <v>8</v>
      </c>
      <c r="F20">
        <v>15</v>
      </c>
      <c r="G20" t="s">
        <v>49</v>
      </c>
      <c r="H20" t="s">
        <v>54</v>
      </c>
    </row>
    <row r="21" spans="1:8" x14ac:dyDescent="0.25">
      <c r="A21" t="s">
        <v>18</v>
      </c>
      <c r="B21" t="s">
        <v>83</v>
      </c>
      <c r="C21" t="s">
        <v>5</v>
      </c>
      <c r="E21" t="s">
        <v>8</v>
      </c>
      <c r="F21">
        <v>10</v>
      </c>
      <c r="G21" t="s">
        <v>50</v>
      </c>
      <c r="H21" t="s">
        <v>57</v>
      </c>
    </row>
    <row r="22" spans="1:8" x14ac:dyDescent="0.25">
      <c r="A22" t="s">
        <v>15</v>
      </c>
      <c r="B22" t="s">
        <v>86</v>
      </c>
      <c r="C22" t="s">
        <v>5</v>
      </c>
      <c r="E22" t="s">
        <v>9</v>
      </c>
      <c r="F22">
        <v>3750</v>
      </c>
      <c r="G22" t="s">
        <v>46</v>
      </c>
      <c r="H22" t="s">
        <v>53</v>
      </c>
    </row>
    <row r="23" spans="1:8" x14ac:dyDescent="0.25">
      <c r="A23" t="s">
        <v>16</v>
      </c>
      <c r="B23" t="s">
        <v>86</v>
      </c>
      <c r="C23" t="s">
        <v>5</v>
      </c>
      <c r="E23" t="s">
        <v>9</v>
      </c>
      <c r="F23">
        <v>4250</v>
      </c>
      <c r="G23" t="s">
        <v>46</v>
      </c>
      <c r="H23" t="s">
        <v>51</v>
      </c>
    </row>
    <row r="24" spans="1:8" x14ac:dyDescent="0.25">
      <c r="A24" t="s">
        <v>18</v>
      </c>
      <c r="B24" t="s">
        <v>86</v>
      </c>
      <c r="C24" t="s">
        <v>5</v>
      </c>
      <c r="E24" t="s">
        <v>9</v>
      </c>
      <c r="F24">
        <v>3250</v>
      </c>
      <c r="G24" t="s">
        <v>46</v>
      </c>
      <c r="H24" t="s">
        <v>52</v>
      </c>
    </row>
    <row r="25" spans="1:8" x14ac:dyDescent="0.25">
      <c r="A25" t="s">
        <v>15</v>
      </c>
      <c r="B25" t="s">
        <v>84</v>
      </c>
      <c r="C25" t="s">
        <v>5</v>
      </c>
      <c r="D25">
        <v>2024</v>
      </c>
      <c r="E25" t="s">
        <v>7</v>
      </c>
      <c r="F25">
        <v>0.69</v>
      </c>
      <c r="G25" t="s">
        <v>19</v>
      </c>
      <c r="H25" t="s">
        <v>65</v>
      </c>
    </row>
    <row r="26" spans="1:8" x14ac:dyDescent="0.25">
      <c r="A26" t="s">
        <v>15</v>
      </c>
      <c r="B26" t="s">
        <v>84</v>
      </c>
      <c r="C26" t="s">
        <v>5</v>
      </c>
      <c r="D26">
        <v>2050</v>
      </c>
      <c r="E26" t="s">
        <v>7</v>
      </c>
      <c r="F26">
        <v>0.77</v>
      </c>
      <c r="G26" t="s">
        <v>64</v>
      </c>
      <c r="H26" t="s">
        <v>148</v>
      </c>
    </row>
    <row r="27" spans="1:8" x14ac:dyDescent="0.25">
      <c r="A27" t="s">
        <v>15</v>
      </c>
      <c r="B27" t="s">
        <v>85</v>
      </c>
      <c r="C27" t="s">
        <v>5</v>
      </c>
      <c r="E27" t="s">
        <v>7</v>
      </c>
      <c r="F27">
        <v>0.03</v>
      </c>
      <c r="G27" t="s">
        <v>39</v>
      </c>
      <c r="H27" t="s">
        <v>29</v>
      </c>
    </row>
    <row r="28" spans="1:8" x14ac:dyDescent="0.25">
      <c r="A28" t="s">
        <v>16</v>
      </c>
      <c r="B28" t="s">
        <v>85</v>
      </c>
      <c r="C28" t="s">
        <v>5</v>
      </c>
      <c r="E28" t="s">
        <v>7</v>
      </c>
      <c r="F28">
        <v>1.4999999999999999E-2</v>
      </c>
      <c r="G28" t="s">
        <v>39</v>
      </c>
      <c r="H28" t="s">
        <v>25</v>
      </c>
    </row>
    <row r="29" spans="1:8" x14ac:dyDescent="0.25">
      <c r="A29" t="s">
        <v>18</v>
      </c>
      <c r="B29" t="s">
        <v>85</v>
      </c>
      <c r="C29" t="s">
        <v>5</v>
      </c>
      <c r="E29" t="s">
        <v>7</v>
      </c>
      <c r="F29">
        <v>0.05</v>
      </c>
      <c r="G29" t="s">
        <v>39</v>
      </c>
      <c r="H29" t="s">
        <v>45</v>
      </c>
    </row>
    <row r="30" spans="1:8" x14ac:dyDescent="0.25">
      <c r="A30" t="s">
        <v>15</v>
      </c>
      <c r="B30" t="s">
        <v>20</v>
      </c>
      <c r="C30" t="s">
        <v>5</v>
      </c>
      <c r="D30">
        <v>2024</v>
      </c>
      <c r="E30" t="s">
        <v>10</v>
      </c>
      <c r="F30">
        <v>60</v>
      </c>
      <c r="G30" t="s">
        <v>23</v>
      </c>
      <c r="H30" t="s">
        <v>36</v>
      </c>
    </row>
    <row r="31" spans="1:8" x14ac:dyDescent="0.25">
      <c r="A31" t="s">
        <v>15</v>
      </c>
      <c r="B31" t="s">
        <v>20</v>
      </c>
      <c r="C31" t="s">
        <v>5</v>
      </c>
      <c r="D31">
        <v>2030</v>
      </c>
      <c r="E31" t="s">
        <v>10</v>
      </c>
      <c r="F31">
        <v>50</v>
      </c>
      <c r="G31" t="s">
        <v>23</v>
      </c>
      <c r="H31" t="s">
        <v>71</v>
      </c>
    </row>
    <row r="32" spans="1:8" x14ac:dyDescent="0.25">
      <c r="A32" t="s">
        <v>15</v>
      </c>
      <c r="B32" t="s">
        <v>20</v>
      </c>
      <c r="C32" t="s">
        <v>5</v>
      </c>
      <c r="D32">
        <v>2050</v>
      </c>
      <c r="E32" t="s">
        <v>10</v>
      </c>
      <c r="F32">
        <v>35</v>
      </c>
      <c r="G32" t="s">
        <v>23</v>
      </c>
      <c r="H32" t="s">
        <v>36</v>
      </c>
    </row>
    <row r="33" spans="1:8" x14ac:dyDescent="0.25">
      <c r="A33" t="s">
        <v>16</v>
      </c>
      <c r="B33" t="s">
        <v>20</v>
      </c>
      <c r="C33" t="s">
        <v>5</v>
      </c>
      <c r="D33">
        <v>2024</v>
      </c>
      <c r="E33" t="s">
        <v>10</v>
      </c>
      <c r="F33">
        <v>49.050000000000004</v>
      </c>
      <c r="G33" t="s">
        <v>23</v>
      </c>
      <c r="H33" t="s">
        <v>37</v>
      </c>
    </row>
    <row r="34" spans="1:8" x14ac:dyDescent="0.25">
      <c r="A34" t="s">
        <v>16</v>
      </c>
      <c r="B34" t="s">
        <v>20</v>
      </c>
      <c r="C34" t="s">
        <v>5</v>
      </c>
      <c r="D34">
        <v>2030</v>
      </c>
      <c r="E34" t="s">
        <v>10</v>
      </c>
      <c r="F34">
        <v>35</v>
      </c>
      <c r="G34" t="s">
        <v>23</v>
      </c>
      <c r="H34" t="s">
        <v>69</v>
      </c>
    </row>
    <row r="35" spans="1:8" x14ac:dyDescent="0.25">
      <c r="A35" t="s">
        <v>16</v>
      </c>
      <c r="B35" t="s">
        <v>20</v>
      </c>
      <c r="C35" t="s">
        <v>5</v>
      </c>
      <c r="D35">
        <v>2050</v>
      </c>
      <c r="E35" t="s">
        <v>10</v>
      </c>
      <c r="F35">
        <v>21.8</v>
      </c>
      <c r="G35" t="s">
        <v>23</v>
      </c>
      <c r="H35" t="s">
        <v>37</v>
      </c>
    </row>
    <row r="36" spans="1:8" x14ac:dyDescent="0.25">
      <c r="A36" t="s">
        <v>18</v>
      </c>
      <c r="B36" t="s">
        <v>20</v>
      </c>
      <c r="C36" t="s">
        <v>5</v>
      </c>
      <c r="D36">
        <v>2024</v>
      </c>
      <c r="E36" t="s">
        <v>10</v>
      </c>
      <c r="F36">
        <v>103.55000000000001</v>
      </c>
      <c r="G36" t="s">
        <v>23</v>
      </c>
      <c r="H36" t="s">
        <v>38</v>
      </c>
    </row>
    <row r="37" spans="1:8" x14ac:dyDescent="0.25">
      <c r="A37" t="s">
        <v>18</v>
      </c>
      <c r="B37" t="s">
        <v>20</v>
      </c>
      <c r="C37" t="s">
        <v>5</v>
      </c>
      <c r="D37">
        <v>2030</v>
      </c>
      <c r="E37" t="s">
        <v>10</v>
      </c>
      <c r="F37">
        <v>85</v>
      </c>
      <c r="G37" t="s">
        <v>23</v>
      </c>
      <c r="H37" t="s">
        <v>70</v>
      </c>
    </row>
    <row r="38" spans="1:8" x14ac:dyDescent="0.25">
      <c r="A38" t="s">
        <v>18</v>
      </c>
      <c r="B38" t="s">
        <v>20</v>
      </c>
      <c r="C38" t="s">
        <v>5</v>
      </c>
      <c r="D38">
        <v>2050</v>
      </c>
      <c r="E38" t="s">
        <v>10</v>
      </c>
      <c r="F38">
        <v>54.500000000000007</v>
      </c>
      <c r="G38" t="s">
        <v>23</v>
      </c>
      <c r="H38" t="s">
        <v>38</v>
      </c>
    </row>
    <row r="39" spans="1:8" x14ac:dyDescent="0.25">
      <c r="A39" t="s">
        <v>15</v>
      </c>
      <c r="B39" t="s">
        <v>11</v>
      </c>
      <c r="C39" t="s">
        <v>5</v>
      </c>
      <c r="D39">
        <v>2024</v>
      </c>
      <c r="E39" t="s">
        <v>12</v>
      </c>
      <c r="F39">
        <f>107*1.09</f>
        <v>116.63000000000001</v>
      </c>
      <c r="G39" t="s">
        <v>147</v>
      </c>
      <c r="H39" t="s">
        <v>59</v>
      </c>
    </row>
    <row r="40" spans="1:8" x14ac:dyDescent="0.25">
      <c r="A40" t="s">
        <v>15</v>
      </c>
      <c r="B40" t="s">
        <v>11</v>
      </c>
      <c r="C40" t="s">
        <v>5</v>
      </c>
      <c r="D40">
        <v>2025</v>
      </c>
      <c r="E40" t="s">
        <v>12</v>
      </c>
      <c r="F40">
        <f>107*1.09</f>
        <v>116.63000000000001</v>
      </c>
      <c r="G40" t="s">
        <v>147</v>
      </c>
      <c r="H40" t="s">
        <v>58</v>
      </c>
    </row>
    <row r="41" spans="1:8" x14ac:dyDescent="0.25">
      <c r="A41" t="s">
        <v>15</v>
      </c>
      <c r="B41" t="s">
        <v>11</v>
      </c>
      <c r="C41" t="s">
        <v>5</v>
      </c>
      <c r="D41">
        <v>2030</v>
      </c>
      <c r="E41" t="s">
        <v>12</v>
      </c>
      <c r="F41">
        <f>137*1.09</f>
        <v>149.33000000000001</v>
      </c>
      <c r="G41" t="s">
        <v>147</v>
      </c>
      <c r="H41" t="s">
        <v>58</v>
      </c>
    </row>
    <row r="42" spans="1:8" x14ac:dyDescent="0.25">
      <c r="A42" t="s">
        <v>15</v>
      </c>
      <c r="B42" t="s">
        <v>11</v>
      </c>
      <c r="C42" t="s">
        <v>5</v>
      </c>
      <c r="D42">
        <v>2035</v>
      </c>
      <c r="E42" t="s">
        <v>12</v>
      </c>
      <c r="F42">
        <f>176*1.09</f>
        <v>191.84</v>
      </c>
      <c r="G42" t="s">
        <v>147</v>
      </c>
      <c r="H42" t="s">
        <v>58</v>
      </c>
    </row>
    <row r="43" spans="1:8" x14ac:dyDescent="0.25">
      <c r="A43" t="s">
        <v>15</v>
      </c>
      <c r="B43" t="s">
        <v>11</v>
      </c>
      <c r="C43" t="s">
        <v>5</v>
      </c>
      <c r="D43">
        <v>2040</v>
      </c>
      <c r="E43" t="s">
        <v>12</v>
      </c>
      <c r="F43">
        <f>226*1.09</f>
        <v>246.34000000000003</v>
      </c>
      <c r="G43" t="s">
        <v>147</v>
      </c>
      <c r="H43" t="s">
        <v>58</v>
      </c>
    </row>
    <row r="44" spans="1:8" x14ac:dyDescent="0.25">
      <c r="A44" t="s">
        <v>15</v>
      </c>
      <c r="B44" t="s">
        <v>11</v>
      </c>
      <c r="C44" t="s">
        <v>5</v>
      </c>
      <c r="D44">
        <v>2045</v>
      </c>
      <c r="E44" t="s">
        <v>12</v>
      </c>
      <c r="F44">
        <f>290*1.09</f>
        <v>316.10000000000002</v>
      </c>
      <c r="G44" t="s">
        <v>147</v>
      </c>
      <c r="H44" t="s">
        <v>58</v>
      </c>
    </row>
    <row r="45" spans="1:8" x14ac:dyDescent="0.25">
      <c r="A45" t="s">
        <v>15</v>
      </c>
      <c r="B45" t="s">
        <v>11</v>
      </c>
      <c r="C45" t="s">
        <v>5</v>
      </c>
      <c r="D45">
        <v>2050</v>
      </c>
      <c r="E45" t="s">
        <v>12</v>
      </c>
      <c r="F45">
        <f>373*1.09</f>
        <v>406.57000000000005</v>
      </c>
      <c r="G45" t="s">
        <v>147</v>
      </c>
      <c r="H45" t="s">
        <v>58</v>
      </c>
    </row>
    <row r="46" spans="1:8" x14ac:dyDescent="0.25">
      <c r="A46" t="s">
        <v>16</v>
      </c>
      <c r="B46" t="s">
        <v>11</v>
      </c>
      <c r="C46" t="s">
        <v>5</v>
      </c>
      <c r="D46">
        <v>2024</v>
      </c>
      <c r="E46" t="s">
        <v>12</v>
      </c>
      <c r="F46">
        <f>F39*1.2</f>
        <v>139.95600000000002</v>
      </c>
      <c r="G46" t="s">
        <v>147</v>
      </c>
      <c r="H46" t="s">
        <v>60</v>
      </c>
    </row>
    <row r="47" spans="1:8" x14ac:dyDescent="0.25">
      <c r="A47" t="s">
        <v>16</v>
      </c>
      <c r="B47" t="s">
        <v>11</v>
      </c>
      <c r="C47" t="s">
        <v>5</v>
      </c>
      <c r="D47">
        <v>2025</v>
      </c>
      <c r="E47" t="s">
        <v>12</v>
      </c>
      <c r="F47">
        <f t="shared" ref="F47:F52" si="0">F40*1.2</f>
        <v>139.95600000000002</v>
      </c>
      <c r="G47" t="s">
        <v>147</v>
      </c>
      <c r="H47" t="s">
        <v>60</v>
      </c>
    </row>
    <row r="48" spans="1:8" x14ac:dyDescent="0.25">
      <c r="A48" t="s">
        <v>16</v>
      </c>
      <c r="B48" t="s">
        <v>11</v>
      </c>
      <c r="C48" t="s">
        <v>5</v>
      </c>
      <c r="D48">
        <v>2030</v>
      </c>
      <c r="E48" t="s">
        <v>12</v>
      </c>
      <c r="F48">
        <f t="shared" si="0"/>
        <v>179.196</v>
      </c>
      <c r="G48" t="s">
        <v>147</v>
      </c>
      <c r="H48" t="s">
        <v>60</v>
      </c>
    </row>
    <row r="49" spans="1:8" x14ac:dyDescent="0.25">
      <c r="A49" t="s">
        <v>16</v>
      </c>
      <c r="B49" t="s">
        <v>11</v>
      </c>
      <c r="C49" t="s">
        <v>5</v>
      </c>
      <c r="D49">
        <v>2035</v>
      </c>
      <c r="E49" t="s">
        <v>12</v>
      </c>
      <c r="F49">
        <f t="shared" si="0"/>
        <v>230.208</v>
      </c>
      <c r="G49" t="s">
        <v>147</v>
      </c>
      <c r="H49" t="s">
        <v>60</v>
      </c>
    </row>
    <row r="50" spans="1:8" x14ac:dyDescent="0.25">
      <c r="A50" t="s">
        <v>16</v>
      </c>
      <c r="B50" t="s">
        <v>11</v>
      </c>
      <c r="C50" t="s">
        <v>5</v>
      </c>
      <c r="D50">
        <v>2040</v>
      </c>
      <c r="E50" t="s">
        <v>12</v>
      </c>
      <c r="F50">
        <f t="shared" si="0"/>
        <v>295.608</v>
      </c>
      <c r="G50" t="s">
        <v>147</v>
      </c>
      <c r="H50" t="s">
        <v>60</v>
      </c>
    </row>
    <row r="51" spans="1:8" x14ac:dyDescent="0.25">
      <c r="A51" t="s">
        <v>16</v>
      </c>
      <c r="B51" t="s">
        <v>11</v>
      </c>
      <c r="C51" t="s">
        <v>5</v>
      </c>
      <c r="D51">
        <v>2045</v>
      </c>
      <c r="E51" t="s">
        <v>12</v>
      </c>
      <c r="F51">
        <f t="shared" si="0"/>
        <v>379.32</v>
      </c>
      <c r="G51" t="s">
        <v>147</v>
      </c>
      <c r="H51" t="s">
        <v>60</v>
      </c>
    </row>
    <row r="52" spans="1:8" x14ac:dyDescent="0.25">
      <c r="A52" t="s">
        <v>16</v>
      </c>
      <c r="B52" t="s">
        <v>11</v>
      </c>
      <c r="C52" t="s">
        <v>5</v>
      </c>
      <c r="D52">
        <v>2050</v>
      </c>
      <c r="E52" t="s">
        <v>12</v>
      </c>
      <c r="F52">
        <f t="shared" si="0"/>
        <v>487.88400000000001</v>
      </c>
      <c r="G52" t="s">
        <v>147</v>
      </c>
      <c r="H52" t="s">
        <v>60</v>
      </c>
    </row>
    <row r="53" spans="1:8" x14ac:dyDescent="0.25">
      <c r="A53" t="s">
        <v>18</v>
      </c>
      <c r="B53" t="s">
        <v>11</v>
      </c>
      <c r="C53" t="s">
        <v>5</v>
      </c>
      <c r="D53">
        <v>2024</v>
      </c>
      <c r="E53" t="s">
        <v>12</v>
      </c>
      <c r="F53">
        <f>F39*0.8</f>
        <v>93.304000000000016</v>
      </c>
      <c r="G53" t="s">
        <v>147</v>
      </c>
      <c r="H53" t="s">
        <v>61</v>
      </c>
    </row>
    <row r="54" spans="1:8" x14ac:dyDescent="0.25">
      <c r="A54" t="s">
        <v>18</v>
      </c>
      <c r="B54" t="s">
        <v>11</v>
      </c>
      <c r="C54" t="s">
        <v>5</v>
      </c>
      <c r="D54">
        <v>2025</v>
      </c>
      <c r="E54" t="s">
        <v>12</v>
      </c>
      <c r="F54">
        <f t="shared" ref="F54:F59" si="1">F40*0.8</f>
        <v>93.304000000000016</v>
      </c>
      <c r="G54" t="s">
        <v>147</v>
      </c>
      <c r="H54" t="s">
        <v>61</v>
      </c>
    </row>
    <row r="55" spans="1:8" x14ac:dyDescent="0.25">
      <c r="A55" t="s">
        <v>18</v>
      </c>
      <c r="B55" t="s">
        <v>11</v>
      </c>
      <c r="C55" t="s">
        <v>5</v>
      </c>
      <c r="D55">
        <v>2030</v>
      </c>
      <c r="E55" t="s">
        <v>12</v>
      </c>
      <c r="F55">
        <f t="shared" si="1"/>
        <v>119.46400000000001</v>
      </c>
      <c r="G55" t="s">
        <v>147</v>
      </c>
      <c r="H55" t="s">
        <v>61</v>
      </c>
    </row>
    <row r="56" spans="1:8" x14ac:dyDescent="0.25">
      <c r="A56" t="s">
        <v>18</v>
      </c>
      <c r="B56" t="s">
        <v>11</v>
      </c>
      <c r="C56" t="s">
        <v>5</v>
      </c>
      <c r="D56">
        <v>2035</v>
      </c>
      <c r="E56" t="s">
        <v>12</v>
      </c>
      <c r="F56">
        <f t="shared" si="1"/>
        <v>153.47200000000001</v>
      </c>
      <c r="G56" t="s">
        <v>147</v>
      </c>
      <c r="H56" t="s">
        <v>61</v>
      </c>
    </row>
    <row r="57" spans="1:8" x14ac:dyDescent="0.25">
      <c r="A57" t="s">
        <v>18</v>
      </c>
      <c r="B57" t="s">
        <v>11</v>
      </c>
      <c r="C57" t="s">
        <v>5</v>
      </c>
      <c r="D57">
        <v>2040</v>
      </c>
      <c r="E57" t="s">
        <v>12</v>
      </c>
      <c r="F57">
        <f t="shared" si="1"/>
        <v>197.07200000000003</v>
      </c>
      <c r="G57" t="s">
        <v>147</v>
      </c>
      <c r="H57" t="s">
        <v>61</v>
      </c>
    </row>
    <row r="58" spans="1:8" x14ac:dyDescent="0.25">
      <c r="A58" t="s">
        <v>18</v>
      </c>
      <c r="B58" t="s">
        <v>11</v>
      </c>
      <c r="C58" t="s">
        <v>5</v>
      </c>
      <c r="D58">
        <v>2045</v>
      </c>
      <c r="E58" t="s">
        <v>12</v>
      </c>
      <c r="F58">
        <f t="shared" si="1"/>
        <v>252.88000000000002</v>
      </c>
      <c r="G58" t="s">
        <v>147</v>
      </c>
      <c r="H58" t="s">
        <v>61</v>
      </c>
    </row>
    <row r="59" spans="1:8" x14ac:dyDescent="0.25">
      <c r="A59" t="s">
        <v>18</v>
      </c>
      <c r="B59" t="s">
        <v>11</v>
      </c>
      <c r="C59" t="s">
        <v>5</v>
      </c>
      <c r="D59">
        <v>2050</v>
      </c>
      <c r="E59" t="s">
        <v>12</v>
      </c>
      <c r="F59">
        <f t="shared" si="1"/>
        <v>325.25600000000009</v>
      </c>
      <c r="G59" t="s">
        <v>147</v>
      </c>
      <c r="H59" t="s">
        <v>61</v>
      </c>
    </row>
    <row r="60" spans="1:8" x14ac:dyDescent="0.25">
      <c r="A60" t="s">
        <v>15</v>
      </c>
      <c r="B60" t="s">
        <v>75</v>
      </c>
      <c r="C60" t="s">
        <v>5</v>
      </c>
      <c r="E60" t="s">
        <v>12</v>
      </c>
      <c r="F60">
        <v>200</v>
      </c>
      <c r="G60" t="s">
        <v>139</v>
      </c>
      <c r="H60" t="s">
        <v>140</v>
      </c>
    </row>
    <row r="61" spans="1:8" x14ac:dyDescent="0.25">
      <c r="A61" t="s">
        <v>16</v>
      </c>
      <c r="B61" t="s">
        <v>75</v>
      </c>
      <c r="C61" t="s">
        <v>5</v>
      </c>
      <c r="E61" t="s">
        <v>12</v>
      </c>
      <c r="F61">
        <v>30</v>
      </c>
      <c r="G61" t="s">
        <v>138</v>
      </c>
      <c r="H61" t="s">
        <v>143</v>
      </c>
    </row>
    <row r="62" spans="1:8" x14ac:dyDescent="0.25">
      <c r="A62" t="s">
        <v>18</v>
      </c>
      <c r="B62" t="s">
        <v>75</v>
      </c>
      <c r="C62" t="s">
        <v>5</v>
      </c>
      <c r="E62" t="s">
        <v>12</v>
      </c>
      <c r="F62">
        <v>300</v>
      </c>
      <c r="G62" t="s">
        <v>141</v>
      </c>
      <c r="H62" t="s">
        <v>142</v>
      </c>
    </row>
    <row r="63" spans="1:8" x14ac:dyDescent="0.25">
      <c r="A63" t="s">
        <v>15</v>
      </c>
      <c r="B63" t="s">
        <v>76</v>
      </c>
      <c r="C63" t="s">
        <v>5</v>
      </c>
      <c r="E63" t="s">
        <v>9</v>
      </c>
      <c r="F63">
        <v>8000</v>
      </c>
      <c r="G63" t="s">
        <v>128</v>
      </c>
      <c r="H63" t="s">
        <v>106</v>
      </c>
    </row>
    <row r="64" spans="1:8" x14ac:dyDescent="0.25">
      <c r="A64" t="s">
        <v>15</v>
      </c>
      <c r="B64" t="s">
        <v>77</v>
      </c>
      <c r="C64" t="s">
        <v>5</v>
      </c>
      <c r="E64" t="s">
        <v>9</v>
      </c>
      <c r="F64">
        <v>8000</v>
      </c>
      <c r="G64" t="s">
        <v>128</v>
      </c>
      <c r="H64" t="s">
        <v>106</v>
      </c>
    </row>
    <row r="65" spans="1:8" x14ac:dyDescent="0.25">
      <c r="A65" t="s">
        <v>15</v>
      </c>
      <c r="B65" t="s">
        <v>78</v>
      </c>
      <c r="C65" t="s">
        <v>5</v>
      </c>
      <c r="E65" t="s">
        <v>9</v>
      </c>
      <c r="F65">
        <v>8000</v>
      </c>
      <c r="G65" t="s">
        <v>128</v>
      </c>
      <c r="H65" t="s">
        <v>106</v>
      </c>
    </row>
    <row r="66" spans="1:8" x14ac:dyDescent="0.25">
      <c r="A66" t="s">
        <v>15</v>
      </c>
      <c r="B66" t="s">
        <v>92</v>
      </c>
      <c r="C66" t="s">
        <v>5</v>
      </c>
      <c r="E66" t="s">
        <v>7</v>
      </c>
      <c r="F66">
        <v>0.04</v>
      </c>
      <c r="G66" t="s">
        <v>90</v>
      </c>
      <c r="H66" t="s">
        <v>107</v>
      </c>
    </row>
    <row r="67" spans="1:8" x14ac:dyDescent="0.25">
      <c r="A67" t="s">
        <v>15</v>
      </c>
      <c r="B67" t="s">
        <v>98</v>
      </c>
      <c r="C67" t="s">
        <v>5</v>
      </c>
      <c r="E67" t="s">
        <v>7</v>
      </c>
      <c r="F67">
        <v>0.04</v>
      </c>
      <c r="G67" t="s">
        <v>90</v>
      </c>
      <c r="H67" t="s">
        <v>107</v>
      </c>
    </row>
    <row r="68" spans="1:8" x14ac:dyDescent="0.25">
      <c r="A68" t="s">
        <v>15</v>
      </c>
      <c r="B68" t="s">
        <v>101</v>
      </c>
      <c r="C68" t="s">
        <v>5</v>
      </c>
      <c r="E68" t="s">
        <v>7</v>
      </c>
      <c r="F68">
        <v>0.04</v>
      </c>
      <c r="G68" t="s">
        <v>90</v>
      </c>
      <c r="H68" t="s">
        <v>107</v>
      </c>
    </row>
    <row r="69" spans="1:8" x14ac:dyDescent="0.25">
      <c r="A69" t="s">
        <v>15</v>
      </c>
      <c r="B69" t="s">
        <v>87</v>
      </c>
      <c r="C69" t="s">
        <v>5</v>
      </c>
      <c r="D69">
        <v>2024</v>
      </c>
      <c r="E69" t="s">
        <v>6</v>
      </c>
      <c r="F69">
        <v>1035</v>
      </c>
      <c r="G69" t="s">
        <v>90</v>
      </c>
      <c r="H69" t="s">
        <v>118</v>
      </c>
    </row>
    <row r="70" spans="1:8" x14ac:dyDescent="0.25">
      <c r="A70" t="s">
        <v>15</v>
      </c>
      <c r="B70" t="s">
        <v>87</v>
      </c>
      <c r="C70" t="s">
        <v>5</v>
      </c>
      <c r="D70">
        <v>2030</v>
      </c>
      <c r="E70" t="s">
        <v>6</v>
      </c>
      <c r="F70">
        <v>940</v>
      </c>
      <c r="G70" t="s">
        <v>90</v>
      </c>
      <c r="H70" t="s">
        <v>108</v>
      </c>
    </row>
    <row r="71" spans="1:8" x14ac:dyDescent="0.25">
      <c r="A71" t="s">
        <v>15</v>
      </c>
      <c r="B71" t="s">
        <v>87</v>
      </c>
      <c r="C71" t="s">
        <v>5</v>
      </c>
      <c r="D71">
        <v>2050</v>
      </c>
      <c r="E71" t="s">
        <v>6</v>
      </c>
      <c r="F71">
        <v>400</v>
      </c>
      <c r="G71" t="s">
        <v>90</v>
      </c>
      <c r="H71" t="s">
        <v>109</v>
      </c>
    </row>
    <row r="72" spans="1:8" x14ac:dyDescent="0.25">
      <c r="A72" t="s">
        <v>15</v>
      </c>
      <c r="B72" t="s">
        <v>91</v>
      </c>
      <c r="C72" t="s">
        <v>5</v>
      </c>
      <c r="E72" t="s">
        <v>7</v>
      </c>
      <c r="F72">
        <v>0.84</v>
      </c>
      <c r="G72" t="s">
        <v>90</v>
      </c>
      <c r="H72" t="s">
        <v>107</v>
      </c>
    </row>
    <row r="73" spans="1:8" x14ac:dyDescent="0.25">
      <c r="A73" t="s">
        <v>15</v>
      </c>
      <c r="B73" t="s">
        <v>102</v>
      </c>
      <c r="C73" t="s">
        <v>5</v>
      </c>
      <c r="E73" t="s">
        <v>13</v>
      </c>
      <c r="F73">
        <v>0.27</v>
      </c>
      <c r="G73" t="s">
        <v>111</v>
      </c>
      <c r="H73" t="s">
        <v>112</v>
      </c>
    </row>
    <row r="74" spans="1:8" x14ac:dyDescent="0.25">
      <c r="A74" t="s">
        <v>15</v>
      </c>
      <c r="B74" t="s">
        <v>88</v>
      </c>
      <c r="C74" t="s">
        <v>5</v>
      </c>
      <c r="D74">
        <v>2024</v>
      </c>
      <c r="E74" t="s">
        <v>6</v>
      </c>
      <c r="F74">
        <v>1985</v>
      </c>
      <c r="G74" t="s">
        <v>105</v>
      </c>
      <c r="H74" t="s">
        <v>149</v>
      </c>
    </row>
    <row r="75" spans="1:8" x14ac:dyDescent="0.25">
      <c r="A75" t="s">
        <v>15</v>
      </c>
      <c r="B75" t="s">
        <v>88</v>
      </c>
      <c r="C75" t="s">
        <v>5</v>
      </c>
      <c r="D75">
        <v>2030</v>
      </c>
      <c r="E75" t="s">
        <v>6</v>
      </c>
      <c r="F75">
        <v>1815</v>
      </c>
      <c r="G75" t="s">
        <v>105</v>
      </c>
      <c r="H75" t="s">
        <v>150</v>
      </c>
    </row>
    <row r="76" spans="1:8" x14ac:dyDescent="0.25">
      <c r="A76" t="s">
        <v>15</v>
      </c>
      <c r="B76" t="s">
        <v>88</v>
      </c>
      <c r="C76" t="s">
        <v>5</v>
      </c>
      <c r="D76">
        <v>2050</v>
      </c>
      <c r="E76" t="s">
        <v>6</v>
      </c>
      <c r="F76">
        <v>1070</v>
      </c>
      <c r="G76" t="s">
        <v>105</v>
      </c>
      <c r="H76" t="s">
        <v>151</v>
      </c>
    </row>
    <row r="77" spans="1:8" x14ac:dyDescent="0.25">
      <c r="A77" t="s">
        <v>15</v>
      </c>
      <c r="B77" t="s">
        <v>99</v>
      </c>
      <c r="C77" t="s">
        <v>5</v>
      </c>
      <c r="E77" t="s">
        <v>7</v>
      </c>
      <c r="F77">
        <v>0.66</v>
      </c>
      <c r="G77" t="s">
        <v>90</v>
      </c>
      <c r="H77" t="s">
        <v>107</v>
      </c>
    </row>
    <row r="78" spans="1:8" x14ac:dyDescent="0.25">
      <c r="A78" t="s">
        <v>15</v>
      </c>
      <c r="B78" t="s">
        <v>103</v>
      </c>
      <c r="C78" t="s">
        <v>5</v>
      </c>
      <c r="E78" t="s">
        <v>13</v>
      </c>
      <c r="F78">
        <v>0.25340000000000001</v>
      </c>
      <c r="G78" t="s">
        <v>105</v>
      </c>
      <c r="H78" t="s">
        <v>113</v>
      </c>
    </row>
    <row r="79" spans="1:8" x14ac:dyDescent="0.25">
      <c r="A79" t="s">
        <v>15</v>
      </c>
      <c r="B79" t="s">
        <v>89</v>
      </c>
      <c r="C79" t="s">
        <v>5</v>
      </c>
      <c r="D79">
        <v>2024</v>
      </c>
      <c r="E79" t="s">
        <v>6</v>
      </c>
      <c r="F79">
        <v>670</v>
      </c>
      <c r="G79" t="s">
        <v>90</v>
      </c>
      <c r="H79" t="s">
        <v>118</v>
      </c>
    </row>
    <row r="80" spans="1:8" x14ac:dyDescent="0.25">
      <c r="A80" t="s">
        <v>15</v>
      </c>
      <c r="B80" t="s">
        <v>89</v>
      </c>
      <c r="C80" t="s">
        <v>5</v>
      </c>
      <c r="D80">
        <v>2030</v>
      </c>
      <c r="E80" t="s">
        <v>6</v>
      </c>
      <c r="F80">
        <v>610</v>
      </c>
      <c r="G80" t="s">
        <v>90</v>
      </c>
      <c r="H80" t="s">
        <v>114</v>
      </c>
    </row>
    <row r="81" spans="1:8" x14ac:dyDescent="0.25">
      <c r="A81" t="s">
        <v>15</v>
      </c>
      <c r="B81" t="s">
        <v>89</v>
      </c>
      <c r="C81" t="s">
        <v>5</v>
      </c>
      <c r="D81">
        <v>2050</v>
      </c>
      <c r="E81" t="s">
        <v>6</v>
      </c>
      <c r="F81">
        <v>340</v>
      </c>
      <c r="G81" t="s">
        <v>90</v>
      </c>
      <c r="H81" t="s">
        <v>115</v>
      </c>
    </row>
    <row r="82" spans="1:8" x14ac:dyDescent="0.25">
      <c r="A82" t="s">
        <v>15</v>
      </c>
      <c r="B82" t="s">
        <v>100</v>
      </c>
      <c r="C82" t="s">
        <v>5</v>
      </c>
      <c r="E82" t="s">
        <v>7</v>
      </c>
      <c r="F82">
        <v>0.83</v>
      </c>
      <c r="G82" t="s">
        <v>90</v>
      </c>
      <c r="H82" t="s">
        <v>107</v>
      </c>
    </row>
    <row r="83" spans="1:8" x14ac:dyDescent="0.25">
      <c r="A83" t="s">
        <v>15</v>
      </c>
      <c r="B83" t="s">
        <v>104</v>
      </c>
      <c r="C83" t="s">
        <v>5</v>
      </c>
      <c r="E83" t="s">
        <v>13</v>
      </c>
      <c r="F83">
        <v>0.22</v>
      </c>
      <c r="G83" t="s">
        <v>116</v>
      </c>
      <c r="H83" t="s">
        <v>117</v>
      </c>
    </row>
    <row r="84" spans="1:8" x14ac:dyDescent="0.25">
      <c r="A84" t="s">
        <v>15</v>
      </c>
      <c r="B84" t="s">
        <v>93</v>
      </c>
      <c r="C84" t="s">
        <v>5</v>
      </c>
      <c r="D84">
        <v>2024</v>
      </c>
      <c r="E84" t="s">
        <v>10</v>
      </c>
      <c r="F84">
        <f>19.33</f>
        <v>19.329999999999998</v>
      </c>
      <c r="G84" t="s">
        <v>67</v>
      </c>
      <c r="H84" t="s">
        <v>144</v>
      </c>
    </row>
    <row r="85" spans="1:8" x14ac:dyDescent="0.25">
      <c r="A85" t="s">
        <v>15</v>
      </c>
      <c r="B85" t="s">
        <v>93</v>
      </c>
      <c r="C85" t="s">
        <v>5</v>
      </c>
      <c r="D85">
        <v>2030</v>
      </c>
      <c r="E85" t="s">
        <v>10</v>
      </c>
      <c r="F85">
        <f>21.82</f>
        <v>21.82</v>
      </c>
      <c r="G85" t="s">
        <v>66</v>
      </c>
      <c r="H85" t="s">
        <v>145</v>
      </c>
    </row>
    <row r="86" spans="1:8" x14ac:dyDescent="0.25">
      <c r="A86" t="s">
        <v>15</v>
      </c>
      <c r="B86" t="s">
        <v>93</v>
      </c>
      <c r="C86" t="s">
        <v>5</v>
      </c>
      <c r="D86">
        <v>2050</v>
      </c>
      <c r="E86" t="s">
        <v>10</v>
      </c>
      <c r="F86">
        <f>13</f>
        <v>13</v>
      </c>
      <c r="G86" t="s">
        <v>130</v>
      </c>
      <c r="H86" t="s">
        <v>146</v>
      </c>
    </row>
    <row r="87" spans="1:8" x14ac:dyDescent="0.25">
      <c r="A87" t="s">
        <v>16</v>
      </c>
      <c r="B87" t="s">
        <v>93</v>
      </c>
      <c r="C87" t="s">
        <v>5</v>
      </c>
      <c r="D87">
        <v>2024</v>
      </c>
      <c r="E87" t="s">
        <v>10</v>
      </c>
      <c r="F87">
        <f>F84*1.2</f>
        <v>23.195999999999998</v>
      </c>
      <c r="G87" t="s">
        <v>67</v>
      </c>
      <c r="H87" t="s">
        <v>60</v>
      </c>
    </row>
    <row r="88" spans="1:8" x14ac:dyDescent="0.25">
      <c r="A88" t="s">
        <v>16</v>
      </c>
      <c r="B88" t="s">
        <v>93</v>
      </c>
      <c r="C88" t="s">
        <v>5</v>
      </c>
      <c r="D88">
        <v>2030</v>
      </c>
      <c r="E88" t="s">
        <v>10</v>
      </c>
      <c r="F88">
        <f>F85*1.3</f>
        <v>28.366</v>
      </c>
      <c r="G88" t="s">
        <v>66</v>
      </c>
      <c r="H88" t="s">
        <v>152</v>
      </c>
    </row>
    <row r="89" spans="1:8" x14ac:dyDescent="0.25">
      <c r="A89" t="s">
        <v>16</v>
      </c>
      <c r="B89" t="s">
        <v>93</v>
      </c>
      <c r="C89" t="s">
        <v>5</v>
      </c>
      <c r="D89">
        <v>2050</v>
      </c>
      <c r="E89" t="s">
        <v>10</v>
      </c>
      <c r="F89">
        <f>F86*1.5</f>
        <v>19.5</v>
      </c>
      <c r="G89" t="s">
        <v>130</v>
      </c>
      <c r="H89" t="s">
        <v>153</v>
      </c>
    </row>
    <row r="90" spans="1:8" x14ac:dyDescent="0.25">
      <c r="A90" t="s">
        <v>18</v>
      </c>
      <c r="B90" t="s">
        <v>93</v>
      </c>
      <c r="C90" t="s">
        <v>5</v>
      </c>
      <c r="D90">
        <v>2024</v>
      </c>
      <c r="E90" t="s">
        <v>10</v>
      </c>
      <c r="F90">
        <f>F84*0.8</f>
        <v>15.463999999999999</v>
      </c>
      <c r="G90" t="s">
        <v>67</v>
      </c>
      <c r="H90" t="s">
        <v>61</v>
      </c>
    </row>
    <row r="91" spans="1:8" x14ac:dyDescent="0.25">
      <c r="A91" t="s">
        <v>18</v>
      </c>
      <c r="B91" t="s">
        <v>93</v>
      </c>
      <c r="C91" t="s">
        <v>5</v>
      </c>
      <c r="D91">
        <v>2030</v>
      </c>
      <c r="E91" t="s">
        <v>10</v>
      </c>
      <c r="F91">
        <f>F85*0.7</f>
        <v>15.273999999999999</v>
      </c>
      <c r="G91" t="s">
        <v>66</v>
      </c>
      <c r="H91" t="s">
        <v>154</v>
      </c>
    </row>
    <row r="92" spans="1:8" x14ac:dyDescent="0.25">
      <c r="A92" t="s">
        <v>18</v>
      </c>
      <c r="B92" t="s">
        <v>93</v>
      </c>
      <c r="C92" t="s">
        <v>5</v>
      </c>
      <c r="D92">
        <v>2050</v>
      </c>
      <c r="E92" t="s">
        <v>10</v>
      </c>
      <c r="F92">
        <f>F86*0.5</f>
        <v>6.5</v>
      </c>
      <c r="G92" t="s">
        <v>130</v>
      </c>
      <c r="H92" t="s">
        <v>155</v>
      </c>
    </row>
    <row r="93" spans="1:8" x14ac:dyDescent="0.25">
      <c r="A93" t="s">
        <v>15</v>
      </c>
      <c r="B93" t="s">
        <v>94</v>
      </c>
      <c r="C93" t="s">
        <v>5</v>
      </c>
      <c r="E93" t="s">
        <v>13</v>
      </c>
      <c r="F93">
        <v>0.26500000000000001</v>
      </c>
      <c r="G93" t="s">
        <v>23</v>
      </c>
      <c r="H93" t="s">
        <v>24</v>
      </c>
    </row>
    <row r="94" spans="1:8" x14ac:dyDescent="0.25">
      <c r="A94" t="s">
        <v>15</v>
      </c>
      <c r="B94" t="s">
        <v>72</v>
      </c>
      <c r="C94" t="s">
        <v>5</v>
      </c>
      <c r="D94">
        <v>2024</v>
      </c>
      <c r="E94" t="s">
        <v>10</v>
      </c>
      <c r="F94">
        <v>33</v>
      </c>
      <c r="G94" t="s">
        <v>127</v>
      </c>
      <c r="H94" t="s">
        <v>161</v>
      </c>
    </row>
    <row r="95" spans="1:8" x14ac:dyDescent="0.25">
      <c r="A95" t="s">
        <v>15</v>
      </c>
      <c r="B95" t="s">
        <v>72</v>
      </c>
      <c r="C95" t="s">
        <v>5</v>
      </c>
      <c r="D95">
        <v>2030</v>
      </c>
      <c r="E95" t="s">
        <v>10</v>
      </c>
      <c r="F95">
        <f>7.22+F85/0.75</f>
        <v>36.313333333333333</v>
      </c>
      <c r="G95" t="s">
        <v>127</v>
      </c>
      <c r="H95" t="s">
        <v>156</v>
      </c>
    </row>
    <row r="96" spans="1:8" x14ac:dyDescent="0.25">
      <c r="A96" t="s">
        <v>15</v>
      </c>
      <c r="B96" t="s">
        <v>72</v>
      </c>
      <c r="C96" t="s">
        <v>5</v>
      </c>
      <c r="D96">
        <v>2050</v>
      </c>
      <c r="E96" t="s">
        <v>10</v>
      </c>
      <c r="F96">
        <f>7.22+F86/0.75</f>
        <v>24.553333333333331</v>
      </c>
      <c r="G96" t="s">
        <v>132</v>
      </c>
      <c r="H96" t="s">
        <v>157</v>
      </c>
    </row>
    <row r="97" spans="1:8" x14ac:dyDescent="0.25">
      <c r="A97" t="s">
        <v>16</v>
      </c>
      <c r="B97" t="s">
        <v>72</v>
      </c>
      <c r="C97" t="s">
        <v>5</v>
      </c>
      <c r="D97">
        <v>2024</v>
      </c>
      <c r="E97" t="s">
        <v>10</v>
      </c>
      <c r="F97">
        <f>F94*1.2</f>
        <v>39.6</v>
      </c>
      <c r="G97" t="s">
        <v>127</v>
      </c>
      <c r="H97" t="s">
        <v>60</v>
      </c>
    </row>
    <row r="98" spans="1:8" x14ac:dyDescent="0.25">
      <c r="A98" t="s">
        <v>16</v>
      </c>
      <c r="B98" t="s">
        <v>72</v>
      </c>
      <c r="C98" t="s">
        <v>5</v>
      </c>
      <c r="D98">
        <v>2030</v>
      </c>
      <c r="E98" t="s">
        <v>10</v>
      </c>
      <c r="F98">
        <f>F95*1.3</f>
        <v>47.207333333333331</v>
      </c>
      <c r="G98" t="s">
        <v>127</v>
      </c>
      <c r="H98" t="s">
        <v>152</v>
      </c>
    </row>
    <row r="99" spans="1:8" x14ac:dyDescent="0.25">
      <c r="A99" t="s">
        <v>16</v>
      </c>
      <c r="B99" t="s">
        <v>72</v>
      </c>
      <c r="C99" t="s">
        <v>5</v>
      </c>
      <c r="D99">
        <v>2050</v>
      </c>
      <c r="E99" t="s">
        <v>10</v>
      </c>
      <c r="F99">
        <f>F96*1.5</f>
        <v>36.83</v>
      </c>
      <c r="G99" t="s">
        <v>132</v>
      </c>
      <c r="H99" t="s">
        <v>153</v>
      </c>
    </row>
    <row r="100" spans="1:8" x14ac:dyDescent="0.25">
      <c r="A100" t="s">
        <v>18</v>
      </c>
      <c r="B100" t="s">
        <v>72</v>
      </c>
      <c r="C100" t="s">
        <v>5</v>
      </c>
      <c r="D100">
        <v>2024</v>
      </c>
      <c r="E100" t="s">
        <v>10</v>
      </c>
      <c r="F100">
        <f>F94*0.8</f>
        <v>26.400000000000002</v>
      </c>
      <c r="G100" t="s">
        <v>127</v>
      </c>
      <c r="H100" t="s">
        <v>61</v>
      </c>
    </row>
    <row r="101" spans="1:8" x14ac:dyDescent="0.25">
      <c r="A101" t="s">
        <v>18</v>
      </c>
      <c r="B101" t="s">
        <v>72</v>
      </c>
      <c r="C101" t="s">
        <v>5</v>
      </c>
      <c r="D101">
        <v>2030</v>
      </c>
      <c r="E101" t="s">
        <v>10</v>
      </c>
      <c r="F101">
        <f>F95*0.7</f>
        <v>25.419333333333331</v>
      </c>
      <c r="G101" t="s">
        <v>127</v>
      </c>
      <c r="H101" t="s">
        <v>154</v>
      </c>
    </row>
    <row r="102" spans="1:8" x14ac:dyDescent="0.25">
      <c r="A102" t="s">
        <v>18</v>
      </c>
      <c r="B102" t="s">
        <v>72</v>
      </c>
      <c r="C102" t="s">
        <v>5</v>
      </c>
      <c r="D102">
        <v>2050</v>
      </c>
      <c r="E102" t="s">
        <v>10</v>
      </c>
      <c r="F102">
        <f>F96*0.5</f>
        <v>12.276666666666666</v>
      </c>
      <c r="G102" t="s">
        <v>132</v>
      </c>
      <c r="H102" t="s">
        <v>155</v>
      </c>
    </row>
    <row r="103" spans="1:8" x14ac:dyDescent="0.25">
      <c r="A103" t="s">
        <v>15</v>
      </c>
      <c r="B103" t="s">
        <v>95</v>
      </c>
      <c r="C103" t="s">
        <v>5</v>
      </c>
      <c r="E103" t="s">
        <v>13</v>
      </c>
      <c r="F103">
        <f>F93/0.75</f>
        <v>0.35333333333333333</v>
      </c>
      <c r="G103" t="s">
        <v>23</v>
      </c>
      <c r="H103" t="s">
        <v>124</v>
      </c>
    </row>
    <row r="104" spans="1:8" x14ac:dyDescent="0.25">
      <c r="A104" t="s">
        <v>15</v>
      </c>
      <c r="B104" t="s">
        <v>125</v>
      </c>
      <c r="C104" t="s">
        <v>5</v>
      </c>
      <c r="D104">
        <v>2024</v>
      </c>
      <c r="E104" t="s">
        <v>10</v>
      </c>
      <c r="F104">
        <v>57</v>
      </c>
      <c r="G104" t="s">
        <v>110</v>
      </c>
      <c r="H104" t="s">
        <v>166</v>
      </c>
    </row>
    <row r="105" spans="1:8" x14ac:dyDescent="0.25">
      <c r="A105" t="s">
        <v>15</v>
      </c>
      <c r="B105" t="s">
        <v>125</v>
      </c>
      <c r="C105" t="s">
        <v>5</v>
      </c>
      <c r="D105">
        <v>2030</v>
      </c>
      <c r="E105" t="s">
        <v>10</v>
      </c>
      <c r="F105">
        <f>29.61+F85/0.7</f>
        <v>60.781428571428577</v>
      </c>
      <c r="G105" t="s">
        <v>110</v>
      </c>
      <c r="H105" t="s">
        <v>159</v>
      </c>
    </row>
    <row r="106" spans="1:8" x14ac:dyDescent="0.25">
      <c r="A106" t="s">
        <v>15</v>
      </c>
      <c r="B106" t="s">
        <v>125</v>
      </c>
      <c r="C106" t="s">
        <v>5</v>
      </c>
      <c r="D106">
        <v>2050</v>
      </c>
      <c r="E106" t="s">
        <v>10</v>
      </c>
      <c r="F106">
        <f>29.61+F86/0.7</f>
        <v>48.181428571428569</v>
      </c>
      <c r="G106" t="s">
        <v>133</v>
      </c>
      <c r="H106" t="s">
        <v>160</v>
      </c>
    </row>
    <row r="107" spans="1:8" x14ac:dyDescent="0.25">
      <c r="A107" t="s">
        <v>16</v>
      </c>
      <c r="B107" t="s">
        <v>125</v>
      </c>
      <c r="C107" t="s">
        <v>5</v>
      </c>
      <c r="D107">
        <v>2024</v>
      </c>
      <c r="E107" t="s">
        <v>10</v>
      </c>
      <c r="F107">
        <f>F104*1.2</f>
        <v>68.399999999999991</v>
      </c>
      <c r="G107" t="s">
        <v>110</v>
      </c>
      <c r="H107" t="s">
        <v>60</v>
      </c>
    </row>
    <row r="108" spans="1:8" x14ac:dyDescent="0.25">
      <c r="A108" t="s">
        <v>16</v>
      </c>
      <c r="B108" t="s">
        <v>125</v>
      </c>
      <c r="C108" t="s">
        <v>5</v>
      </c>
      <c r="D108">
        <v>2030</v>
      </c>
      <c r="E108" t="s">
        <v>10</v>
      </c>
      <c r="F108">
        <f>F105*1.3</f>
        <v>79.015857142857158</v>
      </c>
      <c r="G108" t="s">
        <v>110</v>
      </c>
      <c r="H108" t="s">
        <v>152</v>
      </c>
    </row>
    <row r="109" spans="1:8" x14ac:dyDescent="0.25">
      <c r="A109" t="s">
        <v>16</v>
      </c>
      <c r="B109" t="s">
        <v>125</v>
      </c>
      <c r="C109" t="s">
        <v>5</v>
      </c>
      <c r="D109">
        <v>2050</v>
      </c>
      <c r="E109" t="s">
        <v>10</v>
      </c>
      <c r="F109">
        <f>F106*1.5</f>
        <v>72.272142857142853</v>
      </c>
      <c r="G109" t="s">
        <v>133</v>
      </c>
      <c r="H109" t="s">
        <v>153</v>
      </c>
    </row>
    <row r="110" spans="1:8" x14ac:dyDescent="0.25">
      <c r="A110" t="s">
        <v>18</v>
      </c>
      <c r="B110" t="s">
        <v>125</v>
      </c>
      <c r="C110" t="s">
        <v>5</v>
      </c>
      <c r="D110">
        <v>2024</v>
      </c>
      <c r="E110" t="s">
        <v>10</v>
      </c>
      <c r="F110">
        <f>F104*0.8</f>
        <v>45.6</v>
      </c>
      <c r="G110" t="s">
        <v>110</v>
      </c>
      <c r="H110" t="s">
        <v>61</v>
      </c>
    </row>
    <row r="111" spans="1:8" x14ac:dyDescent="0.25">
      <c r="A111" t="s">
        <v>18</v>
      </c>
      <c r="B111" t="s">
        <v>125</v>
      </c>
      <c r="C111" t="s">
        <v>5</v>
      </c>
      <c r="D111">
        <v>2030</v>
      </c>
      <c r="E111" t="s">
        <v>10</v>
      </c>
      <c r="F111">
        <f>F105*0.7</f>
        <v>42.547000000000004</v>
      </c>
      <c r="G111" t="s">
        <v>110</v>
      </c>
      <c r="H111" t="s">
        <v>154</v>
      </c>
    </row>
    <row r="112" spans="1:8" x14ac:dyDescent="0.25">
      <c r="A112" t="s">
        <v>18</v>
      </c>
      <c r="B112" t="s">
        <v>125</v>
      </c>
      <c r="C112" t="s">
        <v>5</v>
      </c>
      <c r="D112">
        <v>2050</v>
      </c>
      <c r="E112" t="s">
        <v>10</v>
      </c>
      <c r="F112">
        <f>F106*0.5</f>
        <v>24.090714285714284</v>
      </c>
      <c r="G112" t="s">
        <v>133</v>
      </c>
      <c r="H112" t="s">
        <v>155</v>
      </c>
    </row>
    <row r="113" spans="1:8" x14ac:dyDescent="0.25">
      <c r="A113" t="s">
        <v>15</v>
      </c>
      <c r="B113" t="s">
        <v>126</v>
      </c>
      <c r="C113" t="s">
        <v>5</v>
      </c>
      <c r="E113" t="s">
        <v>13</v>
      </c>
      <c r="F113">
        <f>F93/0.7</f>
        <v>0.37857142857142861</v>
      </c>
      <c r="G113" t="s">
        <v>23</v>
      </c>
      <c r="H113" t="s">
        <v>158</v>
      </c>
    </row>
    <row r="114" spans="1:8" x14ac:dyDescent="0.25">
      <c r="A114" t="s">
        <v>15</v>
      </c>
      <c r="B114" t="s">
        <v>73</v>
      </c>
      <c r="C114" t="s">
        <v>5</v>
      </c>
      <c r="D114">
        <v>2024</v>
      </c>
      <c r="E114" t="s">
        <v>10</v>
      </c>
      <c r="F114">
        <v>63</v>
      </c>
      <c r="G114" t="s">
        <v>121</v>
      </c>
      <c r="H114" t="s">
        <v>162</v>
      </c>
    </row>
    <row r="115" spans="1:8" x14ac:dyDescent="0.25">
      <c r="A115" t="s">
        <v>15</v>
      </c>
      <c r="B115" t="s">
        <v>73</v>
      </c>
      <c r="C115" t="s">
        <v>5</v>
      </c>
      <c r="D115">
        <v>2030</v>
      </c>
      <c r="E115" t="s">
        <v>10</v>
      </c>
      <c r="F115">
        <f>9.24+41/0.9</f>
        <v>54.795555555555559</v>
      </c>
      <c r="G115" t="s">
        <v>122</v>
      </c>
      <c r="H115" t="s">
        <v>163</v>
      </c>
    </row>
    <row r="116" spans="1:8" x14ac:dyDescent="0.25">
      <c r="A116" t="s">
        <v>15</v>
      </c>
      <c r="B116" t="s">
        <v>73</v>
      </c>
      <c r="C116" t="s">
        <v>5</v>
      </c>
      <c r="D116">
        <v>2050</v>
      </c>
      <c r="E116" t="s">
        <v>10</v>
      </c>
      <c r="F116">
        <f>9.24+16.13/0.9</f>
        <v>27.162222222222219</v>
      </c>
      <c r="G116" t="s">
        <v>134</v>
      </c>
      <c r="H116" t="s">
        <v>164</v>
      </c>
    </row>
    <row r="117" spans="1:8" x14ac:dyDescent="0.25">
      <c r="A117" t="s">
        <v>16</v>
      </c>
      <c r="B117" t="s">
        <v>73</v>
      </c>
      <c r="C117" t="s">
        <v>5</v>
      </c>
      <c r="D117">
        <v>2024</v>
      </c>
      <c r="E117" t="s">
        <v>10</v>
      </c>
      <c r="F117">
        <f>F114*1.2</f>
        <v>75.599999999999994</v>
      </c>
      <c r="G117" t="s">
        <v>121</v>
      </c>
      <c r="H117" t="s">
        <v>60</v>
      </c>
    </row>
    <row r="118" spans="1:8" x14ac:dyDescent="0.25">
      <c r="A118" t="s">
        <v>16</v>
      </c>
      <c r="B118" t="s">
        <v>73</v>
      </c>
      <c r="C118" t="s">
        <v>5</v>
      </c>
      <c r="D118">
        <v>2030</v>
      </c>
      <c r="E118" t="s">
        <v>10</v>
      </c>
      <c r="F118">
        <f>F115*1.3</f>
        <v>71.234222222222229</v>
      </c>
      <c r="G118" t="s">
        <v>122</v>
      </c>
      <c r="H118" t="s">
        <v>152</v>
      </c>
    </row>
    <row r="119" spans="1:8" x14ac:dyDescent="0.25">
      <c r="A119" t="s">
        <v>16</v>
      </c>
      <c r="B119" t="s">
        <v>73</v>
      </c>
      <c r="C119" t="s">
        <v>5</v>
      </c>
      <c r="D119">
        <v>2050</v>
      </c>
      <c r="E119" t="s">
        <v>10</v>
      </c>
      <c r="F119">
        <f>F116*1.5</f>
        <v>40.743333333333325</v>
      </c>
      <c r="G119" t="s">
        <v>134</v>
      </c>
      <c r="H119" t="s">
        <v>153</v>
      </c>
    </row>
    <row r="120" spans="1:8" x14ac:dyDescent="0.25">
      <c r="A120" t="s">
        <v>18</v>
      </c>
      <c r="B120" t="s">
        <v>73</v>
      </c>
      <c r="C120" t="s">
        <v>5</v>
      </c>
      <c r="D120">
        <v>2024</v>
      </c>
      <c r="E120" t="s">
        <v>10</v>
      </c>
      <c r="F120">
        <f>F114*0.8</f>
        <v>50.400000000000006</v>
      </c>
      <c r="G120" t="s">
        <v>121</v>
      </c>
      <c r="H120" t="s">
        <v>61</v>
      </c>
    </row>
    <row r="121" spans="1:8" x14ac:dyDescent="0.25">
      <c r="A121" t="s">
        <v>18</v>
      </c>
      <c r="B121" t="s">
        <v>73</v>
      </c>
      <c r="C121" t="s">
        <v>5</v>
      </c>
      <c r="D121">
        <v>2030</v>
      </c>
      <c r="E121" t="s">
        <v>10</v>
      </c>
      <c r="F121">
        <f>F115*0.7</f>
        <v>38.356888888888889</v>
      </c>
      <c r="G121" t="s">
        <v>122</v>
      </c>
      <c r="H121" t="s">
        <v>154</v>
      </c>
    </row>
    <row r="122" spans="1:8" x14ac:dyDescent="0.25">
      <c r="A122" t="s">
        <v>18</v>
      </c>
      <c r="B122" t="s">
        <v>73</v>
      </c>
      <c r="C122" t="s">
        <v>5</v>
      </c>
      <c r="D122">
        <v>2050</v>
      </c>
      <c r="E122" t="s">
        <v>10</v>
      </c>
      <c r="F122">
        <f>F116*0.5</f>
        <v>13.58111111111111</v>
      </c>
      <c r="G122" t="s">
        <v>134</v>
      </c>
      <c r="H122" t="s">
        <v>155</v>
      </c>
    </row>
    <row r="123" spans="1:8" x14ac:dyDescent="0.25">
      <c r="A123" t="s">
        <v>15</v>
      </c>
      <c r="B123" t="s">
        <v>96</v>
      </c>
      <c r="C123" t="s">
        <v>5</v>
      </c>
      <c r="E123" t="s">
        <v>13</v>
      </c>
      <c r="F123">
        <v>0.32</v>
      </c>
      <c r="G123" t="s">
        <v>123</v>
      </c>
      <c r="H123" t="s">
        <v>131</v>
      </c>
    </row>
    <row r="124" spans="1:8" x14ac:dyDescent="0.25">
      <c r="A124" t="s">
        <v>15</v>
      </c>
      <c r="B124" t="s">
        <v>74</v>
      </c>
      <c r="C124" t="s">
        <v>5</v>
      </c>
      <c r="D124">
        <v>2024</v>
      </c>
      <c r="E124" t="s">
        <v>10</v>
      </c>
      <c r="F124">
        <v>65</v>
      </c>
      <c r="G124" t="s">
        <v>129</v>
      </c>
      <c r="H124" t="s">
        <v>165</v>
      </c>
    </row>
    <row r="125" spans="1:8" x14ac:dyDescent="0.25">
      <c r="A125" t="s">
        <v>15</v>
      </c>
      <c r="B125" t="s">
        <v>74</v>
      </c>
      <c r="C125" t="s">
        <v>5</v>
      </c>
      <c r="D125">
        <v>2030</v>
      </c>
      <c r="E125" t="s">
        <v>10</v>
      </c>
      <c r="F125">
        <f>11.24+41/0.9</f>
        <v>56.795555555555559</v>
      </c>
      <c r="G125" t="s">
        <v>129</v>
      </c>
      <c r="H125" t="s">
        <v>163</v>
      </c>
    </row>
    <row r="126" spans="1:8" x14ac:dyDescent="0.25">
      <c r="A126" t="s">
        <v>15</v>
      </c>
      <c r="B126" t="s">
        <v>74</v>
      </c>
      <c r="C126" t="s">
        <v>5</v>
      </c>
      <c r="D126">
        <v>2050</v>
      </c>
      <c r="E126" t="s">
        <v>10</v>
      </c>
      <c r="F126">
        <f>11.24+16.13/0.9</f>
        <v>29.162222222222219</v>
      </c>
      <c r="G126" t="s">
        <v>135</v>
      </c>
      <c r="H126" t="s">
        <v>164</v>
      </c>
    </row>
    <row r="127" spans="1:8" x14ac:dyDescent="0.25">
      <c r="A127" t="s">
        <v>16</v>
      </c>
      <c r="B127" t="s">
        <v>74</v>
      </c>
      <c r="C127" t="s">
        <v>5</v>
      </c>
      <c r="D127">
        <v>2024</v>
      </c>
      <c r="E127" t="s">
        <v>10</v>
      </c>
      <c r="F127">
        <f>F124*1.2</f>
        <v>78</v>
      </c>
      <c r="G127" t="s">
        <v>129</v>
      </c>
      <c r="H127" t="s">
        <v>60</v>
      </c>
    </row>
    <row r="128" spans="1:8" x14ac:dyDescent="0.25">
      <c r="A128" t="s">
        <v>16</v>
      </c>
      <c r="B128" t="s">
        <v>74</v>
      </c>
      <c r="C128" t="s">
        <v>5</v>
      </c>
      <c r="D128">
        <v>2030</v>
      </c>
      <c r="E128" t="s">
        <v>10</v>
      </c>
      <c r="F128">
        <f>F125*1.3</f>
        <v>73.834222222222223</v>
      </c>
      <c r="G128" t="s">
        <v>129</v>
      </c>
      <c r="H128" t="s">
        <v>152</v>
      </c>
    </row>
    <row r="129" spans="1:8" x14ac:dyDescent="0.25">
      <c r="A129" t="s">
        <v>16</v>
      </c>
      <c r="B129" t="s">
        <v>74</v>
      </c>
      <c r="C129" t="s">
        <v>5</v>
      </c>
      <c r="D129">
        <v>2050</v>
      </c>
      <c r="E129" t="s">
        <v>10</v>
      </c>
      <c r="F129">
        <f>F126*1.5</f>
        <v>43.743333333333325</v>
      </c>
      <c r="G129" t="s">
        <v>135</v>
      </c>
      <c r="H129" t="s">
        <v>153</v>
      </c>
    </row>
    <row r="130" spans="1:8" x14ac:dyDescent="0.25">
      <c r="A130" t="s">
        <v>18</v>
      </c>
      <c r="B130" t="s">
        <v>74</v>
      </c>
      <c r="C130" t="s">
        <v>5</v>
      </c>
      <c r="D130">
        <v>2024</v>
      </c>
      <c r="E130" t="s">
        <v>10</v>
      </c>
      <c r="F130">
        <f>F124*0.8</f>
        <v>52</v>
      </c>
      <c r="G130" t="s">
        <v>129</v>
      </c>
      <c r="H130" t="s">
        <v>61</v>
      </c>
    </row>
    <row r="131" spans="1:8" x14ac:dyDescent="0.25">
      <c r="A131" t="s">
        <v>18</v>
      </c>
      <c r="B131" t="s">
        <v>74</v>
      </c>
      <c r="C131" t="s">
        <v>5</v>
      </c>
      <c r="D131">
        <v>2030</v>
      </c>
      <c r="E131" t="s">
        <v>10</v>
      </c>
      <c r="F131">
        <f>F125*0.7</f>
        <v>39.756888888888888</v>
      </c>
      <c r="G131" t="s">
        <v>129</v>
      </c>
      <c r="H131" t="s">
        <v>154</v>
      </c>
    </row>
    <row r="132" spans="1:8" x14ac:dyDescent="0.25">
      <c r="A132" t="s">
        <v>18</v>
      </c>
      <c r="B132" t="s">
        <v>74</v>
      </c>
      <c r="C132" t="s">
        <v>5</v>
      </c>
      <c r="D132">
        <v>2050</v>
      </c>
      <c r="E132" t="s">
        <v>10</v>
      </c>
      <c r="F132">
        <f>F126*0.5</f>
        <v>14.58111111111111</v>
      </c>
      <c r="G132" t="s">
        <v>135</v>
      </c>
      <c r="H132" t="s">
        <v>155</v>
      </c>
    </row>
    <row r="133" spans="1:8" x14ac:dyDescent="0.25">
      <c r="A133" t="s">
        <v>15</v>
      </c>
      <c r="B133" t="s">
        <v>97</v>
      </c>
      <c r="C133" t="s">
        <v>5</v>
      </c>
      <c r="E133" t="s">
        <v>13</v>
      </c>
      <c r="F133">
        <v>0.25</v>
      </c>
      <c r="G133" t="s">
        <v>136</v>
      </c>
      <c r="H133" t="s">
        <v>137</v>
      </c>
    </row>
  </sheetData>
  <autoFilter ref="A1:H57" xr:uid="{1984F8E7-12EF-47F6-B2FB-C15FACFFCBF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Odenweller</dc:creator>
  <cp:lastModifiedBy>Adrian Odenweller</cp:lastModifiedBy>
  <dcterms:created xsi:type="dcterms:W3CDTF">2024-02-26T11:37:50Z</dcterms:created>
  <dcterms:modified xsi:type="dcterms:W3CDTF">2024-09-06T14:22:01Z</dcterms:modified>
</cp:coreProperties>
</file>