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data\"/>
    </mc:Choice>
  </mc:AlternateContent>
  <xr:revisionPtr revIDLastSave="0" documentId="13_ncr:1_{5F54507D-528B-4C98-A8E6-FE6A858BD5FD}" xr6:coauthVersionLast="47" xr6:coauthVersionMax="47" xr10:uidLastSave="{00000000-0000-0000-0000-000000000000}"/>
  <bookViews>
    <workbookView xWindow="-120" yWindow="-120" windowWidth="29040" windowHeight="15720" activeTab="1" xr2:uid="{4EE45E0B-7DCF-4A4A-8A81-257C7D1F72F5}"/>
  </bookViews>
  <sheets>
    <sheet name="2410買掛金" sheetId="1" r:id="rId1"/>
    <sheet name="template" sheetId="2" r:id="rId2"/>
  </sheets>
  <definedNames>
    <definedName name="_xlnm._FilterDatabase" localSheetId="0" hidden="1">'2410買掛金'!$A$5:$BH$96</definedName>
    <definedName name="_xlnm._FilterDatabase" localSheetId="1" hidden="1">template!$A$5:$E$69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  <c r="BE40" i="1" l="1"/>
  <c r="BG40" i="1"/>
  <c r="BE29" i="1"/>
  <c r="BF29" i="1" l="1"/>
  <c r="BD29" i="1" s="1"/>
  <c r="AQ29" i="1"/>
  <c r="BD55" i="1" l="1"/>
  <c r="BF70" i="1"/>
  <c r="BD70" i="1" s="1"/>
  <c r="BB40" i="1"/>
  <c r="BG86" i="1"/>
  <c r="BG47" i="1"/>
  <c r="BB47" i="1"/>
  <c r="BB87" i="1"/>
  <c r="BB13" i="1"/>
  <c r="AZ7" i="1"/>
  <c r="AY7" i="1" s="1"/>
  <c r="AZ40" i="1" l="1"/>
  <c r="AZ13" i="1"/>
  <c r="AU40" i="1" l="1"/>
  <c r="AY41" i="1" l="1"/>
  <c r="AP37" i="1"/>
  <c r="AU37" i="1"/>
  <c r="AV37" i="1" s="1"/>
  <c r="AT37" i="1" s="1"/>
  <c r="AW47" i="1" l="1"/>
  <c r="Z7" i="1" l="1"/>
  <c r="BA9" i="1"/>
  <c r="AO88" i="1" l="1"/>
  <c r="AU47" i="1"/>
  <c r="AU51" i="1"/>
  <c r="AT55" i="1" l="1"/>
  <c r="AT88" i="1"/>
  <c r="H87" i="1"/>
  <c r="F87" i="1" s="1"/>
  <c r="J87" i="1" s="1"/>
  <c r="M87" i="1"/>
  <c r="K87" i="1" s="1"/>
  <c r="R87" i="1"/>
  <c r="P87" i="1" s="1"/>
  <c r="W87" i="1"/>
  <c r="U87" i="1" s="1"/>
  <c r="AB87" i="1"/>
  <c r="Z87" i="1" s="1"/>
  <c r="AG87" i="1"/>
  <c r="AE87" i="1" s="1"/>
  <c r="S94" i="1"/>
  <c r="AC94" i="1"/>
  <c r="AH94" i="1"/>
  <c r="AM94" i="1"/>
  <c r="AP94" i="1"/>
  <c r="AW94" i="1"/>
  <c r="AZ94" i="1"/>
  <c r="BB94" i="1"/>
  <c r="BE94" i="1"/>
  <c r="BG94" i="1"/>
  <c r="I94" i="1"/>
  <c r="H90" i="1"/>
  <c r="F90" i="1" s="1"/>
  <c r="J90" i="1" s="1"/>
  <c r="H91" i="1"/>
  <c r="F91" i="1" s="1"/>
  <c r="J91" i="1" s="1"/>
  <c r="H92" i="1"/>
  <c r="F92" i="1" s="1"/>
  <c r="J92" i="1" s="1"/>
  <c r="H93" i="1"/>
  <c r="F93" i="1" s="1"/>
  <c r="J93" i="1" s="1"/>
  <c r="K90" i="1"/>
  <c r="K91" i="1"/>
  <c r="K92" i="1"/>
  <c r="K93" i="1"/>
  <c r="AV45" i="1"/>
  <c r="AU69" i="1"/>
  <c r="AU70" i="1"/>
  <c r="AV70" i="1" s="1"/>
  <c r="AQ70" i="1"/>
  <c r="AO70" i="1" s="1"/>
  <c r="AQ69" i="1"/>
  <c r="O87" i="1" l="1"/>
  <c r="T87" i="1" s="1"/>
  <c r="Y87" i="1" s="1"/>
  <c r="AD87" i="1" s="1"/>
  <c r="AT70" i="1"/>
  <c r="AU7" i="1"/>
  <c r="AR51" i="1"/>
  <c r="AR13" i="1"/>
  <c r="AR7" i="1"/>
  <c r="AR8" i="1"/>
  <c r="AR37" i="1"/>
  <c r="AR73" i="1"/>
  <c r="AK29" i="1"/>
  <c r="AL29" i="1" s="1"/>
  <c r="AJ29" i="1" s="1"/>
  <c r="W29" i="1"/>
  <c r="U29" i="1" s="1"/>
  <c r="AK37" i="1"/>
  <c r="AT7" i="1" l="1"/>
  <c r="AR94" i="1"/>
  <c r="AK8" i="1"/>
  <c r="AK51" i="1" l="1"/>
  <c r="AK69" i="1" l="1"/>
  <c r="AK86" i="1"/>
  <c r="AK73" i="1" l="1"/>
  <c r="AK47" i="1" l="1"/>
  <c r="AK40" i="1"/>
  <c r="AL70" i="1"/>
  <c r="AJ70" i="1" s="1"/>
  <c r="AL69" i="1"/>
  <c r="AJ69" i="1" s="1"/>
  <c r="AK32" i="1" l="1"/>
  <c r="AK13" i="1"/>
  <c r="AK94" i="1" s="1"/>
  <c r="AJ55" i="1" l="1"/>
  <c r="AO55" i="1"/>
  <c r="V7" i="1" l="1"/>
  <c r="U7" i="1" s="1"/>
  <c r="U3" i="1" s="1"/>
  <c r="AF8" i="1" l="1"/>
  <c r="AG70" i="1"/>
  <c r="AE70" i="1" s="1"/>
  <c r="AF69" i="1"/>
  <c r="AA70" i="1"/>
  <c r="AA69" i="1"/>
  <c r="H7" i="1"/>
  <c r="AF94" i="1" l="1"/>
  <c r="AB70" i="1"/>
  <c r="Z70" i="1" s="1"/>
  <c r="AA40" i="1" l="1"/>
  <c r="AA94" i="1" s="1"/>
  <c r="L40" i="1"/>
  <c r="Y100" i="1"/>
  <c r="V54" i="1" l="1"/>
  <c r="V55" i="1"/>
  <c r="U55" i="1" s="1"/>
  <c r="K55" i="1"/>
  <c r="AB55" i="1"/>
  <c r="Z55" i="1" s="1"/>
  <c r="L32" i="1"/>
  <c r="V69" i="1" l="1"/>
  <c r="V70" i="1"/>
  <c r="W70" i="1" s="1"/>
  <c r="U70" i="1" s="1"/>
  <c r="V73" i="1"/>
  <c r="V47" i="1" l="1"/>
  <c r="V37" i="1" l="1"/>
  <c r="V94" i="1" s="1"/>
  <c r="W69" i="1" l="1"/>
  <c r="U69" i="1" s="1"/>
  <c r="X7" i="1" l="1"/>
  <c r="X94" i="1" s="1"/>
  <c r="E69" i="1" l="1"/>
  <c r="E47" i="1"/>
  <c r="E94" i="1" s="1"/>
  <c r="M86" i="1"/>
  <c r="K86" i="1" s="1"/>
  <c r="P7" i="1" l="1"/>
  <c r="R7" i="1"/>
  <c r="L51" i="1"/>
  <c r="N54" i="1"/>
  <c r="Q69" i="1"/>
  <c r="Q94" i="1" s="1"/>
  <c r="Q70" i="1"/>
  <c r="R70" i="1" s="1"/>
  <c r="P70" i="1" s="1"/>
  <c r="G47" i="1" l="1"/>
  <c r="L47" i="1" l="1"/>
  <c r="L7" i="1"/>
  <c r="L94" i="1" s="1"/>
  <c r="K7" i="1"/>
  <c r="M70" i="1"/>
  <c r="K70" i="1" s="1"/>
  <c r="M49" i="1"/>
  <c r="M47" i="1"/>
  <c r="K47" i="1" s="1"/>
  <c r="G40" i="1"/>
  <c r="G94" i="1" s="1"/>
  <c r="H70" i="1" l="1"/>
  <c r="F70" i="1" s="1"/>
  <c r="N40" i="1"/>
  <c r="N94" i="1" s="1"/>
  <c r="W7" i="1"/>
  <c r="AB7" i="1"/>
  <c r="AE7" i="1"/>
  <c r="AG7" i="1"/>
  <c r="AJ7" i="1"/>
  <c r="AL7" i="1"/>
  <c r="AO7" i="1"/>
  <c r="AQ7" i="1"/>
  <c r="BA7" i="1"/>
  <c r="BD7" i="1"/>
  <c r="BF7" i="1"/>
  <c r="R8" i="1"/>
  <c r="W8" i="1"/>
  <c r="U8" i="1" s="1"/>
  <c r="AB8" i="1"/>
  <c r="Z8" i="1" s="1"/>
  <c r="AG8" i="1"/>
  <c r="AE8" i="1" s="1"/>
  <c r="AL8" i="1"/>
  <c r="AJ8" i="1" s="1"/>
  <c r="AQ8" i="1"/>
  <c r="AO8" i="1" s="1"/>
  <c r="AV8" i="1"/>
  <c r="AT8" i="1" s="1"/>
  <c r="BA8" i="1"/>
  <c r="AY8" i="1" s="1"/>
  <c r="BF8" i="1"/>
  <c r="BD8" i="1" s="1"/>
  <c r="R9" i="1"/>
  <c r="P9" i="1" s="1"/>
  <c r="W9" i="1"/>
  <c r="U9" i="1" s="1"/>
  <c r="AB9" i="1"/>
  <c r="Z9" i="1" s="1"/>
  <c r="AG9" i="1"/>
  <c r="AE9" i="1" s="1"/>
  <c r="AL9" i="1"/>
  <c r="AJ9" i="1" s="1"/>
  <c r="AQ9" i="1"/>
  <c r="AO9" i="1" s="1"/>
  <c r="AV9" i="1"/>
  <c r="AT9" i="1" s="1"/>
  <c r="AY9" i="1"/>
  <c r="BF9" i="1"/>
  <c r="BD9" i="1" s="1"/>
  <c r="R10" i="1"/>
  <c r="P10" i="1" s="1"/>
  <c r="W10" i="1"/>
  <c r="U10" i="1" s="1"/>
  <c r="AB10" i="1"/>
  <c r="Z10" i="1" s="1"/>
  <c r="AG10" i="1"/>
  <c r="AE10" i="1" s="1"/>
  <c r="AL10" i="1"/>
  <c r="AJ10" i="1" s="1"/>
  <c r="AQ10" i="1"/>
  <c r="AO10" i="1" s="1"/>
  <c r="AV10" i="1"/>
  <c r="AT10" i="1" s="1"/>
  <c r="BA10" i="1"/>
  <c r="AY10" i="1" s="1"/>
  <c r="BF10" i="1"/>
  <c r="BD10" i="1" s="1"/>
  <c r="R11" i="1"/>
  <c r="P11" i="1" s="1"/>
  <c r="W11" i="1"/>
  <c r="U11" i="1" s="1"/>
  <c r="AB11" i="1"/>
  <c r="Z11" i="1" s="1"/>
  <c r="AG11" i="1"/>
  <c r="AE11" i="1" s="1"/>
  <c r="AL11" i="1"/>
  <c r="AJ11" i="1" s="1"/>
  <c r="AQ11" i="1"/>
  <c r="AO11" i="1" s="1"/>
  <c r="AV11" i="1"/>
  <c r="AT11" i="1" s="1"/>
  <c r="BA11" i="1"/>
  <c r="AY11" i="1" s="1"/>
  <c r="BF11" i="1"/>
  <c r="BD11" i="1" s="1"/>
  <c r="R12" i="1"/>
  <c r="P12" i="1" s="1"/>
  <c r="W12" i="1"/>
  <c r="U12" i="1" s="1"/>
  <c r="AB12" i="1"/>
  <c r="Z12" i="1" s="1"/>
  <c r="AG12" i="1"/>
  <c r="AE12" i="1" s="1"/>
  <c r="AL12" i="1"/>
  <c r="AJ12" i="1" s="1"/>
  <c r="AQ12" i="1"/>
  <c r="AO12" i="1" s="1"/>
  <c r="AV12" i="1"/>
  <c r="AT12" i="1" s="1"/>
  <c r="BA12" i="1"/>
  <c r="AY12" i="1" s="1"/>
  <c r="BF12" i="1"/>
  <c r="BD12" i="1" s="1"/>
  <c r="R13" i="1"/>
  <c r="P13" i="1" s="1"/>
  <c r="W13" i="1"/>
  <c r="U13" i="1" s="1"/>
  <c r="AB13" i="1"/>
  <c r="AG13" i="1"/>
  <c r="AE13" i="1" s="1"/>
  <c r="AL13" i="1"/>
  <c r="AJ13" i="1" s="1"/>
  <c r="AQ13" i="1"/>
  <c r="AO13" i="1" s="1"/>
  <c r="AV13" i="1"/>
  <c r="AT13" i="1" s="1"/>
  <c r="BA13" i="1"/>
  <c r="AY13" i="1" s="1"/>
  <c r="BF13" i="1"/>
  <c r="BD13" i="1" s="1"/>
  <c r="R14" i="1"/>
  <c r="P14" i="1" s="1"/>
  <c r="W14" i="1"/>
  <c r="U14" i="1" s="1"/>
  <c r="AB14" i="1"/>
  <c r="Z14" i="1" s="1"/>
  <c r="AG14" i="1"/>
  <c r="AE14" i="1" s="1"/>
  <c r="AL14" i="1"/>
  <c r="AJ14" i="1" s="1"/>
  <c r="AQ14" i="1"/>
  <c r="AO14" i="1" s="1"/>
  <c r="AV14" i="1"/>
  <c r="AT14" i="1" s="1"/>
  <c r="BA14" i="1"/>
  <c r="AY14" i="1" s="1"/>
  <c r="BF14" i="1"/>
  <c r="BD14" i="1" s="1"/>
  <c r="R15" i="1"/>
  <c r="P15" i="1" s="1"/>
  <c r="W15" i="1"/>
  <c r="U15" i="1" s="1"/>
  <c r="AB15" i="1"/>
  <c r="Z15" i="1" s="1"/>
  <c r="AG15" i="1"/>
  <c r="AE15" i="1" s="1"/>
  <c r="AL15" i="1"/>
  <c r="AJ15" i="1" s="1"/>
  <c r="AQ15" i="1"/>
  <c r="AO15" i="1" s="1"/>
  <c r="AV15" i="1"/>
  <c r="AT15" i="1" s="1"/>
  <c r="BA15" i="1"/>
  <c r="AY15" i="1" s="1"/>
  <c r="BF15" i="1"/>
  <c r="BD15" i="1" s="1"/>
  <c r="R16" i="1"/>
  <c r="P16" i="1" s="1"/>
  <c r="W16" i="1"/>
  <c r="U16" i="1" s="1"/>
  <c r="AB16" i="1"/>
  <c r="Z16" i="1" s="1"/>
  <c r="AG16" i="1"/>
  <c r="AE16" i="1" s="1"/>
  <c r="AL16" i="1"/>
  <c r="AJ16" i="1" s="1"/>
  <c r="AQ16" i="1"/>
  <c r="AO16" i="1" s="1"/>
  <c r="AV16" i="1"/>
  <c r="AT16" i="1" s="1"/>
  <c r="BA16" i="1"/>
  <c r="AY16" i="1" s="1"/>
  <c r="BF16" i="1"/>
  <c r="BD16" i="1" s="1"/>
  <c r="R17" i="1"/>
  <c r="P17" i="1" s="1"/>
  <c r="W17" i="1"/>
  <c r="U17" i="1" s="1"/>
  <c r="AB17" i="1"/>
  <c r="Z17" i="1" s="1"/>
  <c r="AG17" i="1"/>
  <c r="AE17" i="1" s="1"/>
  <c r="AL17" i="1"/>
  <c r="AJ17" i="1" s="1"/>
  <c r="AQ17" i="1"/>
  <c r="AO17" i="1" s="1"/>
  <c r="AV17" i="1"/>
  <c r="AT17" i="1" s="1"/>
  <c r="BA17" i="1"/>
  <c r="AY17" i="1" s="1"/>
  <c r="BF17" i="1"/>
  <c r="BD17" i="1" s="1"/>
  <c r="R18" i="1"/>
  <c r="P18" i="1" s="1"/>
  <c r="W18" i="1"/>
  <c r="U18" i="1" s="1"/>
  <c r="AB18" i="1"/>
  <c r="Z18" i="1" s="1"/>
  <c r="AG18" i="1"/>
  <c r="AE18" i="1" s="1"/>
  <c r="AL18" i="1"/>
  <c r="AJ18" i="1" s="1"/>
  <c r="AQ18" i="1"/>
  <c r="AO18" i="1" s="1"/>
  <c r="AV18" i="1"/>
  <c r="AT18" i="1" s="1"/>
  <c r="BA18" i="1"/>
  <c r="AY18" i="1" s="1"/>
  <c r="BF18" i="1"/>
  <c r="BD18" i="1" s="1"/>
  <c r="R19" i="1"/>
  <c r="P19" i="1" s="1"/>
  <c r="W19" i="1"/>
  <c r="U19" i="1" s="1"/>
  <c r="AB19" i="1"/>
  <c r="Z19" i="1" s="1"/>
  <c r="AG19" i="1"/>
  <c r="AE19" i="1" s="1"/>
  <c r="AL19" i="1"/>
  <c r="AJ19" i="1" s="1"/>
  <c r="AQ19" i="1"/>
  <c r="AO19" i="1" s="1"/>
  <c r="AV19" i="1"/>
  <c r="AT19" i="1" s="1"/>
  <c r="BA19" i="1"/>
  <c r="AY19" i="1" s="1"/>
  <c r="BF19" i="1"/>
  <c r="BD19" i="1" s="1"/>
  <c r="R20" i="1"/>
  <c r="P20" i="1" s="1"/>
  <c r="W20" i="1"/>
  <c r="U20" i="1" s="1"/>
  <c r="AB20" i="1"/>
  <c r="Z20" i="1" s="1"/>
  <c r="AG20" i="1"/>
  <c r="AE20" i="1" s="1"/>
  <c r="AL20" i="1"/>
  <c r="AJ20" i="1" s="1"/>
  <c r="AQ20" i="1"/>
  <c r="AO20" i="1" s="1"/>
  <c r="AV20" i="1"/>
  <c r="AT20" i="1" s="1"/>
  <c r="BA20" i="1"/>
  <c r="AY20" i="1" s="1"/>
  <c r="BF20" i="1"/>
  <c r="BD20" i="1" s="1"/>
  <c r="R21" i="1"/>
  <c r="P21" i="1" s="1"/>
  <c r="W21" i="1"/>
  <c r="U21" i="1" s="1"/>
  <c r="AB21" i="1"/>
  <c r="Z21" i="1" s="1"/>
  <c r="AG21" i="1"/>
  <c r="AE21" i="1" s="1"/>
  <c r="AL21" i="1"/>
  <c r="AJ21" i="1" s="1"/>
  <c r="AQ21" i="1"/>
  <c r="AO21" i="1" s="1"/>
  <c r="AV21" i="1"/>
  <c r="AT21" i="1" s="1"/>
  <c r="BA21" i="1"/>
  <c r="AY21" i="1" s="1"/>
  <c r="BF21" i="1"/>
  <c r="BD21" i="1" s="1"/>
  <c r="R22" i="1"/>
  <c r="P22" i="1" s="1"/>
  <c r="W22" i="1"/>
  <c r="U22" i="1" s="1"/>
  <c r="AB22" i="1"/>
  <c r="Z22" i="1" s="1"/>
  <c r="AG22" i="1"/>
  <c r="AE22" i="1" s="1"/>
  <c r="AL22" i="1"/>
  <c r="AJ22" i="1" s="1"/>
  <c r="AQ22" i="1"/>
  <c r="AO22" i="1" s="1"/>
  <c r="AV22" i="1"/>
  <c r="AT22" i="1" s="1"/>
  <c r="BA22" i="1"/>
  <c r="AY22" i="1" s="1"/>
  <c r="BF22" i="1"/>
  <c r="BD22" i="1" s="1"/>
  <c r="R23" i="1"/>
  <c r="P23" i="1" s="1"/>
  <c r="W23" i="1"/>
  <c r="U23" i="1" s="1"/>
  <c r="AB23" i="1"/>
  <c r="Z23" i="1" s="1"/>
  <c r="AG23" i="1"/>
  <c r="AE23" i="1" s="1"/>
  <c r="AL23" i="1"/>
  <c r="AJ23" i="1" s="1"/>
  <c r="AQ23" i="1"/>
  <c r="AO23" i="1" s="1"/>
  <c r="AV23" i="1"/>
  <c r="AT23" i="1" s="1"/>
  <c r="BA23" i="1"/>
  <c r="AY23" i="1" s="1"/>
  <c r="BF23" i="1"/>
  <c r="BD23" i="1" s="1"/>
  <c r="R24" i="1"/>
  <c r="P24" i="1" s="1"/>
  <c r="W24" i="1"/>
  <c r="U24" i="1" s="1"/>
  <c r="AB24" i="1"/>
  <c r="Z24" i="1" s="1"/>
  <c r="AG24" i="1"/>
  <c r="AE24" i="1" s="1"/>
  <c r="AL24" i="1"/>
  <c r="AJ24" i="1" s="1"/>
  <c r="AQ24" i="1"/>
  <c r="AO24" i="1" s="1"/>
  <c r="AV24" i="1"/>
  <c r="AT24" i="1" s="1"/>
  <c r="BA24" i="1"/>
  <c r="AY24" i="1" s="1"/>
  <c r="BF24" i="1"/>
  <c r="BD24" i="1" s="1"/>
  <c r="R25" i="1"/>
  <c r="P25" i="1" s="1"/>
  <c r="W25" i="1"/>
  <c r="U25" i="1" s="1"/>
  <c r="AB25" i="1"/>
  <c r="Z25" i="1" s="1"/>
  <c r="AG25" i="1"/>
  <c r="AE25" i="1" s="1"/>
  <c r="AL25" i="1"/>
  <c r="AJ25" i="1" s="1"/>
  <c r="AQ25" i="1"/>
  <c r="AO25" i="1" s="1"/>
  <c r="AV25" i="1"/>
  <c r="AT25" i="1" s="1"/>
  <c r="BA25" i="1"/>
  <c r="AY25" i="1" s="1"/>
  <c r="BF25" i="1"/>
  <c r="BD25" i="1" s="1"/>
  <c r="R26" i="1"/>
  <c r="P26" i="1" s="1"/>
  <c r="W26" i="1"/>
  <c r="U26" i="1" s="1"/>
  <c r="AB26" i="1"/>
  <c r="Z26" i="1" s="1"/>
  <c r="AG26" i="1"/>
  <c r="AE26" i="1" s="1"/>
  <c r="AL26" i="1"/>
  <c r="AJ26" i="1" s="1"/>
  <c r="AQ26" i="1"/>
  <c r="AO26" i="1" s="1"/>
  <c r="AV26" i="1"/>
  <c r="AT26" i="1" s="1"/>
  <c r="BA26" i="1"/>
  <c r="AY26" i="1" s="1"/>
  <c r="BF26" i="1"/>
  <c r="BD26" i="1" s="1"/>
  <c r="R27" i="1"/>
  <c r="P27" i="1" s="1"/>
  <c r="W27" i="1"/>
  <c r="U27" i="1" s="1"/>
  <c r="AB27" i="1"/>
  <c r="Z27" i="1" s="1"/>
  <c r="AG27" i="1"/>
  <c r="AE27" i="1" s="1"/>
  <c r="AL27" i="1"/>
  <c r="AJ27" i="1" s="1"/>
  <c r="AQ27" i="1"/>
  <c r="AO27" i="1" s="1"/>
  <c r="AV27" i="1"/>
  <c r="AT27" i="1" s="1"/>
  <c r="BA27" i="1"/>
  <c r="AY27" i="1" s="1"/>
  <c r="BF27" i="1"/>
  <c r="BD27" i="1" s="1"/>
  <c r="R28" i="1"/>
  <c r="P28" i="1" s="1"/>
  <c r="W28" i="1"/>
  <c r="U28" i="1" s="1"/>
  <c r="AB28" i="1"/>
  <c r="Z28" i="1" s="1"/>
  <c r="AG28" i="1"/>
  <c r="AE28" i="1" s="1"/>
  <c r="AL28" i="1"/>
  <c r="AJ28" i="1" s="1"/>
  <c r="AQ28" i="1"/>
  <c r="AO28" i="1" s="1"/>
  <c r="AV28" i="1"/>
  <c r="AT28" i="1" s="1"/>
  <c r="BA28" i="1"/>
  <c r="AY28" i="1" s="1"/>
  <c r="BF28" i="1"/>
  <c r="BD28" i="1" s="1"/>
  <c r="R29" i="1"/>
  <c r="P29" i="1" s="1"/>
  <c r="AB29" i="1"/>
  <c r="Z29" i="1" s="1"/>
  <c r="AG29" i="1"/>
  <c r="AE29" i="1" s="1"/>
  <c r="AO29" i="1"/>
  <c r="AV29" i="1"/>
  <c r="AT29" i="1" s="1"/>
  <c r="BA29" i="1"/>
  <c r="AY29" i="1" s="1"/>
  <c r="R30" i="1"/>
  <c r="P30" i="1" s="1"/>
  <c r="W30" i="1"/>
  <c r="U30" i="1" s="1"/>
  <c r="AB30" i="1"/>
  <c r="Z30" i="1" s="1"/>
  <c r="AG30" i="1"/>
  <c r="AE30" i="1" s="1"/>
  <c r="AL30" i="1"/>
  <c r="AJ30" i="1" s="1"/>
  <c r="AQ30" i="1"/>
  <c r="AO30" i="1" s="1"/>
  <c r="AV30" i="1"/>
  <c r="AT30" i="1" s="1"/>
  <c r="BA30" i="1"/>
  <c r="AY30" i="1" s="1"/>
  <c r="BF30" i="1"/>
  <c r="BD30" i="1" s="1"/>
  <c r="R31" i="1"/>
  <c r="P31" i="1" s="1"/>
  <c r="W31" i="1"/>
  <c r="U31" i="1" s="1"/>
  <c r="AB31" i="1"/>
  <c r="Z31" i="1" s="1"/>
  <c r="AG31" i="1"/>
  <c r="AE31" i="1" s="1"/>
  <c r="AL31" i="1"/>
  <c r="AJ31" i="1" s="1"/>
  <c r="AQ31" i="1"/>
  <c r="AO31" i="1" s="1"/>
  <c r="AV31" i="1"/>
  <c r="AT31" i="1" s="1"/>
  <c r="BA31" i="1"/>
  <c r="AY31" i="1" s="1"/>
  <c r="BF31" i="1"/>
  <c r="BD31" i="1" s="1"/>
  <c r="R32" i="1"/>
  <c r="P32" i="1" s="1"/>
  <c r="W32" i="1"/>
  <c r="U32" i="1" s="1"/>
  <c r="AB32" i="1"/>
  <c r="Z32" i="1" s="1"/>
  <c r="AG32" i="1"/>
  <c r="AE32" i="1" s="1"/>
  <c r="AL32" i="1"/>
  <c r="AJ32" i="1" s="1"/>
  <c r="AQ32" i="1"/>
  <c r="AO32" i="1" s="1"/>
  <c r="AV32" i="1"/>
  <c r="AT32" i="1" s="1"/>
  <c r="BA32" i="1"/>
  <c r="AY32" i="1" s="1"/>
  <c r="BF32" i="1"/>
  <c r="BD32" i="1" s="1"/>
  <c r="R33" i="1"/>
  <c r="P33" i="1" s="1"/>
  <c r="W33" i="1"/>
  <c r="U33" i="1" s="1"/>
  <c r="AB33" i="1"/>
  <c r="Z33" i="1" s="1"/>
  <c r="AG33" i="1"/>
  <c r="AE33" i="1" s="1"/>
  <c r="AL33" i="1"/>
  <c r="AJ33" i="1" s="1"/>
  <c r="AQ33" i="1"/>
  <c r="AO33" i="1" s="1"/>
  <c r="AV33" i="1"/>
  <c r="AT33" i="1" s="1"/>
  <c r="BA33" i="1"/>
  <c r="AY33" i="1" s="1"/>
  <c r="BF33" i="1"/>
  <c r="BD33" i="1" s="1"/>
  <c r="R34" i="1"/>
  <c r="P34" i="1" s="1"/>
  <c r="W34" i="1"/>
  <c r="U34" i="1" s="1"/>
  <c r="AB34" i="1"/>
  <c r="Z34" i="1" s="1"/>
  <c r="AG34" i="1"/>
  <c r="AE34" i="1" s="1"/>
  <c r="AL34" i="1"/>
  <c r="AJ34" i="1" s="1"/>
  <c r="AQ34" i="1"/>
  <c r="AO34" i="1" s="1"/>
  <c r="AV34" i="1"/>
  <c r="AT34" i="1" s="1"/>
  <c r="BA34" i="1"/>
  <c r="AY34" i="1" s="1"/>
  <c r="BF34" i="1"/>
  <c r="BD34" i="1" s="1"/>
  <c r="R35" i="1"/>
  <c r="P35" i="1" s="1"/>
  <c r="W35" i="1"/>
  <c r="U35" i="1" s="1"/>
  <c r="AB35" i="1"/>
  <c r="Z35" i="1" s="1"/>
  <c r="AG35" i="1"/>
  <c r="AE35" i="1" s="1"/>
  <c r="AL35" i="1"/>
  <c r="AJ35" i="1" s="1"/>
  <c r="AQ35" i="1"/>
  <c r="AO35" i="1" s="1"/>
  <c r="AV35" i="1"/>
  <c r="AT35" i="1" s="1"/>
  <c r="BA35" i="1"/>
  <c r="AY35" i="1" s="1"/>
  <c r="BF35" i="1"/>
  <c r="BD35" i="1" s="1"/>
  <c r="R36" i="1"/>
  <c r="P36" i="1" s="1"/>
  <c r="W36" i="1"/>
  <c r="U36" i="1" s="1"/>
  <c r="AB36" i="1"/>
  <c r="Z36" i="1" s="1"/>
  <c r="AG36" i="1"/>
  <c r="AE36" i="1" s="1"/>
  <c r="AL36" i="1"/>
  <c r="AJ36" i="1" s="1"/>
  <c r="AQ36" i="1"/>
  <c r="AO36" i="1" s="1"/>
  <c r="AV36" i="1"/>
  <c r="AT36" i="1" s="1"/>
  <c r="BA36" i="1"/>
  <c r="AY36" i="1" s="1"/>
  <c r="BF36" i="1"/>
  <c r="BD36" i="1" s="1"/>
  <c r="R37" i="1"/>
  <c r="P37" i="1" s="1"/>
  <c r="W37" i="1"/>
  <c r="U37" i="1" s="1"/>
  <c r="AB37" i="1"/>
  <c r="Z37" i="1" s="1"/>
  <c r="AG37" i="1"/>
  <c r="AE37" i="1" s="1"/>
  <c r="AL37" i="1"/>
  <c r="AJ37" i="1" s="1"/>
  <c r="AQ37" i="1"/>
  <c r="AO37" i="1" s="1"/>
  <c r="BA37" i="1"/>
  <c r="AY37" i="1" s="1"/>
  <c r="BF37" i="1"/>
  <c r="BD37" i="1" s="1"/>
  <c r="R38" i="1"/>
  <c r="P38" i="1" s="1"/>
  <c r="W38" i="1"/>
  <c r="U38" i="1" s="1"/>
  <c r="AB38" i="1"/>
  <c r="Z38" i="1" s="1"/>
  <c r="AG38" i="1"/>
  <c r="AE38" i="1" s="1"/>
  <c r="AL38" i="1"/>
  <c r="AJ38" i="1" s="1"/>
  <c r="AQ38" i="1"/>
  <c r="AO38" i="1" s="1"/>
  <c r="AV38" i="1"/>
  <c r="AT38" i="1" s="1"/>
  <c r="BA38" i="1"/>
  <c r="AY38" i="1" s="1"/>
  <c r="BF38" i="1"/>
  <c r="BD38" i="1" s="1"/>
  <c r="R39" i="1"/>
  <c r="P39" i="1" s="1"/>
  <c r="W39" i="1"/>
  <c r="U39" i="1" s="1"/>
  <c r="AB39" i="1"/>
  <c r="Z39" i="1" s="1"/>
  <c r="AG39" i="1"/>
  <c r="AE39" i="1" s="1"/>
  <c r="AL39" i="1"/>
  <c r="AJ39" i="1" s="1"/>
  <c r="AQ39" i="1"/>
  <c r="AO39" i="1" s="1"/>
  <c r="AV39" i="1"/>
  <c r="AT39" i="1" s="1"/>
  <c r="BA39" i="1"/>
  <c r="AY39" i="1" s="1"/>
  <c r="BF39" i="1"/>
  <c r="BD39" i="1" s="1"/>
  <c r="R40" i="1"/>
  <c r="P40" i="1" s="1"/>
  <c r="W40" i="1"/>
  <c r="U40" i="1" s="1"/>
  <c r="AB40" i="1"/>
  <c r="Z40" i="1" s="1"/>
  <c r="AG40" i="1"/>
  <c r="AE40" i="1" s="1"/>
  <c r="AL40" i="1"/>
  <c r="AJ40" i="1" s="1"/>
  <c r="AQ40" i="1"/>
  <c r="AO40" i="1" s="1"/>
  <c r="AV40" i="1"/>
  <c r="AT40" i="1" s="1"/>
  <c r="BA40" i="1"/>
  <c r="BF40" i="1"/>
  <c r="BD40" i="1" s="1"/>
  <c r="R42" i="1"/>
  <c r="P42" i="1" s="1"/>
  <c r="W42" i="1"/>
  <c r="U42" i="1" s="1"/>
  <c r="AB42" i="1"/>
  <c r="Z42" i="1" s="1"/>
  <c r="AG42" i="1"/>
  <c r="AE42" i="1" s="1"/>
  <c r="AL42" i="1"/>
  <c r="AJ42" i="1" s="1"/>
  <c r="AQ42" i="1"/>
  <c r="AO42" i="1" s="1"/>
  <c r="AV42" i="1"/>
  <c r="AT42" i="1" s="1"/>
  <c r="BA42" i="1"/>
  <c r="AY42" i="1" s="1"/>
  <c r="BF42" i="1"/>
  <c r="BD42" i="1" s="1"/>
  <c r="R43" i="1"/>
  <c r="P43" i="1" s="1"/>
  <c r="W43" i="1"/>
  <c r="U43" i="1" s="1"/>
  <c r="AB43" i="1"/>
  <c r="Z43" i="1" s="1"/>
  <c r="AG43" i="1"/>
  <c r="AE43" i="1" s="1"/>
  <c r="AL43" i="1"/>
  <c r="AJ43" i="1" s="1"/>
  <c r="AQ43" i="1"/>
  <c r="AO43" i="1" s="1"/>
  <c r="AV43" i="1"/>
  <c r="AT43" i="1" s="1"/>
  <c r="BA43" i="1"/>
  <c r="AY43" i="1" s="1"/>
  <c r="BF43" i="1"/>
  <c r="BD43" i="1" s="1"/>
  <c r="R44" i="1"/>
  <c r="P44" i="1" s="1"/>
  <c r="W44" i="1"/>
  <c r="U44" i="1" s="1"/>
  <c r="AB44" i="1"/>
  <c r="Z44" i="1" s="1"/>
  <c r="AG44" i="1"/>
  <c r="AE44" i="1" s="1"/>
  <c r="AL44" i="1"/>
  <c r="AJ44" i="1" s="1"/>
  <c r="AQ44" i="1"/>
  <c r="AO44" i="1" s="1"/>
  <c r="AV44" i="1"/>
  <c r="AT44" i="1" s="1"/>
  <c r="BA44" i="1"/>
  <c r="AY44" i="1" s="1"/>
  <c r="BF44" i="1"/>
  <c r="BD44" i="1" s="1"/>
  <c r="R45" i="1"/>
  <c r="P45" i="1" s="1"/>
  <c r="W45" i="1"/>
  <c r="U45" i="1" s="1"/>
  <c r="AB45" i="1"/>
  <c r="Z45" i="1" s="1"/>
  <c r="AG45" i="1"/>
  <c r="AE45" i="1" s="1"/>
  <c r="AL45" i="1"/>
  <c r="AJ45" i="1" s="1"/>
  <c r="AQ45" i="1"/>
  <c r="AO45" i="1" s="1"/>
  <c r="AT45" i="1"/>
  <c r="BA45" i="1"/>
  <c r="AY45" i="1" s="1"/>
  <c r="BF45" i="1"/>
  <c r="BD45" i="1" s="1"/>
  <c r="R46" i="1"/>
  <c r="P46" i="1" s="1"/>
  <c r="W46" i="1"/>
  <c r="U46" i="1" s="1"/>
  <c r="AB46" i="1"/>
  <c r="Z46" i="1" s="1"/>
  <c r="AG46" i="1"/>
  <c r="AE46" i="1" s="1"/>
  <c r="AL46" i="1"/>
  <c r="AJ46" i="1" s="1"/>
  <c r="AQ46" i="1"/>
  <c r="AO46" i="1" s="1"/>
  <c r="AV46" i="1"/>
  <c r="AT46" i="1" s="1"/>
  <c r="BA46" i="1"/>
  <c r="AY46" i="1" s="1"/>
  <c r="BF46" i="1"/>
  <c r="BD46" i="1" s="1"/>
  <c r="R47" i="1"/>
  <c r="P47" i="1" s="1"/>
  <c r="W47" i="1"/>
  <c r="U47" i="1" s="1"/>
  <c r="AB47" i="1"/>
  <c r="Z47" i="1" s="1"/>
  <c r="AG47" i="1"/>
  <c r="AE47" i="1" s="1"/>
  <c r="AL47" i="1"/>
  <c r="AJ47" i="1" s="1"/>
  <c r="AQ47" i="1"/>
  <c r="AO47" i="1" s="1"/>
  <c r="AV47" i="1"/>
  <c r="AT47" i="1" s="1"/>
  <c r="BA47" i="1"/>
  <c r="AY47" i="1" s="1"/>
  <c r="BF47" i="1"/>
  <c r="BD47" i="1" s="1"/>
  <c r="R48" i="1"/>
  <c r="P48" i="1" s="1"/>
  <c r="W48" i="1"/>
  <c r="U48" i="1" s="1"/>
  <c r="AB48" i="1"/>
  <c r="Z48" i="1" s="1"/>
  <c r="AG48" i="1"/>
  <c r="AE48" i="1" s="1"/>
  <c r="AL48" i="1"/>
  <c r="AJ48" i="1" s="1"/>
  <c r="AQ48" i="1"/>
  <c r="AO48" i="1" s="1"/>
  <c r="AV48" i="1"/>
  <c r="AT48" i="1" s="1"/>
  <c r="BA48" i="1"/>
  <c r="AY48" i="1" s="1"/>
  <c r="BF48" i="1"/>
  <c r="BD48" i="1" s="1"/>
  <c r="R49" i="1"/>
  <c r="P49" i="1" s="1"/>
  <c r="W49" i="1"/>
  <c r="U49" i="1" s="1"/>
  <c r="AB49" i="1"/>
  <c r="Z49" i="1" s="1"/>
  <c r="AG49" i="1"/>
  <c r="AE49" i="1" s="1"/>
  <c r="AL49" i="1"/>
  <c r="AJ49" i="1" s="1"/>
  <c r="AQ49" i="1"/>
  <c r="AO49" i="1" s="1"/>
  <c r="AV49" i="1"/>
  <c r="AT49" i="1" s="1"/>
  <c r="BA49" i="1"/>
  <c r="AY49" i="1" s="1"/>
  <c r="BF49" i="1"/>
  <c r="BD49" i="1" s="1"/>
  <c r="R50" i="1"/>
  <c r="P50" i="1" s="1"/>
  <c r="W50" i="1"/>
  <c r="U50" i="1" s="1"/>
  <c r="AB50" i="1"/>
  <c r="Z50" i="1" s="1"/>
  <c r="AG50" i="1"/>
  <c r="AE50" i="1" s="1"/>
  <c r="AL50" i="1"/>
  <c r="AJ50" i="1" s="1"/>
  <c r="AQ50" i="1"/>
  <c r="AO50" i="1" s="1"/>
  <c r="AT50" i="1"/>
  <c r="AY50" i="1"/>
  <c r="BF50" i="1"/>
  <c r="BD50" i="1" s="1"/>
  <c r="R51" i="1"/>
  <c r="P51" i="1" s="1"/>
  <c r="W51" i="1"/>
  <c r="U51" i="1" s="1"/>
  <c r="AB51" i="1"/>
  <c r="Z51" i="1" s="1"/>
  <c r="AG51" i="1"/>
  <c r="AE51" i="1" s="1"/>
  <c r="AL51" i="1"/>
  <c r="AJ51" i="1" s="1"/>
  <c r="AQ51" i="1"/>
  <c r="AO51" i="1" s="1"/>
  <c r="BA51" i="1"/>
  <c r="AY51" i="1" s="1"/>
  <c r="BF51" i="1"/>
  <c r="BD51" i="1" s="1"/>
  <c r="R52" i="1"/>
  <c r="P52" i="1" s="1"/>
  <c r="W52" i="1"/>
  <c r="U52" i="1" s="1"/>
  <c r="AB52" i="1"/>
  <c r="Z52" i="1" s="1"/>
  <c r="AG52" i="1"/>
  <c r="AE52" i="1" s="1"/>
  <c r="AL52" i="1"/>
  <c r="AJ52" i="1" s="1"/>
  <c r="AQ52" i="1"/>
  <c r="AO52" i="1" s="1"/>
  <c r="AV52" i="1"/>
  <c r="AT52" i="1" s="1"/>
  <c r="BA52" i="1"/>
  <c r="AY52" i="1" s="1"/>
  <c r="BF52" i="1"/>
  <c r="BD52" i="1" s="1"/>
  <c r="R53" i="1"/>
  <c r="P53" i="1" s="1"/>
  <c r="W53" i="1"/>
  <c r="U53" i="1" s="1"/>
  <c r="AB53" i="1"/>
  <c r="Z53" i="1" s="1"/>
  <c r="AG53" i="1"/>
  <c r="AE53" i="1" s="1"/>
  <c r="AL53" i="1"/>
  <c r="AJ53" i="1" s="1"/>
  <c r="AQ53" i="1"/>
  <c r="AO53" i="1" s="1"/>
  <c r="AV53" i="1"/>
  <c r="AT53" i="1" s="1"/>
  <c r="BA53" i="1"/>
  <c r="AY53" i="1" s="1"/>
  <c r="BF53" i="1"/>
  <c r="BD53" i="1" s="1"/>
  <c r="R54" i="1"/>
  <c r="P54" i="1" s="1"/>
  <c r="W54" i="1"/>
  <c r="U54" i="1" s="1"/>
  <c r="AB54" i="1"/>
  <c r="Z54" i="1" s="1"/>
  <c r="AG54" i="1"/>
  <c r="AE54" i="1" s="1"/>
  <c r="AL54" i="1"/>
  <c r="AJ54" i="1" s="1"/>
  <c r="AQ54" i="1"/>
  <c r="AO54" i="1" s="1"/>
  <c r="AV54" i="1"/>
  <c r="AT54" i="1" s="1"/>
  <c r="BA54" i="1"/>
  <c r="AY54" i="1" s="1"/>
  <c r="BF54" i="1"/>
  <c r="BD54" i="1" s="1"/>
  <c r="R56" i="1"/>
  <c r="P56" i="1" s="1"/>
  <c r="W56" i="1"/>
  <c r="U56" i="1" s="1"/>
  <c r="AB56" i="1"/>
  <c r="Z56" i="1" s="1"/>
  <c r="AG56" i="1"/>
  <c r="AE56" i="1" s="1"/>
  <c r="AL56" i="1"/>
  <c r="AJ56" i="1" s="1"/>
  <c r="AQ56" i="1"/>
  <c r="AO56" i="1" s="1"/>
  <c r="AV56" i="1"/>
  <c r="AT56" i="1" s="1"/>
  <c r="BA56" i="1"/>
  <c r="AY56" i="1" s="1"/>
  <c r="BF56" i="1"/>
  <c r="BD56" i="1" s="1"/>
  <c r="R57" i="1"/>
  <c r="P57" i="1" s="1"/>
  <c r="W57" i="1"/>
  <c r="U57" i="1" s="1"/>
  <c r="AB57" i="1"/>
  <c r="Z57" i="1" s="1"/>
  <c r="AG57" i="1"/>
  <c r="AE57" i="1" s="1"/>
  <c r="AL57" i="1"/>
  <c r="AJ57" i="1" s="1"/>
  <c r="AQ57" i="1"/>
  <c r="AO57" i="1" s="1"/>
  <c r="AV57" i="1"/>
  <c r="AT57" i="1" s="1"/>
  <c r="BA57" i="1"/>
  <c r="AY57" i="1" s="1"/>
  <c r="BF57" i="1"/>
  <c r="BD57" i="1" s="1"/>
  <c r="R58" i="1"/>
  <c r="P58" i="1" s="1"/>
  <c r="W58" i="1"/>
  <c r="U58" i="1" s="1"/>
  <c r="AB58" i="1"/>
  <c r="Z58" i="1" s="1"/>
  <c r="AG58" i="1"/>
  <c r="AE58" i="1" s="1"/>
  <c r="AL58" i="1"/>
  <c r="AJ58" i="1" s="1"/>
  <c r="AQ58" i="1"/>
  <c r="AO58" i="1" s="1"/>
  <c r="AV58" i="1"/>
  <c r="AT58" i="1" s="1"/>
  <c r="BA58" i="1"/>
  <c r="AY58" i="1" s="1"/>
  <c r="BF58" i="1"/>
  <c r="BD58" i="1" s="1"/>
  <c r="R59" i="1"/>
  <c r="P59" i="1" s="1"/>
  <c r="W59" i="1"/>
  <c r="U59" i="1" s="1"/>
  <c r="AB59" i="1"/>
  <c r="Z59" i="1" s="1"/>
  <c r="AG59" i="1"/>
  <c r="AE59" i="1" s="1"/>
  <c r="AL59" i="1"/>
  <c r="AJ59" i="1" s="1"/>
  <c r="AQ59" i="1"/>
  <c r="AO59" i="1" s="1"/>
  <c r="AV59" i="1"/>
  <c r="AT59" i="1" s="1"/>
  <c r="BA59" i="1"/>
  <c r="AY59" i="1" s="1"/>
  <c r="BF59" i="1"/>
  <c r="BD59" i="1" s="1"/>
  <c r="R60" i="1"/>
  <c r="P60" i="1" s="1"/>
  <c r="W60" i="1"/>
  <c r="U60" i="1" s="1"/>
  <c r="AB60" i="1"/>
  <c r="Z60" i="1" s="1"/>
  <c r="AG60" i="1"/>
  <c r="AE60" i="1" s="1"/>
  <c r="AL60" i="1"/>
  <c r="AJ60" i="1" s="1"/>
  <c r="AQ60" i="1"/>
  <c r="AO60" i="1" s="1"/>
  <c r="AV60" i="1"/>
  <c r="BA60" i="1"/>
  <c r="AY60" i="1" s="1"/>
  <c r="BF60" i="1"/>
  <c r="BD60" i="1" s="1"/>
  <c r="R61" i="1"/>
  <c r="P61" i="1" s="1"/>
  <c r="W61" i="1"/>
  <c r="U61" i="1" s="1"/>
  <c r="AB61" i="1"/>
  <c r="Z61" i="1" s="1"/>
  <c r="AG61" i="1"/>
  <c r="AE61" i="1" s="1"/>
  <c r="AL61" i="1"/>
  <c r="AJ61" i="1" s="1"/>
  <c r="AQ61" i="1"/>
  <c r="AO61" i="1" s="1"/>
  <c r="AV61" i="1"/>
  <c r="AT61" i="1" s="1"/>
  <c r="BA61" i="1"/>
  <c r="AY61" i="1" s="1"/>
  <c r="BF61" i="1"/>
  <c r="BD61" i="1" s="1"/>
  <c r="R62" i="1"/>
  <c r="P62" i="1" s="1"/>
  <c r="W62" i="1"/>
  <c r="U62" i="1" s="1"/>
  <c r="AB62" i="1"/>
  <c r="Z62" i="1" s="1"/>
  <c r="AG62" i="1"/>
  <c r="AE62" i="1" s="1"/>
  <c r="AL62" i="1"/>
  <c r="AJ62" i="1" s="1"/>
  <c r="AQ62" i="1"/>
  <c r="AO62" i="1" s="1"/>
  <c r="AV62" i="1"/>
  <c r="AT62" i="1" s="1"/>
  <c r="BA62" i="1"/>
  <c r="AY62" i="1" s="1"/>
  <c r="BF62" i="1"/>
  <c r="BD62" i="1" s="1"/>
  <c r="R63" i="1"/>
  <c r="P63" i="1" s="1"/>
  <c r="W63" i="1"/>
  <c r="U63" i="1" s="1"/>
  <c r="AB63" i="1"/>
  <c r="Z63" i="1" s="1"/>
  <c r="AG63" i="1"/>
  <c r="AE63" i="1" s="1"/>
  <c r="AL63" i="1"/>
  <c r="AJ63" i="1" s="1"/>
  <c r="AQ63" i="1"/>
  <c r="AO63" i="1" s="1"/>
  <c r="AV63" i="1"/>
  <c r="AT63" i="1" s="1"/>
  <c r="BA63" i="1"/>
  <c r="AY63" i="1" s="1"/>
  <c r="BF63" i="1"/>
  <c r="BD63" i="1" s="1"/>
  <c r="R64" i="1"/>
  <c r="P64" i="1" s="1"/>
  <c r="W64" i="1"/>
  <c r="U64" i="1" s="1"/>
  <c r="AB64" i="1"/>
  <c r="Z64" i="1" s="1"/>
  <c r="AG64" i="1"/>
  <c r="AE64" i="1" s="1"/>
  <c r="AL64" i="1"/>
  <c r="AJ64" i="1" s="1"/>
  <c r="AQ64" i="1"/>
  <c r="AO64" i="1" s="1"/>
  <c r="AV64" i="1"/>
  <c r="AT64" i="1" s="1"/>
  <c r="BA64" i="1"/>
  <c r="AY64" i="1" s="1"/>
  <c r="BF64" i="1"/>
  <c r="BD64" i="1" s="1"/>
  <c r="R65" i="1"/>
  <c r="P65" i="1" s="1"/>
  <c r="W65" i="1"/>
  <c r="U65" i="1" s="1"/>
  <c r="AB65" i="1"/>
  <c r="Z65" i="1" s="1"/>
  <c r="AG65" i="1"/>
  <c r="AE65" i="1" s="1"/>
  <c r="AL65" i="1"/>
  <c r="AJ65" i="1" s="1"/>
  <c r="AQ65" i="1"/>
  <c r="AO65" i="1" s="1"/>
  <c r="AV65" i="1"/>
  <c r="AT65" i="1" s="1"/>
  <c r="BA65" i="1"/>
  <c r="AY65" i="1" s="1"/>
  <c r="BF65" i="1"/>
  <c r="BD65" i="1" s="1"/>
  <c r="R66" i="1"/>
  <c r="P66" i="1" s="1"/>
  <c r="W66" i="1"/>
  <c r="U66" i="1" s="1"/>
  <c r="AB66" i="1"/>
  <c r="Z66" i="1" s="1"/>
  <c r="AG66" i="1"/>
  <c r="AE66" i="1" s="1"/>
  <c r="AL66" i="1"/>
  <c r="AJ66" i="1" s="1"/>
  <c r="AQ66" i="1"/>
  <c r="AO66" i="1" s="1"/>
  <c r="AV66" i="1"/>
  <c r="AT66" i="1" s="1"/>
  <c r="BA66" i="1"/>
  <c r="AY66" i="1" s="1"/>
  <c r="BF66" i="1"/>
  <c r="BD66" i="1" s="1"/>
  <c r="R67" i="1"/>
  <c r="P67" i="1" s="1"/>
  <c r="W67" i="1"/>
  <c r="U67" i="1" s="1"/>
  <c r="AB67" i="1"/>
  <c r="Z67" i="1" s="1"/>
  <c r="AG67" i="1"/>
  <c r="AE67" i="1" s="1"/>
  <c r="AL67" i="1"/>
  <c r="AJ67" i="1" s="1"/>
  <c r="AQ67" i="1"/>
  <c r="AO67" i="1" s="1"/>
  <c r="AV67" i="1"/>
  <c r="AT67" i="1" s="1"/>
  <c r="BA67" i="1"/>
  <c r="AY67" i="1" s="1"/>
  <c r="BF67" i="1"/>
  <c r="BD67" i="1" s="1"/>
  <c r="R68" i="1"/>
  <c r="P68" i="1" s="1"/>
  <c r="W68" i="1"/>
  <c r="U68" i="1" s="1"/>
  <c r="AB68" i="1"/>
  <c r="Z68" i="1" s="1"/>
  <c r="AG68" i="1"/>
  <c r="AE68" i="1" s="1"/>
  <c r="AL68" i="1"/>
  <c r="AJ68" i="1" s="1"/>
  <c r="AQ68" i="1"/>
  <c r="AO68" i="1" s="1"/>
  <c r="AV68" i="1"/>
  <c r="AT68" i="1" s="1"/>
  <c r="BA68" i="1"/>
  <c r="AY68" i="1" s="1"/>
  <c r="BF68" i="1"/>
  <c r="BD68" i="1" s="1"/>
  <c r="R69" i="1"/>
  <c r="P69" i="1" s="1"/>
  <c r="AB69" i="1"/>
  <c r="AG69" i="1"/>
  <c r="AE69" i="1" s="1"/>
  <c r="AO69" i="1"/>
  <c r="AV69" i="1"/>
  <c r="AT69" i="1" s="1"/>
  <c r="BA69" i="1"/>
  <c r="AY69" i="1" s="1"/>
  <c r="BF69" i="1"/>
  <c r="BD69" i="1" s="1"/>
  <c r="R71" i="1"/>
  <c r="P71" i="1" s="1"/>
  <c r="W71" i="1"/>
  <c r="U71" i="1" s="1"/>
  <c r="AB71" i="1"/>
  <c r="Z71" i="1" s="1"/>
  <c r="AG71" i="1"/>
  <c r="AE71" i="1" s="1"/>
  <c r="AL71" i="1"/>
  <c r="AJ71" i="1" s="1"/>
  <c r="AQ71" i="1"/>
  <c r="AO71" i="1" s="1"/>
  <c r="AV71" i="1"/>
  <c r="AT71" i="1" s="1"/>
  <c r="BA71" i="1"/>
  <c r="AY71" i="1" s="1"/>
  <c r="BF71" i="1"/>
  <c r="BD71" i="1" s="1"/>
  <c r="R73" i="1"/>
  <c r="P73" i="1" s="1"/>
  <c r="W73" i="1"/>
  <c r="U73" i="1" s="1"/>
  <c r="AB73" i="1"/>
  <c r="Z73" i="1" s="1"/>
  <c r="AG73" i="1"/>
  <c r="AE73" i="1" s="1"/>
  <c r="AL73" i="1"/>
  <c r="AJ73" i="1" s="1"/>
  <c r="AQ73" i="1"/>
  <c r="AO73" i="1" s="1"/>
  <c r="AV73" i="1"/>
  <c r="AT73" i="1" s="1"/>
  <c r="BA73" i="1"/>
  <c r="AY73" i="1" s="1"/>
  <c r="BF73" i="1"/>
  <c r="BD73" i="1" s="1"/>
  <c r="R74" i="1"/>
  <c r="P74" i="1" s="1"/>
  <c r="W74" i="1"/>
  <c r="U74" i="1" s="1"/>
  <c r="AB74" i="1"/>
  <c r="Z74" i="1" s="1"/>
  <c r="AG74" i="1"/>
  <c r="AE74" i="1" s="1"/>
  <c r="AL74" i="1"/>
  <c r="AJ74" i="1" s="1"/>
  <c r="AQ74" i="1"/>
  <c r="AO74" i="1" s="1"/>
  <c r="AV74" i="1"/>
  <c r="AT74" i="1" s="1"/>
  <c r="BA74" i="1"/>
  <c r="AY74" i="1" s="1"/>
  <c r="BF74" i="1"/>
  <c r="BD74" i="1" s="1"/>
  <c r="R75" i="1"/>
  <c r="P75" i="1" s="1"/>
  <c r="W75" i="1"/>
  <c r="U75" i="1" s="1"/>
  <c r="AB75" i="1"/>
  <c r="Z75" i="1" s="1"/>
  <c r="AG75" i="1"/>
  <c r="AE75" i="1" s="1"/>
  <c r="AL75" i="1"/>
  <c r="AJ75" i="1" s="1"/>
  <c r="AQ75" i="1"/>
  <c r="AO75" i="1" s="1"/>
  <c r="AV75" i="1"/>
  <c r="AT75" i="1" s="1"/>
  <c r="BA75" i="1"/>
  <c r="AY75" i="1" s="1"/>
  <c r="BF75" i="1"/>
  <c r="BD75" i="1" s="1"/>
  <c r="R76" i="1"/>
  <c r="P76" i="1" s="1"/>
  <c r="W76" i="1"/>
  <c r="U76" i="1" s="1"/>
  <c r="AB76" i="1"/>
  <c r="Z76" i="1" s="1"/>
  <c r="AG76" i="1"/>
  <c r="AE76" i="1" s="1"/>
  <c r="AL76" i="1"/>
  <c r="AJ76" i="1" s="1"/>
  <c r="AQ76" i="1"/>
  <c r="AO76" i="1" s="1"/>
  <c r="AV76" i="1"/>
  <c r="AT76" i="1" s="1"/>
  <c r="BA76" i="1"/>
  <c r="AY76" i="1" s="1"/>
  <c r="BF76" i="1"/>
  <c r="BD76" i="1" s="1"/>
  <c r="R77" i="1"/>
  <c r="P77" i="1" s="1"/>
  <c r="W77" i="1"/>
  <c r="U77" i="1" s="1"/>
  <c r="AB77" i="1"/>
  <c r="Z77" i="1" s="1"/>
  <c r="AG77" i="1"/>
  <c r="AE77" i="1" s="1"/>
  <c r="AL77" i="1"/>
  <c r="AJ77" i="1" s="1"/>
  <c r="AQ77" i="1"/>
  <c r="AO77" i="1" s="1"/>
  <c r="AV77" i="1"/>
  <c r="AT77" i="1" s="1"/>
  <c r="BA77" i="1"/>
  <c r="AY77" i="1" s="1"/>
  <c r="BF77" i="1"/>
  <c r="BD77" i="1" s="1"/>
  <c r="R78" i="1"/>
  <c r="P78" i="1" s="1"/>
  <c r="W78" i="1"/>
  <c r="U78" i="1" s="1"/>
  <c r="AB78" i="1"/>
  <c r="Z78" i="1" s="1"/>
  <c r="AG78" i="1"/>
  <c r="AE78" i="1" s="1"/>
  <c r="AL78" i="1"/>
  <c r="AJ78" i="1" s="1"/>
  <c r="AQ78" i="1"/>
  <c r="AO78" i="1" s="1"/>
  <c r="AV78" i="1"/>
  <c r="AT78" i="1" s="1"/>
  <c r="BA78" i="1"/>
  <c r="AY78" i="1" s="1"/>
  <c r="BF78" i="1"/>
  <c r="BD78" i="1" s="1"/>
  <c r="R79" i="1"/>
  <c r="P79" i="1" s="1"/>
  <c r="W79" i="1"/>
  <c r="U79" i="1" s="1"/>
  <c r="AB79" i="1"/>
  <c r="Z79" i="1" s="1"/>
  <c r="AG79" i="1"/>
  <c r="AE79" i="1" s="1"/>
  <c r="AL79" i="1"/>
  <c r="AJ79" i="1" s="1"/>
  <c r="AQ79" i="1"/>
  <c r="AO79" i="1" s="1"/>
  <c r="AV79" i="1"/>
  <c r="AT79" i="1" s="1"/>
  <c r="BA79" i="1"/>
  <c r="AY79" i="1" s="1"/>
  <c r="BF79" i="1"/>
  <c r="BD79" i="1" s="1"/>
  <c r="R80" i="1"/>
  <c r="P80" i="1" s="1"/>
  <c r="W80" i="1"/>
  <c r="U80" i="1" s="1"/>
  <c r="AB80" i="1"/>
  <c r="Z80" i="1" s="1"/>
  <c r="AG80" i="1"/>
  <c r="AE80" i="1" s="1"/>
  <c r="AL80" i="1"/>
  <c r="AJ80" i="1" s="1"/>
  <c r="AQ80" i="1"/>
  <c r="AO80" i="1" s="1"/>
  <c r="AV80" i="1"/>
  <c r="AT80" i="1" s="1"/>
  <c r="BA80" i="1"/>
  <c r="AY80" i="1" s="1"/>
  <c r="BF80" i="1"/>
  <c r="BD80" i="1" s="1"/>
  <c r="R81" i="1"/>
  <c r="P81" i="1" s="1"/>
  <c r="W81" i="1"/>
  <c r="U81" i="1" s="1"/>
  <c r="AB81" i="1"/>
  <c r="Z81" i="1" s="1"/>
  <c r="AG81" i="1"/>
  <c r="AE81" i="1" s="1"/>
  <c r="AL81" i="1"/>
  <c r="AJ81" i="1" s="1"/>
  <c r="AQ81" i="1"/>
  <c r="AO81" i="1" s="1"/>
  <c r="AV81" i="1"/>
  <c r="AT81" i="1" s="1"/>
  <c r="BA81" i="1"/>
  <c r="AY81" i="1" s="1"/>
  <c r="BF81" i="1"/>
  <c r="BD81" i="1" s="1"/>
  <c r="R82" i="1"/>
  <c r="P82" i="1" s="1"/>
  <c r="W82" i="1"/>
  <c r="U82" i="1" s="1"/>
  <c r="AB82" i="1"/>
  <c r="Z82" i="1" s="1"/>
  <c r="AG82" i="1"/>
  <c r="AE82" i="1" s="1"/>
  <c r="AL82" i="1"/>
  <c r="AJ82" i="1" s="1"/>
  <c r="AQ82" i="1"/>
  <c r="AO82" i="1" s="1"/>
  <c r="AV82" i="1"/>
  <c r="AT82" i="1" s="1"/>
  <c r="BA82" i="1"/>
  <c r="AY82" i="1" s="1"/>
  <c r="BF82" i="1"/>
  <c r="BD82" i="1" s="1"/>
  <c r="R83" i="1"/>
  <c r="P83" i="1" s="1"/>
  <c r="W83" i="1"/>
  <c r="U83" i="1" s="1"/>
  <c r="AB83" i="1"/>
  <c r="Z83" i="1" s="1"/>
  <c r="AG83" i="1"/>
  <c r="AE83" i="1" s="1"/>
  <c r="AL83" i="1"/>
  <c r="AJ83" i="1" s="1"/>
  <c r="AQ83" i="1"/>
  <c r="AO83" i="1" s="1"/>
  <c r="AV83" i="1"/>
  <c r="AT83" i="1" s="1"/>
  <c r="BA83" i="1"/>
  <c r="AY83" i="1" s="1"/>
  <c r="BF83" i="1"/>
  <c r="BD83" i="1" s="1"/>
  <c r="R84" i="1"/>
  <c r="P84" i="1" s="1"/>
  <c r="W84" i="1"/>
  <c r="U84" i="1" s="1"/>
  <c r="AB84" i="1"/>
  <c r="Z84" i="1" s="1"/>
  <c r="AG84" i="1"/>
  <c r="AE84" i="1" s="1"/>
  <c r="AL84" i="1"/>
  <c r="AJ84" i="1" s="1"/>
  <c r="AQ84" i="1"/>
  <c r="AO84" i="1" s="1"/>
  <c r="AV84" i="1"/>
  <c r="AT84" i="1" s="1"/>
  <c r="BA84" i="1"/>
  <c r="AY84" i="1" s="1"/>
  <c r="BF84" i="1"/>
  <c r="BD84" i="1" s="1"/>
  <c r="R85" i="1"/>
  <c r="P85" i="1" s="1"/>
  <c r="W85" i="1"/>
  <c r="U85" i="1" s="1"/>
  <c r="AB85" i="1"/>
  <c r="Z85" i="1" s="1"/>
  <c r="AG85" i="1"/>
  <c r="AE85" i="1" s="1"/>
  <c r="AL85" i="1"/>
  <c r="AJ85" i="1" s="1"/>
  <c r="AQ85" i="1"/>
  <c r="AO85" i="1" s="1"/>
  <c r="AV85" i="1"/>
  <c r="AT85" i="1" s="1"/>
  <c r="BA85" i="1"/>
  <c r="AY85" i="1" s="1"/>
  <c r="BF85" i="1"/>
  <c r="BD85" i="1" s="1"/>
  <c r="R86" i="1"/>
  <c r="P86" i="1" s="1"/>
  <c r="W86" i="1"/>
  <c r="U86" i="1" s="1"/>
  <c r="AB86" i="1"/>
  <c r="Z86" i="1" s="1"/>
  <c r="AG86" i="1"/>
  <c r="AE86" i="1" s="1"/>
  <c r="AQ86" i="1"/>
  <c r="AO86" i="1" s="1"/>
  <c r="AV86" i="1"/>
  <c r="AT86" i="1" s="1"/>
  <c r="BA86" i="1"/>
  <c r="AY86" i="1" s="1"/>
  <c r="BF86" i="1"/>
  <c r="BD86" i="1" s="1"/>
  <c r="AL87" i="1"/>
  <c r="AJ87" i="1" s="1"/>
  <c r="AQ87" i="1"/>
  <c r="AO87" i="1" s="1"/>
  <c r="AV87" i="1"/>
  <c r="AT87" i="1" s="1"/>
  <c r="BA87" i="1"/>
  <c r="AY87" i="1" s="1"/>
  <c r="BF87" i="1"/>
  <c r="BD87" i="1" s="1"/>
  <c r="R89" i="1"/>
  <c r="P89" i="1" s="1"/>
  <c r="W89" i="1"/>
  <c r="U89" i="1" s="1"/>
  <c r="AB89" i="1"/>
  <c r="Z89" i="1" s="1"/>
  <c r="AG89" i="1"/>
  <c r="AE89" i="1" s="1"/>
  <c r="AL89" i="1"/>
  <c r="AJ89" i="1" s="1"/>
  <c r="AQ89" i="1"/>
  <c r="AO89" i="1" s="1"/>
  <c r="AV89" i="1"/>
  <c r="AT89" i="1" s="1"/>
  <c r="BA89" i="1"/>
  <c r="AY89" i="1" s="1"/>
  <c r="BF89" i="1"/>
  <c r="BD89" i="1" s="1"/>
  <c r="M7" i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16" i="1"/>
  <c r="K16" i="1" s="1"/>
  <c r="M17" i="1"/>
  <c r="K17" i="1" s="1"/>
  <c r="M18" i="1"/>
  <c r="K18" i="1" s="1"/>
  <c r="M19" i="1"/>
  <c r="K19" i="1" s="1"/>
  <c r="M20" i="1"/>
  <c r="K20" i="1" s="1"/>
  <c r="M21" i="1"/>
  <c r="K21" i="1" s="1"/>
  <c r="M22" i="1"/>
  <c r="K22" i="1" s="1"/>
  <c r="M23" i="1"/>
  <c r="K23" i="1" s="1"/>
  <c r="M24" i="1"/>
  <c r="K24" i="1" s="1"/>
  <c r="M25" i="1"/>
  <c r="K25" i="1" s="1"/>
  <c r="M26" i="1"/>
  <c r="K26" i="1" s="1"/>
  <c r="M27" i="1"/>
  <c r="K27" i="1" s="1"/>
  <c r="M28" i="1"/>
  <c r="K28" i="1" s="1"/>
  <c r="M29" i="1"/>
  <c r="K29" i="1" s="1"/>
  <c r="M30" i="1"/>
  <c r="K30" i="1" s="1"/>
  <c r="M31" i="1"/>
  <c r="K31" i="1" s="1"/>
  <c r="M32" i="1"/>
  <c r="K32" i="1" s="1"/>
  <c r="M33" i="1"/>
  <c r="K33" i="1" s="1"/>
  <c r="M34" i="1"/>
  <c r="K34" i="1" s="1"/>
  <c r="M35" i="1"/>
  <c r="K35" i="1" s="1"/>
  <c r="M36" i="1"/>
  <c r="K36" i="1" s="1"/>
  <c r="M37" i="1"/>
  <c r="K37" i="1" s="1"/>
  <c r="M38" i="1"/>
  <c r="K38" i="1" s="1"/>
  <c r="M39" i="1"/>
  <c r="K39" i="1" s="1"/>
  <c r="M40" i="1"/>
  <c r="K40" i="1" s="1"/>
  <c r="M42" i="1"/>
  <c r="K42" i="1" s="1"/>
  <c r="M43" i="1"/>
  <c r="K43" i="1" s="1"/>
  <c r="M44" i="1"/>
  <c r="K44" i="1" s="1"/>
  <c r="M45" i="1"/>
  <c r="K45" i="1" s="1"/>
  <c r="M46" i="1"/>
  <c r="K46" i="1" s="1"/>
  <c r="M48" i="1"/>
  <c r="K48" i="1" s="1"/>
  <c r="K49" i="1"/>
  <c r="M50" i="1"/>
  <c r="K50" i="1" s="1"/>
  <c r="M51" i="1"/>
  <c r="K51" i="1" s="1"/>
  <c r="M52" i="1"/>
  <c r="K52" i="1" s="1"/>
  <c r="M53" i="1"/>
  <c r="K53" i="1" s="1"/>
  <c r="M54" i="1"/>
  <c r="K54" i="1" s="1"/>
  <c r="M56" i="1"/>
  <c r="K56" i="1" s="1"/>
  <c r="M57" i="1"/>
  <c r="K57" i="1" s="1"/>
  <c r="M58" i="1"/>
  <c r="K58" i="1" s="1"/>
  <c r="M59" i="1"/>
  <c r="K59" i="1" s="1"/>
  <c r="M60" i="1"/>
  <c r="K60" i="1" s="1"/>
  <c r="M61" i="1"/>
  <c r="K61" i="1" s="1"/>
  <c r="M62" i="1"/>
  <c r="K62" i="1" s="1"/>
  <c r="M63" i="1"/>
  <c r="K63" i="1" s="1"/>
  <c r="M64" i="1"/>
  <c r="K64" i="1" s="1"/>
  <c r="M65" i="1"/>
  <c r="K65" i="1" s="1"/>
  <c r="M66" i="1"/>
  <c r="K66" i="1" s="1"/>
  <c r="M67" i="1"/>
  <c r="K67" i="1" s="1"/>
  <c r="M68" i="1"/>
  <c r="K68" i="1" s="1"/>
  <c r="M69" i="1"/>
  <c r="K69" i="1" s="1"/>
  <c r="M71" i="1"/>
  <c r="K71" i="1" s="1"/>
  <c r="M73" i="1"/>
  <c r="K73" i="1" s="1"/>
  <c r="M74" i="1"/>
  <c r="K74" i="1" s="1"/>
  <c r="M75" i="1"/>
  <c r="K75" i="1" s="1"/>
  <c r="M76" i="1"/>
  <c r="K76" i="1" s="1"/>
  <c r="M77" i="1"/>
  <c r="K77" i="1" s="1"/>
  <c r="M78" i="1"/>
  <c r="K78" i="1" s="1"/>
  <c r="M79" i="1"/>
  <c r="K79" i="1" s="1"/>
  <c r="M80" i="1"/>
  <c r="K80" i="1" s="1"/>
  <c r="M81" i="1"/>
  <c r="K81" i="1" s="1"/>
  <c r="M82" i="1"/>
  <c r="K82" i="1" s="1"/>
  <c r="M83" i="1"/>
  <c r="K83" i="1" s="1"/>
  <c r="M84" i="1"/>
  <c r="K84" i="1" s="1"/>
  <c r="M85" i="1"/>
  <c r="K85" i="1" s="1"/>
  <c r="M89" i="1"/>
  <c r="K89" i="1" s="1"/>
  <c r="H89" i="1"/>
  <c r="F89" i="1" s="1"/>
  <c r="J89" i="1" s="1"/>
  <c r="F7" i="1"/>
  <c r="H86" i="1"/>
  <c r="F86" i="1" s="1"/>
  <c r="J86" i="1" s="1"/>
  <c r="O86" i="1" s="1"/>
  <c r="H85" i="1"/>
  <c r="F85" i="1" s="1"/>
  <c r="J85" i="1" s="1"/>
  <c r="H84" i="1"/>
  <c r="F84" i="1" s="1"/>
  <c r="J84" i="1" s="1"/>
  <c r="H83" i="1"/>
  <c r="F83" i="1" s="1"/>
  <c r="J83" i="1" s="1"/>
  <c r="H82" i="1"/>
  <c r="F82" i="1" s="1"/>
  <c r="J82" i="1" s="1"/>
  <c r="H81" i="1"/>
  <c r="F81" i="1" s="1"/>
  <c r="J81" i="1" s="1"/>
  <c r="H80" i="1"/>
  <c r="F80" i="1" s="1"/>
  <c r="J80" i="1" s="1"/>
  <c r="H79" i="1"/>
  <c r="F79" i="1" s="1"/>
  <c r="J79" i="1" s="1"/>
  <c r="H78" i="1"/>
  <c r="F78" i="1" s="1"/>
  <c r="J78" i="1" s="1"/>
  <c r="H77" i="1"/>
  <c r="F77" i="1" s="1"/>
  <c r="J77" i="1" s="1"/>
  <c r="H76" i="1"/>
  <c r="F76" i="1" s="1"/>
  <c r="J76" i="1" s="1"/>
  <c r="H75" i="1"/>
  <c r="F75" i="1" s="1"/>
  <c r="J75" i="1" s="1"/>
  <c r="H74" i="1"/>
  <c r="F74" i="1" s="1"/>
  <c r="J74" i="1" s="1"/>
  <c r="H73" i="1"/>
  <c r="F73" i="1" s="1"/>
  <c r="J73" i="1" s="1"/>
  <c r="H71" i="1"/>
  <c r="F71" i="1" s="1"/>
  <c r="J71" i="1" s="1"/>
  <c r="H69" i="1"/>
  <c r="F69" i="1" s="1"/>
  <c r="J69" i="1" s="1"/>
  <c r="H68" i="1"/>
  <c r="F68" i="1" s="1"/>
  <c r="J68" i="1" s="1"/>
  <c r="H67" i="1"/>
  <c r="F67" i="1" s="1"/>
  <c r="J67" i="1" s="1"/>
  <c r="H66" i="1"/>
  <c r="F66" i="1" s="1"/>
  <c r="J66" i="1" s="1"/>
  <c r="H65" i="1"/>
  <c r="F65" i="1" s="1"/>
  <c r="J65" i="1" s="1"/>
  <c r="H64" i="1"/>
  <c r="F64" i="1" s="1"/>
  <c r="J64" i="1" s="1"/>
  <c r="H63" i="1"/>
  <c r="F63" i="1" s="1"/>
  <c r="J63" i="1" s="1"/>
  <c r="H62" i="1"/>
  <c r="F62" i="1" s="1"/>
  <c r="J62" i="1" s="1"/>
  <c r="H61" i="1"/>
  <c r="F61" i="1" s="1"/>
  <c r="J61" i="1" s="1"/>
  <c r="H60" i="1"/>
  <c r="F60" i="1" s="1"/>
  <c r="J60" i="1" s="1"/>
  <c r="H59" i="1"/>
  <c r="F59" i="1" s="1"/>
  <c r="J59" i="1" s="1"/>
  <c r="H58" i="1"/>
  <c r="F58" i="1" s="1"/>
  <c r="J58" i="1" s="1"/>
  <c r="H57" i="1"/>
  <c r="F57" i="1" s="1"/>
  <c r="J57" i="1" s="1"/>
  <c r="H56" i="1"/>
  <c r="F56" i="1" s="1"/>
  <c r="J56" i="1" s="1"/>
  <c r="H54" i="1"/>
  <c r="F54" i="1" s="1"/>
  <c r="J54" i="1" s="1"/>
  <c r="H53" i="1"/>
  <c r="F53" i="1" s="1"/>
  <c r="J53" i="1" s="1"/>
  <c r="H52" i="1"/>
  <c r="F52" i="1" s="1"/>
  <c r="J52" i="1" s="1"/>
  <c r="H51" i="1"/>
  <c r="F51" i="1" s="1"/>
  <c r="J51" i="1" s="1"/>
  <c r="H50" i="1"/>
  <c r="F50" i="1" s="1"/>
  <c r="J50" i="1" s="1"/>
  <c r="H49" i="1"/>
  <c r="F49" i="1" s="1"/>
  <c r="J49" i="1" s="1"/>
  <c r="H48" i="1"/>
  <c r="F48" i="1" s="1"/>
  <c r="J48" i="1" s="1"/>
  <c r="H47" i="1"/>
  <c r="F47" i="1" s="1"/>
  <c r="J47" i="1" s="1"/>
  <c r="H46" i="1"/>
  <c r="F46" i="1" s="1"/>
  <c r="J46" i="1" s="1"/>
  <c r="H45" i="1"/>
  <c r="F45" i="1" s="1"/>
  <c r="J45" i="1" s="1"/>
  <c r="H44" i="1"/>
  <c r="F44" i="1" s="1"/>
  <c r="J44" i="1" s="1"/>
  <c r="H43" i="1"/>
  <c r="F43" i="1" s="1"/>
  <c r="J43" i="1" s="1"/>
  <c r="H42" i="1"/>
  <c r="F42" i="1" s="1"/>
  <c r="J42" i="1" s="1"/>
  <c r="H40" i="1"/>
  <c r="H39" i="1"/>
  <c r="F39" i="1" s="1"/>
  <c r="J39" i="1" s="1"/>
  <c r="H38" i="1"/>
  <c r="F38" i="1" s="1"/>
  <c r="J38" i="1" s="1"/>
  <c r="H37" i="1"/>
  <c r="F37" i="1" s="1"/>
  <c r="J37" i="1" s="1"/>
  <c r="H36" i="1"/>
  <c r="F36" i="1" s="1"/>
  <c r="J36" i="1" s="1"/>
  <c r="H35" i="1"/>
  <c r="F35" i="1" s="1"/>
  <c r="J35" i="1" s="1"/>
  <c r="H34" i="1"/>
  <c r="F34" i="1" s="1"/>
  <c r="J34" i="1" s="1"/>
  <c r="H33" i="1"/>
  <c r="F33" i="1" s="1"/>
  <c r="J33" i="1" s="1"/>
  <c r="H32" i="1"/>
  <c r="F32" i="1" s="1"/>
  <c r="J32" i="1" s="1"/>
  <c r="H31" i="1"/>
  <c r="F31" i="1" s="1"/>
  <c r="J31" i="1" s="1"/>
  <c r="H30" i="1"/>
  <c r="F30" i="1" s="1"/>
  <c r="J30" i="1" s="1"/>
  <c r="H29" i="1"/>
  <c r="F29" i="1" s="1"/>
  <c r="J29" i="1" s="1"/>
  <c r="H28" i="1"/>
  <c r="F28" i="1" s="1"/>
  <c r="J28" i="1" s="1"/>
  <c r="H27" i="1"/>
  <c r="F27" i="1" s="1"/>
  <c r="J27" i="1" s="1"/>
  <c r="H26" i="1"/>
  <c r="F26" i="1" s="1"/>
  <c r="J26" i="1" s="1"/>
  <c r="H25" i="1"/>
  <c r="F25" i="1" s="1"/>
  <c r="J25" i="1" s="1"/>
  <c r="H24" i="1"/>
  <c r="F24" i="1" s="1"/>
  <c r="J24" i="1" s="1"/>
  <c r="H23" i="1"/>
  <c r="F23" i="1" s="1"/>
  <c r="J23" i="1" s="1"/>
  <c r="H22" i="1"/>
  <c r="F22" i="1" s="1"/>
  <c r="J22" i="1" s="1"/>
  <c r="H21" i="1"/>
  <c r="F21" i="1" s="1"/>
  <c r="J21" i="1" s="1"/>
  <c r="H20" i="1"/>
  <c r="F20" i="1" s="1"/>
  <c r="J20" i="1" s="1"/>
  <c r="H19" i="1"/>
  <c r="F19" i="1" s="1"/>
  <c r="J19" i="1" s="1"/>
  <c r="H18" i="1"/>
  <c r="F18" i="1" s="1"/>
  <c r="J18" i="1" s="1"/>
  <c r="H17" i="1"/>
  <c r="F17" i="1" s="1"/>
  <c r="J17" i="1" s="1"/>
  <c r="H16" i="1"/>
  <c r="F16" i="1" s="1"/>
  <c r="J16" i="1" s="1"/>
  <c r="H15" i="1"/>
  <c r="F15" i="1" s="1"/>
  <c r="J15" i="1" s="1"/>
  <c r="H14" i="1"/>
  <c r="F14" i="1" s="1"/>
  <c r="J14" i="1" s="1"/>
  <c r="H13" i="1"/>
  <c r="F13" i="1" s="1"/>
  <c r="J13" i="1" s="1"/>
  <c r="H12" i="1"/>
  <c r="F12" i="1" s="1"/>
  <c r="J12" i="1" s="1"/>
  <c r="H11" i="1"/>
  <c r="F11" i="1" s="1"/>
  <c r="J11" i="1" s="1"/>
  <c r="H10" i="1"/>
  <c r="H9" i="1"/>
  <c r="F9" i="1" s="1"/>
  <c r="J9" i="1" s="1"/>
  <c r="H8" i="1"/>
  <c r="AY40" i="1" l="1"/>
  <c r="K94" i="1"/>
  <c r="BD94" i="1"/>
  <c r="AY94" i="1"/>
  <c r="BA94" i="1"/>
  <c r="AQ94" i="1"/>
  <c r="H94" i="1"/>
  <c r="AO94" i="1"/>
  <c r="AG94" i="1"/>
  <c r="AE94" i="1"/>
  <c r="AB94" i="1"/>
  <c r="W94" i="1"/>
  <c r="Z94" i="1"/>
  <c r="U94" i="1"/>
  <c r="M94" i="1"/>
  <c r="P8" i="1"/>
  <c r="P94" i="1" s="1"/>
  <c r="R94" i="1"/>
  <c r="BF94" i="1"/>
  <c r="T86" i="1"/>
  <c r="O35" i="1"/>
  <c r="T35" i="1" s="1"/>
  <c r="Y35" i="1" s="1"/>
  <c r="AD35" i="1" s="1"/>
  <c r="AI35" i="1" s="1"/>
  <c r="AN35" i="1" s="1"/>
  <c r="AS35" i="1" s="1"/>
  <c r="AX35" i="1" s="1"/>
  <c r="BC35" i="1" s="1"/>
  <c r="BH35" i="1" s="1"/>
  <c r="Z69" i="1"/>
  <c r="O69" i="1"/>
  <c r="T69" i="1" s="1"/>
  <c r="Y69" i="1" s="1"/>
  <c r="AD69" i="1" s="1"/>
  <c r="AI69" i="1" s="1"/>
  <c r="AN69" i="1" s="1"/>
  <c r="AS69" i="1" s="1"/>
  <c r="AX69" i="1" s="1"/>
  <c r="BC69" i="1" s="1"/>
  <c r="BH69" i="1" s="1"/>
  <c r="F40" i="1"/>
  <c r="J40" i="1" s="1"/>
  <c r="O40" i="1" s="1"/>
  <c r="T40" i="1" s="1"/>
  <c r="Y40" i="1" s="1"/>
  <c r="AD40" i="1" s="1"/>
  <c r="AI40" i="1" s="1"/>
  <c r="AN40" i="1" s="1"/>
  <c r="O54" i="1"/>
  <c r="O47" i="1"/>
  <c r="T47" i="1" s="1"/>
  <c r="Y47" i="1" s="1"/>
  <c r="AD47" i="1" s="1"/>
  <c r="AI47" i="1" s="1"/>
  <c r="AN47" i="1" s="1"/>
  <c r="AS47" i="1" s="1"/>
  <c r="AX47" i="1" s="1"/>
  <c r="F10" i="1"/>
  <c r="J10" i="1" s="1"/>
  <c r="O81" i="1"/>
  <c r="T81" i="1" s="1"/>
  <c r="Y81" i="1" s="1"/>
  <c r="AD81" i="1" s="1"/>
  <c r="AI81" i="1" s="1"/>
  <c r="AN81" i="1" s="1"/>
  <c r="AS81" i="1" s="1"/>
  <c r="AX81" i="1" s="1"/>
  <c r="BC81" i="1" s="1"/>
  <c r="BH81" i="1" s="1"/>
  <c r="O74" i="1"/>
  <c r="T74" i="1" s="1"/>
  <c r="Y74" i="1" s="1"/>
  <c r="AD74" i="1" s="1"/>
  <c r="AI74" i="1" s="1"/>
  <c r="O56" i="1"/>
  <c r="T56" i="1" s="1"/>
  <c r="Y56" i="1" s="1"/>
  <c r="AD56" i="1" s="1"/>
  <c r="AI56" i="1" s="1"/>
  <c r="AN56" i="1" s="1"/>
  <c r="AS56" i="1" s="1"/>
  <c r="AX56" i="1" s="1"/>
  <c r="BC56" i="1" s="1"/>
  <c r="BH56" i="1" s="1"/>
  <c r="O38" i="1"/>
  <c r="T38" i="1" s="1"/>
  <c r="Y38" i="1" s="1"/>
  <c r="AD38" i="1" s="1"/>
  <c r="AI38" i="1" s="1"/>
  <c r="AN38" i="1" s="1"/>
  <c r="AS38" i="1" s="1"/>
  <c r="AX38" i="1" s="1"/>
  <c r="BC38" i="1" s="1"/>
  <c r="BH38" i="1" s="1"/>
  <c r="O22" i="1"/>
  <c r="T22" i="1" s="1"/>
  <c r="Y22" i="1" s="1"/>
  <c r="AD22" i="1" s="1"/>
  <c r="AI22" i="1" s="1"/>
  <c r="AN22" i="1" s="1"/>
  <c r="AS22" i="1" s="1"/>
  <c r="AX22" i="1" s="1"/>
  <c r="BC22" i="1" s="1"/>
  <c r="BH22" i="1" s="1"/>
  <c r="O83" i="1"/>
  <c r="T83" i="1" s="1"/>
  <c r="Y83" i="1" s="1"/>
  <c r="AD83" i="1" s="1"/>
  <c r="AI83" i="1" s="1"/>
  <c r="AN83" i="1" s="1"/>
  <c r="AS83" i="1" s="1"/>
  <c r="AX83" i="1" s="1"/>
  <c r="BC83" i="1" s="1"/>
  <c r="BH83" i="1" s="1"/>
  <c r="O75" i="1"/>
  <c r="T75" i="1" s="1"/>
  <c r="Y75" i="1" s="1"/>
  <c r="AD75" i="1" s="1"/>
  <c r="AI75" i="1" s="1"/>
  <c r="AN75" i="1" s="1"/>
  <c r="AS75" i="1" s="1"/>
  <c r="AX75" i="1" s="1"/>
  <c r="BC75" i="1" s="1"/>
  <c r="BH75" i="1" s="1"/>
  <c r="O57" i="1"/>
  <c r="T57" i="1" s="1"/>
  <c r="Y57" i="1" s="1"/>
  <c r="AD57" i="1" s="1"/>
  <c r="AI57" i="1" s="1"/>
  <c r="AN57" i="1" s="1"/>
  <c r="AS57" i="1" s="1"/>
  <c r="AX57" i="1" s="1"/>
  <c r="BC57" i="1" s="1"/>
  <c r="BH57" i="1" s="1"/>
  <c r="O39" i="1"/>
  <c r="T39" i="1" s="1"/>
  <c r="Y39" i="1" s="1"/>
  <c r="AD39" i="1" s="1"/>
  <c r="AI39" i="1" s="1"/>
  <c r="AN39" i="1" s="1"/>
  <c r="AS39" i="1" s="1"/>
  <c r="AX39" i="1" s="1"/>
  <c r="BC39" i="1" s="1"/>
  <c r="BH39" i="1" s="1"/>
  <c r="O23" i="1"/>
  <c r="T23" i="1" s="1"/>
  <c r="Y23" i="1" s="1"/>
  <c r="AD23" i="1" s="1"/>
  <c r="AI23" i="1" s="1"/>
  <c r="AN23" i="1" s="1"/>
  <c r="AS23" i="1" s="1"/>
  <c r="AX23" i="1" s="1"/>
  <c r="BC23" i="1" s="1"/>
  <c r="BH23" i="1" s="1"/>
  <c r="O73" i="1"/>
  <c r="T73" i="1" s="1"/>
  <c r="Y73" i="1" s="1"/>
  <c r="AD73" i="1" s="1"/>
  <c r="AI73" i="1" s="1"/>
  <c r="AN73" i="1" s="1"/>
  <c r="AS73" i="1" s="1"/>
  <c r="AX73" i="1" s="1"/>
  <c r="BC73" i="1" s="1"/>
  <c r="BH73" i="1" s="1"/>
  <c r="T54" i="1"/>
  <c r="O37" i="1"/>
  <c r="T37" i="1" s="1"/>
  <c r="Y37" i="1" s="1"/>
  <c r="AD37" i="1" s="1"/>
  <c r="AI37" i="1" s="1"/>
  <c r="AN37" i="1" s="1"/>
  <c r="O21" i="1"/>
  <c r="T21" i="1" s="1"/>
  <c r="Y21" i="1" s="1"/>
  <c r="AD21" i="1" s="1"/>
  <c r="AI21" i="1" s="1"/>
  <c r="AN21" i="1" s="1"/>
  <c r="AS21" i="1" s="1"/>
  <c r="AX21" i="1" s="1"/>
  <c r="BC21" i="1" s="1"/>
  <c r="BH21" i="1" s="1"/>
  <c r="O89" i="1"/>
  <c r="T89" i="1" s="1"/>
  <c r="Y89" i="1" s="1"/>
  <c r="AD89" i="1" s="1"/>
  <c r="AI89" i="1" s="1"/>
  <c r="AN89" i="1" s="1"/>
  <c r="AS89" i="1" s="1"/>
  <c r="AX89" i="1" s="1"/>
  <c r="BC89" i="1" s="1"/>
  <c r="BH89" i="1" s="1"/>
  <c r="O71" i="1"/>
  <c r="T71" i="1" s="1"/>
  <c r="Y71" i="1" s="1"/>
  <c r="AD71" i="1" s="1"/>
  <c r="AI71" i="1" s="1"/>
  <c r="AN71" i="1" s="1"/>
  <c r="AS71" i="1" s="1"/>
  <c r="AX71" i="1" s="1"/>
  <c r="BC71" i="1" s="1"/>
  <c r="BH71" i="1" s="1"/>
  <c r="O53" i="1"/>
  <c r="T53" i="1" s="1"/>
  <c r="Y53" i="1" s="1"/>
  <c r="AD53" i="1" s="1"/>
  <c r="AI53" i="1" s="1"/>
  <c r="AN53" i="1" s="1"/>
  <c r="AS53" i="1" s="1"/>
  <c r="AX53" i="1" s="1"/>
  <c r="BC53" i="1" s="1"/>
  <c r="BH53" i="1" s="1"/>
  <c r="O36" i="1"/>
  <c r="T36" i="1" s="1"/>
  <c r="Y36" i="1" s="1"/>
  <c r="AD36" i="1" s="1"/>
  <c r="AI36" i="1" s="1"/>
  <c r="AN36" i="1" s="1"/>
  <c r="AS36" i="1" s="1"/>
  <c r="AX36" i="1" s="1"/>
  <c r="BC36" i="1" s="1"/>
  <c r="BH36" i="1" s="1"/>
  <c r="O20" i="1"/>
  <c r="T20" i="1" s="1"/>
  <c r="Y20" i="1" s="1"/>
  <c r="AD20" i="1" s="1"/>
  <c r="AI20" i="1" s="1"/>
  <c r="AN20" i="1" s="1"/>
  <c r="AS20" i="1" s="1"/>
  <c r="AX20" i="1" s="1"/>
  <c r="BC20" i="1" s="1"/>
  <c r="BH20" i="1" s="1"/>
  <c r="AI87" i="1"/>
  <c r="AN87" i="1" s="1"/>
  <c r="AS87" i="1" s="1"/>
  <c r="O52" i="1"/>
  <c r="T52" i="1" s="1"/>
  <c r="Y52" i="1" s="1"/>
  <c r="AD52" i="1" s="1"/>
  <c r="AI52" i="1" s="1"/>
  <c r="AN52" i="1" s="1"/>
  <c r="AS52" i="1" s="1"/>
  <c r="AX52" i="1" s="1"/>
  <c r="BC52" i="1" s="1"/>
  <c r="BH52" i="1" s="1"/>
  <c r="O19" i="1"/>
  <c r="T19" i="1" s="1"/>
  <c r="Y19" i="1" s="1"/>
  <c r="AD19" i="1" s="1"/>
  <c r="AI19" i="1" s="1"/>
  <c r="AN19" i="1" s="1"/>
  <c r="AS19" i="1" s="1"/>
  <c r="AX19" i="1" s="1"/>
  <c r="BC19" i="1" s="1"/>
  <c r="BH19" i="1" s="1"/>
  <c r="O68" i="1"/>
  <c r="T68" i="1" s="1"/>
  <c r="Y68" i="1" s="1"/>
  <c r="AD68" i="1" s="1"/>
  <c r="AI68" i="1" s="1"/>
  <c r="AN68" i="1" s="1"/>
  <c r="AS68" i="1" s="1"/>
  <c r="AX68" i="1" s="1"/>
  <c r="BC68" i="1" s="1"/>
  <c r="BH68" i="1" s="1"/>
  <c r="O51" i="1"/>
  <c r="T51" i="1" s="1"/>
  <c r="Y51" i="1" s="1"/>
  <c r="AD51" i="1" s="1"/>
  <c r="AI51" i="1" s="1"/>
  <c r="AN51" i="1" s="1"/>
  <c r="O34" i="1"/>
  <c r="T34" i="1" s="1"/>
  <c r="Y34" i="1" s="1"/>
  <c r="AD34" i="1" s="1"/>
  <c r="AI34" i="1" s="1"/>
  <c r="AN34" i="1" s="1"/>
  <c r="AS34" i="1" s="1"/>
  <c r="AX34" i="1" s="1"/>
  <c r="BC34" i="1" s="1"/>
  <c r="BH34" i="1" s="1"/>
  <c r="O18" i="1"/>
  <c r="T18" i="1" s="1"/>
  <c r="Y18" i="1" s="1"/>
  <c r="AD18" i="1" s="1"/>
  <c r="AI18" i="1" s="1"/>
  <c r="AN18" i="1" s="1"/>
  <c r="AS18" i="1" s="1"/>
  <c r="AX18" i="1" s="1"/>
  <c r="BC18" i="1" s="1"/>
  <c r="BH18" i="1" s="1"/>
  <c r="O85" i="1"/>
  <c r="T85" i="1" s="1"/>
  <c r="Y85" i="1" s="1"/>
  <c r="AD85" i="1" s="1"/>
  <c r="AI85" i="1" s="1"/>
  <c r="AN85" i="1" s="1"/>
  <c r="AS85" i="1" s="1"/>
  <c r="AX85" i="1" s="1"/>
  <c r="BC85" i="1" s="1"/>
  <c r="BH85" i="1" s="1"/>
  <c r="O67" i="1"/>
  <c r="T67" i="1" s="1"/>
  <c r="Y67" i="1" s="1"/>
  <c r="AD67" i="1" s="1"/>
  <c r="AI67" i="1" s="1"/>
  <c r="AN67" i="1" s="1"/>
  <c r="AS67" i="1" s="1"/>
  <c r="AX67" i="1" s="1"/>
  <c r="BC67" i="1" s="1"/>
  <c r="BH67" i="1" s="1"/>
  <c r="O50" i="1"/>
  <c r="T50" i="1" s="1"/>
  <c r="Y50" i="1" s="1"/>
  <c r="AD50" i="1" s="1"/>
  <c r="AI50" i="1" s="1"/>
  <c r="AN50" i="1" s="1"/>
  <c r="AS50" i="1" s="1"/>
  <c r="AX50" i="1" s="1"/>
  <c r="BC50" i="1" s="1"/>
  <c r="BH50" i="1" s="1"/>
  <c r="O33" i="1"/>
  <c r="T33" i="1" s="1"/>
  <c r="Y33" i="1" s="1"/>
  <c r="AD33" i="1" s="1"/>
  <c r="AI33" i="1" s="1"/>
  <c r="AN33" i="1" s="1"/>
  <c r="AS33" i="1" s="1"/>
  <c r="AX33" i="1" s="1"/>
  <c r="BC33" i="1" s="1"/>
  <c r="BH33" i="1" s="1"/>
  <c r="O17" i="1"/>
  <c r="T17" i="1" s="1"/>
  <c r="Y17" i="1" s="1"/>
  <c r="AD17" i="1" s="1"/>
  <c r="AI17" i="1" s="1"/>
  <c r="AN17" i="1" s="1"/>
  <c r="AS17" i="1" s="1"/>
  <c r="AX17" i="1" s="1"/>
  <c r="BC17" i="1" s="1"/>
  <c r="BH17" i="1" s="1"/>
  <c r="O84" i="1"/>
  <c r="T84" i="1" s="1"/>
  <c r="Y84" i="1" s="1"/>
  <c r="AD84" i="1" s="1"/>
  <c r="AI84" i="1" s="1"/>
  <c r="AN84" i="1" s="1"/>
  <c r="AS84" i="1" s="1"/>
  <c r="AX84" i="1" s="1"/>
  <c r="BC84" i="1" s="1"/>
  <c r="BH84" i="1" s="1"/>
  <c r="O66" i="1"/>
  <c r="T66" i="1" s="1"/>
  <c r="Y66" i="1" s="1"/>
  <c r="AD66" i="1" s="1"/>
  <c r="AI66" i="1" s="1"/>
  <c r="AN66" i="1" s="1"/>
  <c r="AS66" i="1" s="1"/>
  <c r="AX66" i="1" s="1"/>
  <c r="BC66" i="1" s="1"/>
  <c r="BH66" i="1" s="1"/>
  <c r="O49" i="1"/>
  <c r="T49" i="1" s="1"/>
  <c r="Y49" i="1" s="1"/>
  <c r="AD49" i="1" s="1"/>
  <c r="AI49" i="1" s="1"/>
  <c r="AN49" i="1" s="1"/>
  <c r="AS49" i="1" s="1"/>
  <c r="AX49" i="1" s="1"/>
  <c r="BC49" i="1" s="1"/>
  <c r="BH49" i="1" s="1"/>
  <c r="O32" i="1"/>
  <c r="T32" i="1" s="1"/>
  <c r="Y32" i="1" s="1"/>
  <c r="AD32" i="1" s="1"/>
  <c r="AI32" i="1" s="1"/>
  <c r="AN32" i="1" s="1"/>
  <c r="AS32" i="1" s="1"/>
  <c r="AX32" i="1" s="1"/>
  <c r="BC32" i="1" s="1"/>
  <c r="BH32" i="1" s="1"/>
  <c r="O16" i="1"/>
  <c r="T16" i="1" s="1"/>
  <c r="Y16" i="1" s="1"/>
  <c r="AD16" i="1" s="1"/>
  <c r="AI16" i="1" s="1"/>
  <c r="AN16" i="1" s="1"/>
  <c r="AS16" i="1" s="1"/>
  <c r="AX16" i="1" s="1"/>
  <c r="BC16" i="1" s="1"/>
  <c r="BH16" i="1" s="1"/>
  <c r="O65" i="1"/>
  <c r="T65" i="1" s="1"/>
  <c r="Y65" i="1" s="1"/>
  <c r="AD65" i="1" s="1"/>
  <c r="AI65" i="1" s="1"/>
  <c r="AN65" i="1" s="1"/>
  <c r="AS65" i="1" s="1"/>
  <c r="AX65" i="1" s="1"/>
  <c r="BC65" i="1" s="1"/>
  <c r="BH65" i="1" s="1"/>
  <c r="O48" i="1"/>
  <c r="T48" i="1" s="1"/>
  <c r="Y48" i="1" s="1"/>
  <c r="AD48" i="1" s="1"/>
  <c r="AI48" i="1" s="1"/>
  <c r="AN48" i="1" s="1"/>
  <c r="AS48" i="1" s="1"/>
  <c r="AX48" i="1" s="1"/>
  <c r="BC48" i="1" s="1"/>
  <c r="BH48" i="1" s="1"/>
  <c r="O31" i="1"/>
  <c r="T31" i="1" s="1"/>
  <c r="Y31" i="1" s="1"/>
  <c r="AD31" i="1" s="1"/>
  <c r="AI31" i="1" s="1"/>
  <c r="AN31" i="1" s="1"/>
  <c r="AS31" i="1" s="1"/>
  <c r="AX31" i="1" s="1"/>
  <c r="BC31" i="1" s="1"/>
  <c r="BH31" i="1" s="1"/>
  <c r="O15" i="1"/>
  <c r="T15" i="1" s="1"/>
  <c r="Y15" i="1" s="1"/>
  <c r="AD15" i="1" s="1"/>
  <c r="AI15" i="1" s="1"/>
  <c r="AN15" i="1" s="1"/>
  <c r="AS15" i="1" s="1"/>
  <c r="AX15" i="1" s="1"/>
  <c r="BC15" i="1" s="1"/>
  <c r="BH15" i="1" s="1"/>
  <c r="O82" i="1"/>
  <c r="T82" i="1" s="1"/>
  <c r="Y82" i="1" s="1"/>
  <c r="AD82" i="1" s="1"/>
  <c r="AI82" i="1" s="1"/>
  <c r="AN82" i="1" s="1"/>
  <c r="AS82" i="1" s="1"/>
  <c r="AX82" i="1" s="1"/>
  <c r="BC82" i="1" s="1"/>
  <c r="BH82" i="1" s="1"/>
  <c r="O64" i="1"/>
  <c r="T64" i="1" s="1"/>
  <c r="Y64" i="1" s="1"/>
  <c r="AD64" i="1" s="1"/>
  <c r="AI64" i="1" s="1"/>
  <c r="AN64" i="1" s="1"/>
  <c r="AS64" i="1" s="1"/>
  <c r="AX64" i="1" s="1"/>
  <c r="BC64" i="1" s="1"/>
  <c r="BH64" i="1" s="1"/>
  <c r="O30" i="1"/>
  <c r="T30" i="1" s="1"/>
  <c r="Y30" i="1" s="1"/>
  <c r="AD30" i="1" s="1"/>
  <c r="AI30" i="1" s="1"/>
  <c r="AN30" i="1" s="1"/>
  <c r="AS30" i="1" s="1"/>
  <c r="AX30" i="1" s="1"/>
  <c r="BC30" i="1" s="1"/>
  <c r="BH30" i="1" s="1"/>
  <c r="O14" i="1"/>
  <c r="T14" i="1" s="1"/>
  <c r="Y14" i="1" s="1"/>
  <c r="AD14" i="1" s="1"/>
  <c r="AI14" i="1" s="1"/>
  <c r="AN14" i="1" s="1"/>
  <c r="AS14" i="1" s="1"/>
  <c r="AX14" i="1" s="1"/>
  <c r="BC14" i="1" s="1"/>
  <c r="BH14" i="1" s="1"/>
  <c r="O63" i="1"/>
  <c r="T63" i="1" s="1"/>
  <c r="Y63" i="1" s="1"/>
  <c r="AD63" i="1" s="1"/>
  <c r="AI63" i="1" s="1"/>
  <c r="AN63" i="1" s="1"/>
  <c r="AS63" i="1" s="1"/>
  <c r="AX63" i="1" s="1"/>
  <c r="BC63" i="1" s="1"/>
  <c r="BH63" i="1" s="1"/>
  <c r="O46" i="1"/>
  <c r="T46" i="1" s="1"/>
  <c r="Y46" i="1" s="1"/>
  <c r="AD46" i="1" s="1"/>
  <c r="AI46" i="1" s="1"/>
  <c r="AN46" i="1" s="1"/>
  <c r="AS46" i="1" s="1"/>
  <c r="AX46" i="1" s="1"/>
  <c r="BC46" i="1" s="1"/>
  <c r="BH46" i="1" s="1"/>
  <c r="O29" i="1"/>
  <c r="T29" i="1" s="1"/>
  <c r="O13" i="1"/>
  <c r="T13" i="1" s="1"/>
  <c r="Y13" i="1" s="1"/>
  <c r="AD13" i="1" s="1"/>
  <c r="AI13" i="1" s="1"/>
  <c r="AN13" i="1" s="1"/>
  <c r="O80" i="1"/>
  <c r="T80" i="1" s="1"/>
  <c r="Y80" i="1" s="1"/>
  <c r="AD80" i="1" s="1"/>
  <c r="AI80" i="1" s="1"/>
  <c r="AN80" i="1" s="1"/>
  <c r="AS80" i="1" s="1"/>
  <c r="AX80" i="1" s="1"/>
  <c r="BC80" i="1" s="1"/>
  <c r="BH80" i="1" s="1"/>
  <c r="O62" i="1"/>
  <c r="T62" i="1" s="1"/>
  <c r="Y62" i="1" s="1"/>
  <c r="AD62" i="1" s="1"/>
  <c r="AI62" i="1" s="1"/>
  <c r="AN62" i="1" s="1"/>
  <c r="AS62" i="1" s="1"/>
  <c r="AX62" i="1" s="1"/>
  <c r="BC62" i="1" s="1"/>
  <c r="BH62" i="1" s="1"/>
  <c r="O45" i="1"/>
  <c r="T45" i="1" s="1"/>
  <c r="Y45" i="1" s="1"/>
  <c r="AD45" i="1" s="1"/>
  <c r="AI45" i="1" s="1"/>
  <c r="AN45" i="1" s="1"/>
  <c r="AS45" i="1" s="1"/>
  <c r="AX45" i="1" s="1"/>
  <c r="BC45" i="1" s="1"/>
  <c r="BH45" i="1" s="1"/>
  <c r="O28" i="1"/>
  <c r="T28" i="1" s="1"/>
  <c r="Y28" i="1" s="1"/>
  <c r="AD28" i="1" s="1"/>
  <c r="AI28" i="1" s="1"/>
  <c r="AN28" i="1" s="1"/>
  <c r="AS28" i="1" s="1"/>
  <c r="AX28" i="1" s="1"/>
  <c r="BC28" i="1" s="1"/>
  <c r="BH28" i="1" s="1"/>
  <c r="O12" i="1"/>
  <c r="T12" i="1" s="1"/>
  <c r="Y12" i="1" s="1"/>
  <c r="AD12" i="1" s="1"/>
  <c r="AI12" i="1" s="1"/>
  <c r="AN12" i="1" s="1"/>
  <c r="AS12" i="1" s="1"/>
  <c r="AX12" i="1" s="1"/>
  <c r="BC12" i="1" s="1"/>
  <c r="BH12" i="1" s="1"/>
  <c r="O79" i="1"/>
  <c r="T79" i="1" s="1"/>
  <c r="Y79" i="1" s="1"/>
  <c r="AD79" i="1" s="1"/>
  <c r="AI79" i="1" s="1"/>
  <c r="AN79" i="1" s="1"/>
  <c r="AS79" i="1" s="1"/>
  <c r="AX79" i="1" s="1"/>
  <c r="BC79" i="1" s="1"/>
  <c r="BH79" i="1" s="1"/>
  <c r="O61" i="1"/>
  <c r="T61" i="1" s="1"/>
  <c r="Y61" i="1" s="1"/>
  <c r="AD61" i="1" s="1"/>
  <c r="AI61" i="1" s="1"/>
  <c r="AN61" i="1" s="1"/>
  <c r="AS61" i="1" s="1"/>
  <c r="AX61" i="1" s="1"/>
  <c r="BC61" i="1" s="1"/>
  <c r="BH61" i="1" s="1"/>
  <c r="O44" i="1"/>
  <c r="T44" i="1" s="1"/>
  <c r="Y44" i="1" s="1"/>
  <c r="AD44" i="1" s="1"/>
  <c r="AI44" i="1" s="1"/>
  <c r="AN44" i="1" s="1"/>
  <c r="AS44" i="1" s="1"/>
  <c r="AX44" i="1" s="1"/>
  <c r="BC44" i="1" s="1"/>
  <c r="BH44" i="1" s="1"/>
  <c r="O27" i="1"/>
  <c r="T27" i="1" s="1"/>
  <c r="Y27" i="1" s="1"/>
  <c r="AD27" i="1" s="1"/>
  <c r="AI27" i="1" s="1"/>
  <c r="AN27" i="1" s="1"/>
  <c r="AS27" i="1" s="1"/>
  <c r="AX27" i="1" s="1"/>
  <c r="BC27" i="1" s="1"/>
  <c r="BH27" i="1" s="1"/>
  <c r="O11" i="1"/>
  <c r="T11" i="1" s="1"/>
  <c r="Y11" i="1" s="1"/>
  <c r="AD11" i="1" s="1"/>
  <c r="AI11" i="1" s="1"/>
  <c r="AN11" i="1" s="1"/>
  <c r="AS11" i="1" s="1"/>
  <c r="AX11" i="1" s="1"/>
  <c r="BC11" i="1" s="1"/>
  <c r="BH11" i="1" s="1"/>
  <c r="O78" i="1"/>
  <c r="T78" i="1" s="1"/>
  <c r="Y78" i="1" s="1"/>
  <c r="AD78" i="1" s="1"/>
  <c r="AI78" i="1" s="1"/>
  <c r="AN78" i="1" s="1"/>
  <c r="AS78" i="1" s="1"/>
  <c r="AX78" i="1" s="1"/>
  <c r="BC78" i="1" s="1"/>
  <c r="BH78" i="1" s="1"/>
  <c r="O60" i="1"/>
  <c r="T60" i="1" s="1"/>
  <c r="Y60" i="1" s="1"/>
  <c r="AD60" i="1" s="1"/>
  <c r="AI60" i="1" s="1"/>
  <c r="AN60" i="1" s="1"/>
  <c r="AS60" i="1" s="1"/>
  <c r="AX60" i="1" s="1"/>
  <c r="BC60" i="1" s="1"/>
  <c r="BH60" i="1" s="1"/>
  <c r="O43" i="1"/>
  <c r="T43" i="1" s="1"/>
  <c r="Y43" i="1" s="1"/>
  <c r="AD43" i="1" s="1"/>
  <c r="AI43" i="1" s="1"/>
  <c r="AN43" i="1" s="1"/>
  <c r="AS43" i="1" s="1"/>
  <c r="AX43" i="1" s="1"/>
  <c r="BC43" i="1" s="1"/>
  <c r="BH43" i="1" s="1"/>
  <c r="O26" i="1"/>
  <c r="T26" i="1" s="1"/>
  <c r="Y26" i="1" s="1"/>
  <c r="AD26" i="1" s="1"/>
  <c r="AI26" i="1" s="1"/>
  <c r="AN26" i="1" s="1"/>
  <c r="AS26" i="1" s="1"/>
  <c r="AX26" i="1" s="1"/>
  <c r="BC26" i="1" s="1"/>
  <c r="BH26" i="1" s="1"/>
  <c r="O10" i="1"/>
  <c r="T10" i="1" s="1"/>
  <c r="O77" i="1"/>
  <c r="T77" i="1" s="1"/>
  <c r="Y77" i="1" s="1"/>
  <c r="AD77" i="1" s="1"/>
  <c r="AI77" i="1" s="1"/>
  <c r="AN77" i="1" s="1"/>
  <c r="AS77" i="1" s="1"/>
  <c r="AX77" i="1" s="1"/>
  <c r="BC77" i="1" s="1"/>
  <c r="BH77" i="1" s="1"/>
  <c r="O59" i="1"/>
  <c r="T59" i="1" s="1"/>
  <c r="Y59" i="1" s="1"/>
  <c r="AD59" i="1" s="1"/>
  <c r="AI59" i="1" s="1"/>
  <c r="AN59" i="1" s="1"/>
  <c r="AS59" i="1" s="1"/>
  <c r="AX59" i="1" s="1"/>
  <c r="BC59" i="1" s="1"/>
  <c r="BH59" i="1" s="1"/>
  <c r="O42" i="1"/>
  <c r="T42" i="1" s="1"/>
  <c r="Y42" i="1" s="1"/>
  <c r="AD42" i="1" s="1"/>
  <c r="AI42" i="1" s="1"/>
  <c r="AN42" i="1" s="1"/>
  <c r="AS42" i="1" s="1"/>
  <c r="AX42" i="1" s="1"/>
  <c r="BC42" i="1" s="1"/>
  <c r="BH42" i="1" s="1"/>
  <c r="O25" i="1"/>
  <c r="T25" i="1" s="1"/>
  <c r="Y25" i="1" s="1"/>
  <c r="AD25" i="1" s="1"/>
  <c r="AI25" i="1" s="1"/>
  <c r="AN25" i="1" s="1"/>
  <c r="AS25" i="1" s="1"/>
  <c r="AX25" i="1" s="1"/>
  <c r="BC25" i="1" s="1"/>
  <c r="BH25" i="1" s="1"/>
  <c r="O9" i="1"/>
  <c r="T9" i="1" s="1"/>
  <c r="Y9" i="1" s="1"/>
  <c r="AD9" i="1" s="1"/>
  <c r="AI9" i="1" s="1"/>
  <c r="AN9" i="1" s="1"/>
  <c r="O76" i="1"/>
  <c r="T76" i="1" s="1"/>
  <c r="Y76" i="1" s="1"/>
  <c r="AD76" i="1" s="1"/>
  <c r="AI76" i="1" s="1"/>
  <c r="AN76" i="1" s="1"/>
  <c r="AS76" i="1" s="1"/>
  <c r="AX76" i="1" s="1"/>
  <c r="BC76" i="1" s="1"/>
  <c r="BH76" i="1" s="1"/>
  <c r="O58" i="1"/>
  <c r="T58" i="1" s="1"/>
  <c r="Y58" i="1" s="1"/>
  <c r="AD58" i="1" s="1"/>
  <c r="AI58" i="1" s="1"/>
  <c r="AN58" i="1" s="1"/>
  <c r="AS58" i="1" s="1"/>
  <c r="AX58" i="1" s="1"/>
  <c r="BC58" i="1" s="1"/>
  <c r="BH58" i="1" s="1"/>
  <c r="O24" i="1"/>
  <c r="T24" i="1" s="1"/>
  <c r="Y24" i="1" s="1"/>
  <c r="AD24" i="1" s="1"/>
  <c r="AI24" i="1" s="1"/>
  <c r="AN24" i="1" s="1"/>
  <c r="AS24" i="1" s="1"/>
  <c r="AX24" i="1" s="1"/>
  <c r="BC24" i="1" s="1"/>
  <c r="BH24" i="1" s="1"/>
  <c r="J7" i="1"/>
  <c r="F8" i="1"/>
  <c r="F94" i="1" l="1"/>
  <c r="AS9" i="1"/>
  <c r="AX9" i="1" s="1"/>
  <c r="BC9" i="1" s="1"/>
  <c r="BH9" i="1" s="1"/>
  <c r="AS37" i="1"/>
  <c r="AX37" i="1" s="1"/>
  <c r="BC37" i="1" s="1"/>
  <c r="BH37" i="1" s="1"/>
  <c r="BC47" i="1"/>
  <c r="BH47" i="1" s="1"/>
  <c r="AX87" i="1"/>
  <c r="BC87" i="1" s="1"/>
  <c r="BH87" i="1" s="1"/>
  <c r="O7" i="1"/>
  <c r="T7" i="1" s="1"/>
  <c r="AS40" i="1"/>
  <c r="AS13" i="1"/>
  <c r="AX13" i="1" s="1"/>
  <c r="AN74" i="1"/>
  <c r="AS74" i="1" s="1"/>
  <c r="AX74" i="1" s="1"/>
  <c r="BC74" i="1" s="1"/>
  <c r="BH74" i="1" s="1"/>
  <c r="AS51" i="1"/>
  <c r="Y29" i="1"/>
  <c r="AD29" i="1" s="1"/>
  <c r="AI29" i="1" s="1"/>
  <c r="Y86" i="1"/>
  <c r="Y54" i="1"/>
  <c r="AD54" i="1" s="1"/>
  <c r="AI54" i="1" s="1"/>
  <c r="AN54" i="1" s="1"/>
  <c r="AS54" i="1" s="1"/>
  <c r="Y10" i="1"/>
  <c r="AD10" i="1" s="1"/>
  <c r="AI10" i="1" s="1"/>
  <c r="AN10" i="1" s="1"/>
  <c r="AS10" i="1" s="1"/>
  <c r="AX10" i="1" s="1"/>
  <c r="BC10" i="1" s="1"/>
  <c r="BH10" i="1" s="1"/>
  <c r="J8" i="1"/>
  <c r="O8" i="1" s="1"/>
  <c r="BC13" i="1" l="1"/>
  <c r="BH13" i="1" s="1"/>
  <c r="AX40" i="1"/>
  <c r="J94" i="1"/>
  <c r="Y7" i="1"/>
  <c r="AD7" i="1" s="1"/>
  <c r="O94" i="1"/>
  <c r="AN29" i="1"/>
  <c r="AS29" i="1" s="1"/>
  <c r="AX29" i="1" s="1"/>
  <c r="BC29" i="1" s="1"/>
  <c r="BH29" i="1" s="1"/>
  <c r="AD86" i="1"/>
  <c r="AI86" i="1" s="1"/>
  <c r="T8" i="1"/>
  <c r="T94" i="1" s="1"/>
  <c r="BC40" i="1" l="1"/>
  <c r="BH40" i="1" s="1"/>
  <c r="AX54" i="1"/>
  <c r="Y8" i="1"/>
  <c r="Y94" i="1" s="1"/>
  <c r="BC54" i="1" l="1"/>
  <c r="BH54" i="1" s="1"/>
  <c r="AD8" i="1"/>
  <c r="AI7" i="1"/>
  <c r="AN7" i="1" l="1"/>
  <c r="AI8" i="1"/>
  <c r="AN8" i="1" s="1"/>
  <c r="AS8" i="1" s="1"/>
  <c r="AX8" i="1" s="1"/>
  <c r="BC8" i="1" s="1"/>
  <c r="AD94" i="1"/>
  <c r="Y96" i="1"/>
  <c r="Y101" i="1"/>
  <c r="BH8" i="1" l="1"/>
  <c r="AI94" i="1"/>
  <c r="AS7" i="1"/>
  <c r="AS3" i="1" l="1"/>
  <c r="AX7" i="1"/>
  <c r="BC7" i="1" s="1"/>
  <c r="BH7" i="1" l="1"/>
  <c r="AL86" i="1"/>
  <c r="AJ86" i="1" l="1"/>
  <c r="AL94" i="1"/>
  <c r="AN86" i="1" l="1"/>
  <c r="AN94" i="1" s="1"/>
  <c r="AJ94" i="1"/>
  <c r="AS86" i="1"/>
  <c r="AS94" i="1" s="1"/>
  <c r="AX86" i="1" l="1"/>
  <c r="BC86" i="1" l="1"/>
  <c r="BH86" i="1" l="1"/>
  <c r="AV51" i="1" l="1"/>
  <c r="AT51" i="1" s="1"/>
  <c r="AU94" i="1"/>
  <c r="AX51" i="1" l="1"/>
  <c r="AT94" i="1"/>
  <c r="AV94" i="1"/>
  <c r="H98" i="1" s="1"/>
  <c r="BC51" i="1" l="1"/>
  <c r="BC94" i="1" s="1"/>
  <c r="AX94" i="1"/>
  <c r="BH51" i="1" l="1"/>
  <c r="BH94" i="1" s="1"/>
  <c r="BH98" i="1" s="1"/>
  <c r="BC98" i="1"/>
</calcChain>
</file>

<file path=xl/sharedStrings.xml><?xml version="1.0" encoding="utf-8"?>
<sst xmlns="http://schemas.openxmlformats.org/spreadsheetml/2006/main" count="418" uniqueCount="165">
  <si>
    <t>買掛金管理表</t>
    <rPh sb="0" eb="3">
      <t>カイカケキン</t>
    </rPh>
    <rPh sb="3" eb="6">
      <t>カンリヒョウ</t>
    </rPh>
    <phoneticPr fontId="1"/>
  </si>
  <si>
    <t>10%と8％があるメーカーは2行にする</t>
    <rPh sb="15" eb="16">
      <t>ギョウ</t>
    </rPh>
    <phoneticPr fontId="3"/>
  </si>
  <si>
    <t>会社番号</t>
    <rPh sb="0" eb="2">
      <t>カイシャ</t>
    </rPh>
    <rPh sb="2" eb="4">
      <t>バンゴウ</t>
    </rPh>
    <phoneticPr fontId="3"/>
  </si>
  <si>
    <t>会社名</t>
    <rPh sb="0" eb="3">
      <t>カイシャメイ</t>
    </rPh>
    <phoneticPr fontId="1"/>
  </si>
  <si>
    <t>ブランド名</t>
    <rPh sb="4" eb="5">
      <t>メイ</t>
    </rPh>
    <phoneticPr fontId="3"/>
  </si>
  <si>
    <t>繰越残高</t>
    <rPh sb="0" eb="4">
      <t>クリコシザンダカ</t>
    </rPh>
    <phoneticPr fontId="1"/>
  </si>
  <si>
    <t>9月仕入高</t>
    <rPh sb="1" eb="2">
      <t>ガツ</t>
    </rPh>
    <rPh sb="2" eb="4">
      <t>シイレ</t>
    </rPh>
    <rPh sb="4" eb="5">
      <t>ダカ</t>
    </rPh>
    <phoneticPr fontId="1"/>
  </si>
  <si>
    <t>9月決済高</t>
    <rPh sb="1" eb="2">
      <t>ガツ</t>
    </rPh>
    <rPh sb="2" eb="4">
      <t>ケッサイ</t>
    </rPh>
    <rPh sb="4" eb="5">
      <t>ダカ</t>
    </rPh>
    <phoneticPr fontId="1"/>
  </si>
  <si>
    <t>9月残高</t>
    <rPh sb="1" eb="2">
      <t>ガツ</t>
    </rPh>
    <rPh sb="2" eb="4">
      <t>ザンダカ</t>
    </rPh>
    <phoneticPr fontId="1"/>
  </si>
  <si>
    <t>10月仕入高</t>
    <rPh sb="2" eb="3">
      <t>ガツ</t>
    </rPh>
    <rPh sb="3" eb="5">
      <t>シイレ</t>
    </rPh>
    <rPh sb="5" eb="6">
      <t>ダカ</t>
    </rPh>
    <phoneticPr fontId="1"/>
  </si>
  <si>
    <t>10月決済高</t>
    <rPh sb="2" eb="3">
      <t>ガツ</t>
    </rPh>
    <rPh sb="3" eb="5">
      <t>ケッサイ</t>
    </rPh>
    <rPh sb="5" eb="6">
      <t>ダカ</t>
    </rPh>
    <phoneticPr fontId="1"/>
  </si>
  <si>
    <t>10月残高</t>
    <rPh sb="2" eb="3">
      <t>ガツ</t>
    </rPh>
    <rPh sb="3" eb="5">
      <t>ザンダカ</t>
    </rPh>
    <phoneticPr fontId="1"/>
  </si>
  <si>
    <t>11月仕入高</t>
    <rPh sb="2" eb="3">
      <t>ガツ</t>
    </rPh>
    <rPh sb="3" eb="5">
      <t>シイレ</t>
    </rPh>
    <rPh sb="5" eb="6">
      <t>ダカ</t>
    </rPh>
    <phoneticPr fontId="1"/>
  </si>
  <si>
    <t>11月決済高</t>
    <rPh sb="2" eb="3">
      <t>ガツ</t>
    </rPh>
    <rPh sb="3" eb="5">
      <t>ケッサイ</t>
    </rPh>
    <rPh sb="5" eb="6">
      <t>ダカ</t>
    </rPh>
    <phoneticPr fontId="1"/>
  </si>
  <si>
    <t>11月残高</t>
    <rPh sb="2" eb="3">
      <t>ガツ</t>
    </rPh>
    <rPh sb="3" eb="5">
      <t>ザンダカ</t>
    </rPh>
    <phoneticPr fontId="1"/>
  </si>
  <si>
    <t>12月仕入高</t>
    <rPh sb="2" eb="3">
      <t>ガツ</t>
    </rPh>
    <rPh sb="3" eb="5">
      <t>シイレ</t>
    </rPh>
    <rPh sb="5" eb="6">
      <t>ダカ</t>
    </rPh>
    <phoneticPr fontId="1"/>
  </si>
  <si>
    <t>12月決済高</t>
    <rPh sb="2" eb="3">
      <t>ガツ</t>
    </rPh>
    <rPh sb="3" eb="5">
      <t>ケッサイ</t>
    </rPh>
    <rPh sb="5" eb="6">
      <t>ダカ</t>
    </rPh>
    <phoneticPr fontId="1"/>
  </si>
  <si>
    <t>12月残高</t>
    <rPh sb="2" eb="3">
      <t>ガツ</t>
    </rPh>
    <rPh sb="3" eb="5">
      <t>ザンダカ</t>
    </rPh>
    <phoneticPr fontId="1"/>
  </si>
  <si>
    <t>1月仕入高</t>
    <rPh sb="1" eb="2">
      <t>ガツ</t>
    </rPh>
    <rPh sb="2" eb="4">
      <t>シイレ</t>
    </rPh>
    <rPh sb="4" eb="5">
      <t>ダカ</t>
    </rPh>
    <phoneticPr fontId="1"/>
  </si>
  <si>
    <t>1月決済高</t>
    <rPh sb="1" eb="2">
      <t>ガツ</t>
    </rPh>
    <rPh sb="2" eb="4">
      <t>ケッサイ</t>
    </rPh>
    <rPh sb="4" eb="5">
      <t>ダカ</t>
    </rPh>
    <phoneticPr fontId="1"/>
  </si>
  <si>
    <t>1月残高</t>
    <rPh sb="1" eb="2">
      <t>ガツ</t>
    </rPh>
    <rPh sb="2" eb="4">
      <t>ザンダカ</t>
    </rPh>
    <phoneticPr fontId="1"/>
  </si>
  <si>
    <t>2月仕入高</t>
    <rPh sb="1" eb="2">
      <t>ガツ</t>
    </rPh>
    <rPh sb="2" eb="4">
      <t>シイレ</t>
    </rPh>
    <rPh sb="4" eb="5">
      <t>ダカ</t>
    </rPh>
    <phoneticPr fontId="1"/>
  </si>
  <si>
    <t>2月決済高</t>
    <rPh sb="1" eb="2">
      <t>ガツ</t>
    </rPh>
    <rPh sb="2" eb="4">
      <t>ケッサイ</t>
    </rPh>
    <rPh sb="4" eb="5">
      <t>ダカ</t>
    </rPh>
    <phoneticPr fontId="1"/>
  </si>
  <si>
    <t>2月残高</t>
    <rPh sb="1" eb="2">
      <t>ガツ</t>
    </rPh>
    <rPh sb="2" eb="4">
      <t>ザンダカ</t>
    </rPh>
    <phoneticPr fontId="1"/>
  </si>
  <si>
    <t>3月仕入高</t>
    <rPh sb="1" eb="2">
      <t>ガツ</t>
    </rPh>
    <rPh sb="2" eb="4">
      <t>シイレ</t>
    </rPh>
    <rPh sb="4" eb="5">
      <t>ダカ</t>
    </rPh>
    <phoneticPr fontId="1"/>
  </si>
  <si>
    <t>3月決済高</t>
    <rPh sb="1" eb="2">
      <t>ガツ</t>
    </rPh>
    <rPh sb="2" eb="4">
      <t>ケッサイ</t>
    </rPh>
    <rPh sb="4" eb="5">
      <t>ダカ</t>
    </rPh>
    <phoneticPr fontId="1"/>
  </si>
  <si>
    <t>3月残高</t>
    <rPh sb="1" eb="2">
      <t>ガツ</t>
    </rPh>
    <rPh sb="2" eb="4">
      <t>ザンダカ</t>
    </rPh>
    <phoneticPr fontId="1"/>
  </si>
  <si>
    <t>4月仕入高</t>
    <rPh sb="1" eb="2">
      <t>ガツ</t>
    </rPh>
    <rPh sb="2" eb="4">
      <t>シイレ</t>
    </rPh>
    <rPh sb="4" eb="5">
      <t>ダカ</t>
    </rPh>
    <phoneticPr fontId="1"/>
  </si>
  <si>
    <t>4月決済高</t>
    <rPh sb="1" eb="2">
      <t>ガツ</t>
    </rPh>
    <rPh sb="2" eb="4">
      <t>ケッサイ</t>
    </rPh>
    <rPh sb="4" eb="5">
      <t>ダカ</t>
    </rPh>
    <phoneticPr fontId="1"/>
  </si>
  <si>
    <t>4月残高</t>
    <rPh sb="1" eb="2">
      <t>ガツ</t>
    </rPh>
    <rPh sb="2" eb="4">
      <t>ザンダカ</t>
    </rPh>
    <phoneticPr fontId="1"/>
  </si>
  <si>
    <t>5月仕入高</t>
    <rPh sb="1" eb="2">
      <t>ガツ</t>
    </rPh>
    <rPh sb="2" eb="4">
      <t>シイレ</t>
    </rPh>
    <rPh sb="4" eb="5">
      <t>ダカ</t>
    </rPh>
    <phoneticPr fontId="1"/>
  </si>
  <si>
    <t>5月決済高</t>
    <rPh sb="1" eb="2">
      <t>ガツ</t>
    </rPh>
    <rPh sb="2" eb="4">
      <t>ケッサイ</t>
    </rPh>
    <rPh sb="4" eb="5">
      <t>ダカ</t>
    </rPh>
    <phoneticPr fontId="1"/>
  </si>
  <si>
    <t>5月残高</t>
    <rPh sb="1" eb="2">
      <t>ガツ</t>
    </rPh>
    <rPh sb="2" eb="4">
      <t>ザンダカ</t>
    </rPh>
    <phoneticPr fontId="1"/>
  </si>
  <si>
    <t>6月仕入高</t>
    <rPh sb="1" eb="2">
      <t>ガツ</t>
    </rPh>
    <rPh sb="2" eb="4">
      <t>シイレ</t>
    </rPh>
    <rPh sb="4" eb="5">
      <t>ダカ</t>
    </rPh>
    <phoneticPr fontId="1"/>
  </si>
  <si>
    <t>6月決済高</t>
    <rPh sb="1" eb="2">
      <t>ガツ</t>
    </rPh>
    <rPh sb="2" eb="4">
      <t>ケッサイ</t>
    </rPh>
    <rPh sb="4" eb="5">
      <t>ダカ</t>
    </rPh>
    <phoneticPr fontId="1"/>
  </si>
  <si>
    <t>6月残高</t>
    <rPh sb="1" eb="2">
      <t>ガツ</t>
    </rPh>
    <rPh sb="2" eb="4">
      <t>ザンダカ</t>
    </rPh>
    <phoneticPr fontId="1"/>
  </si>
  <si>
    <t>7月仕入高</t>
    <rPh sb="1" eb="2">
      <t>ガツ</t>
    </rPh>
    <rPh sb="2" eb="4">
      <t>シイレ</t>
    </rPh>
    <rPh sb="4" eb="5">
      <t>ダカ</t>
    </rPh>
    <phoneticPr fontId="1"/>
  </si>
  <si>
    <t>7月決済高</t>
    <rPh sb="1" eb="2">
      <t>ガツ</t>
    </rPh>
    <rPh sb="2" eb="4">
      <t>ケッサイ</t>
    </rPh>
    <rPh sb="4" eb="5">
      <t>ダカ</t>
    </rPh>
    <phoneticPr fontId="1"/>
  </si>
  <si>
    <t>7月残高</t>
    <rPh sb="1" eb="2">
      <t>ガツ</t>
    </rPh>
    <rPh sb="2" eb="4">
      <t>ザンダカ</t>
    </rPh>
    <phoneticPr fontId="1"/>
  </si>
  <si>
    <t>税込</t>
    <rPh sb="0" eb="2">
      <t>ゼイコミ</t>
    </rPh>
    <phoneticPr fontId="1"/>
  </si>
  <si>
    <t>税抜</t>
    <rPh sb="0" eb="2">
      <t>ゼイヌキ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</si>
  <si>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</si>
  <si>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</si>
  <si>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センコン物流株式会社</t>
    <rPh sb="4" eb="6">
      <t>ブツリュウ</t>
    </rPh>
    <rPh sb="6" eb="10">
      <t>カブシキガイシャ</t>
    </rPh>
    <phoneticPr fontId="3"/>
  </si>
  <si>
    <t>FLOUVEIL, C'BON</t>
    <phoneticPr fontId="3"/>
  </si>
  <si>
    <t>BRUNO株式会社</t>
    <rPh sb="5" eb="9">
      <t>カブシキガイシャ</t>
    </rPh>
    <phoneticPr fontId="3"/>
  </si>
  <si>
    <t>RELENT</t>
    <phoneticPr fontId="3"/>
  </si>
  <si>
    <t>玉造温泉まちデコ</t>
    <rPh sb="0" eb="2">
      <t>タマツクリ</t>
    </rPh>
    <rPh sb="2" eb="4">
      <t>オンセン</t>
    </rPh>
    <phoneticPr fontId="3"/>
  </si>
  <si>
    <t>HIMELABO</t>
    <phoneticPr fontId="3"/>
  </si>
  <si>
    <t>株式会社ウテナ</t>
    <rPh sb="0" eb="4">
      <t>カブシキガイシャ</t>
    </rPh>
    <phoneticPr fontId="3"/>
  </si>
  <si>
    <t>UTENA</t>
    <phoneticPr fontId="3"/>
  </si>
  <si>
    <t>株式会社サンソリット</t>
    <rPh sb="0" eb="4">
      <t>カブシキガイシャ</t>
    </rPh>
    <phoneticPr fontId="3"/>
  </si>
  <si>
    <t>SUNSORIT</t>
    <phoneticPr fontId="3"/>
  </si>
  <si>
    <t>シャンソン化粧品</t>
    <rPh sb="5" eb="8">
      <t>ケショウヒン</t>
    </rPh>
    <phoneticPr fontId="3"/>
  </si>
  <si>
    <t>CHANSON</t>
    <phoneticPr fontId="3"/>
  </si>
  <si>
    <t>郵便EMS</t>
    <rPh sb="0" eb="2">
      <t>ユウビン</t>
    </rPh>
    <phoneticPr fontId="3"/>
  </si>
  <si>
    <t>EMS</t>
    <phoneticPr fontId="3"/>
  </si>
  <si>
    <t>KYO TOMO</t>
    <phoneticPr fontId="3"/>
  </si>
  <si>
    <t>コレイン</t>
    <phoneticPr fontId="3"/>
  </si>
  <si>
    <t>COREIN</t>
    <phoneticPr fontId="3"/>
  </si>
  <si>
    <t>マユリ</t>
    <phoneticPr fontId="3"/>
  </si>
  <si>
    <t>MAYURI</t>
    <phoneticPr fontId="3"/>
  </si>
  <si>
    <t>クリスティファースト</t>
    <phoneticPr fontId="3"/>
  </si>
  <si>
    <t>Q1sｔ</t>
    <phoneticPr fontId="3"/>
  </si>
  <si>
    <t>カメリアネット</t>
    <phoneticPr fontId="3"/>
  </si>
  <si>
    <t>ELEGADOLL</t>
    <phoneticPr fontId="3"/>
  </si>
  <si>
    <t>ダイムヘルスケア</t>
    <phoneticPr fontId="3"/>
  </si>
  <si>
    <t>DIME HEALTH CARE</t>
    <phoneticPr fontId="3"/>
  </si>
  <si>
    <t>アットモア</t>
    <phoneticPr fontId="3"/>
  </si>
  <si>
    <t>ATMORE</t>
    <phoneticPr fontId="3"/>
  </si>
  <si>
    <t>株式会社ユーコネクト</t>
    <rPh sb="0" eb="4">
      <t>カブシキガイシャ</t>
    </rPh>
    <phoneticPr fontId="3"/>
  </si>
  <si>
    <t xml:space="preserve">EMU </t>
    <phoneticPr fontId="3"/>
  </si>
  <si>
    <t>LAPIDEM株式会社</t>
    <rPh sb="7" eb="11">
      <t>カブシキガイシャ</t>
    </rPh>
    <phoneticPr fontId="3"/>
  </si>
  <si>
    <t>LAPIDEM</t>
    <phoneticPr fontId="3"/>
  </si>
  <si>
    <t>マリープラッチーヌ</t>
    <phoneticPr fontId="3"/>
  </si>
  <si>
    <t>MARY PLATINUE</t>
    <phoneticPr fontId="3"/>
  </si>
  <si>
    <t>ダイアマンテ</t>
    <phoneticPr fontId="3"/>
  </si>
  <si>
    <t>DIAMANTE</t>
    <phoneticPr fontId="3"/>
  </si>
  <si>
    <t>竹宝堂</t>
    <rPh sb="0" eb="1">
      <t>タケ</t>
    </rPh>
    <rPh sb="1" eb="2">
      <t>タカラ</t>
    </rPh>
    <rPh sb="2" eb="3">
      <t>ドウ</t>
    </rPh>
    <phoneticPr fontId="3"/>
  </si>
  <si>
    <t>CHIKUHODO</t>
    <phoneticPr fontId="3"/>
  </si>
  <si>
    <t>フリーゲートアエロツアーズ</t>
    <phoneticPr fontId="3"/>
  </si>
  <si>
    <t>FAJ</t>
    <phoneticPr fontId="3"/>
  </si>
  <si>
    <t>東部運送</t>
    <rPh sb="0" eb="2">
      <t>トウブ</t>
    </rPh>
    <rPh sb="2" eb="4">
      <t>ウンソウ</t>
    </rPh>
    <phoneticPr fontId="3"/>
  </si>
  <si>
    <t>株式会社POD</t>
    <rPh sb="0" eb="4">
      <t>カブシキガイシャ</t>
    </rPh>
    <phoneticPr fontId="3"/>
  </si>
  <si>
    <t>ROSY DROP</t>
    <phoneticPr fontId="3"/>
  </si>
  <si>
    <t>㈱ドウシシャ</t>
    <phoneticPr fontId="3"/>
  </si>
  <si>
    <t>DOSHISHA</t>
    <phoneticPr fontId="3"/>
  </si>
  <si>
    <t>フェニックスジャパン</t>
    <phoneticPr fontId="3"/>
  </si>
  <si>
    <t>㈱シービーエス</t>
    <phoneticPr fontId="3"/>
  </si>
  <si>
    <t>ESTLABO, CBS</t>
    <phoneticPr fontId="3"/>
  </si>
  <si>
    <t>ビューティワールドジャパン</t>
    <phoneticPr fontId="3"/>
  </si>
  <si>
    <t>アイセン</t>
    <phoneticPr fontId="3"/>
  </si>
  <si>
    <t>ビューティコネクション</t>
    <phoneticPr fontId="3"/>
  </si>
  <si>
    <t>BEAUTY CONEXION</t>
    <phoneticPr fontId="3"/>
  </si>
  <si>
    <t>㈱アフラ</t>
    <phoneticPr fontId="3"/>
  </si>
  <si>
    <t>AFURA, be-10</t>
    <phoneticPr fontId="3"/>
  </si>
  <si>
    <t>㈱コスメプロ</t>
    <phoneticPr fontId="3"/>
  </si>
  <si>
    <t>COSMEPRO</t>
    <phoneticPr fontId="3"/>
  </si>
  <si>
    <t>ペリキュア㈱</t>
    <phoneticPr fontId="3"/>
  </si>
  <si>
    <t>伏木海陸運送</t>
    <rPh sb="0" eb="2">
      <t>フシキ</t>
    </rPh>
    <rPh sb="2" eb="6">
      <t>カイリクウンソウ</t>
    </rPh>
    <phoneticPr fontId="3"/>
  </si>
  <si>
    <t>メディファイン</t>
    <phoneticPr fontId="3"/>
  </si>
  <si>
    <t>愛粧堂</t>
    <rPh sb="0" eb="1">
      <t>アイ</t>
    </rPh>
    <rPh sb="1" eb="2">
      <t>ショウ</t>
    </rPh>
    <rPh sb="2" eb="3">
      <t>ドウ</t>
    </rPh>
    <phoneticPr fontId="3"/>
  </si>
  <si>
    <t>AISHODO</t>
    <phoneticPr fontId="3"/>
  </si>
  <si>
    <t>シャンテ</t>
    <phoneticPr fontId="3"/>
  </si>
  <si>
    <t>マッコイ</t>
    <phoneticPr fontId="3"/>
  </si>
  <si>
    <t>McCoy</t>
    <phoneticPr fontId="3"/>
  </si>
  <si>
    <t>メディオン</t>
    <phoneticPr fontId="3"/>
  </si>
  <si>
    <t>MEDION</t>
    <phoneticPr fontId="3"/>
  </si>
  <si>
    <t>ケアリングジャパン</t>
    <phoneticPr fontId="3"/>
  </si>
  <si>
    <t>フェクト</t>
    <phoneticPr fontId="3"/>
  </si>
  <si>
    <t>ソワレインターナショナル</t>
    <phoneticPr fontId="3"/>
  </si>
  <si>
    <t>Diaas JAPAN</t>
    <phoneticPr fontId="3"/>
  </si>
  <si>
    <t>Diaas JAPAN</t>
  </si>
  <si>
    <t>メロスコスメティック</t>
    <phoneticPr fontId="3"/>
  </si>
  <si>
    <t>MEROS</t>
    <phoneticPr fontId="3"/>
  </si>
  <si>
    <t>アイスタイル</t>
    <phoneticPr fontId="3"/>
  </si>
  <si>
    <t>㈱レイビューティー</t>
    <phoneticPr fontId="3"/>
  </si>
  <si>
    <t>REY BEAUTY</t>
    <phoneticPr fontId="3"/>
  </si>
  <si>
    <t>㈱プロラボホールディングス</t>
    <phoneticPr fontId="3"/>
  </si>
  <si>
    <t>ESTHE PRO LABO</t>
    <phoneticPr fontId="3"/>
  </si>
  <si>
    <t>㈱EVLISS</t>
    <phoneticPr fontId="3"/>
  </si>
  <si>
    <t>EVLISS</t>
    <phoneticPr fontId="3"/>
  </si>
  <si>
    <t>ピュアリー</t>
    <phoneticPr fontId="3"/>
  </si>
  <si>
    <t>PURE BIO</t>
    <phoneticPr fontId="3"/>
  </si>
  <si>
    <t>COCOCHI</t>
    <phoneticPr fontId="3"/>
  </si>
  <si>
    <t>LUXCES</t>
    <phoneticPr fontId="3"/>
  </si>
  <si>
    <t>LUXCES　</t>
    <phoneticPr fontId="3"/>
  </si>
  <si>
    <t>ルクセス　（化粧品10％）</t>
    <phoneticPr fontId="3"/>
  </si>
  <si>
    <t>ルクセス　（食品8％）</t>
    <rPh sb="6" eb="8">
      <t>ショクヒン</t>
    </rPh>
    <phoneticPr fontId="3"/>
  </si>
  <si>
    <t>請求書未着</t>
    <rPh sb="0" eb="3">
      <t>セイキュウショ</t>
    </rPh>
    <rPh sb="3" eb="5">
      <t>ミチャク</t>
    </rPh>
    <phoneticPr fontId="1"/>
  </si>
  <si>
    <t>飯野港運（課税）</t>
    <rPh sb="0" eb="4">
      <t>イイノコウウン</t>
    </rPh>
    <rPh sb="5" eb="7">
      <t>カゼイ</t>
    </rPh>
    <phoneticPr fontId="3"/>
  </si>
  <si>
    <t>飯野港運（非課税）</t>
    <rPh sb="0" eb="4">
      <t>イイノコウウン</t>
    </rPh>
    <rPh sb="5" eb="6">
      <t>ヒ</t>
    </rPh>
    <rPh sb="6" eb="8">
      <t>カゼイ</t>
    </rPh>
    <phoneticPr fontId="3"/>
  </si>
  <si>
    <t>仕訳帳一致</t>
    <rPh sb="0" eb="3">
      <t>シワケチョウ</t>
    </rPh>
    <rPh sb="3" eb="5">
      <t>イッチ</t>
    </rPh>
    <phoneticPr fontId="1"/>
  </si>
  <si>
    <t>※BRUNO10万円仕入分12月末現在未輸出</t>
    <rPh sb="8" eb="10">
      <t>マンエン</t>
    </rPh>
    <rPh sb="10" eb="13">
      <t>シイレブン</t>
    </rPh>
    <rPh sb="15" eb="17">
      <t>ガツマツ</t>
    </rPh>
    <rPh sb="17" eb="19">
      <t>ゲンザイ</t>
    </rPh>
    <rPh sb="19" eb="22">
      <t>ミユシュツ</t>
    </rPh>
    <phoneticPr fontId="1"/>
  </si>
  <si>
    <t>POD差額</t>
    <rPh sb="3" eb="5">
      <t>サガク</t>
    </rPh>
    <phoneticPr fontId="1"/>
  </si>
  <si>
    <t>ルクセス差額</t>
    <rPh sb="4" eb="6">
      <t>サガク</t>
    </rPh>
    <phoneticPr fontId="1"/>
  </si>
  <si>
    <t>5/24ルクセス未払金</t>
    <rPh sb="8" eb="10">
      <t>ミバラ</t>
    </rPh>
    <rPh sb="10" eb="11">
      <t>キン</t>
    </rPh>
    <phoneticPr fontId="1"/>
  </si>
  <si>
    <t>12月度相殺済</t>
    <rPh sb="2" eb="4">
      <t>ガツド</t>
    </rPh>
    <rPh sb="4" eb="6">
      <t>ソウサイ</t>
    </rPh>
    <rPh sb="6" eb="7">
      <t>スミ</t>
    </rPh>
    <phoneticPr fontId="1"/>
  </si>
  <si>
    <t>1月度相殺予定</t>
    <rPh sb="1" eb="3">
      <t>ガツド</t>
    </rPh>
    <rPh sb="3" eb="5">
      <t>ソウサイ</t>
    </rPh>
    <rPh sb="5" eb="7">
      <t>ヨテイ</t>
    </rPh>
    <phoneticPr fontId="1"/>
  </si>
  <si>
    <t>【備考】</t>
    <rPh sb="1" eb="3">
      <t>ビコウ</t>
    </rPh>
    <phoneticPr fontId="1"/>
  </si>
  <si>
    <t>仕訳帳</t>
    <rPh sb="0" eb="3">
      <t>シワケチョウ</t>
    </rPh>
    <phoneticPr fontId="1"/>
  </si>
  <si>
    <t>a</t>
    <phoneticPr fontId="1"/>
  </si>
  <si>
    <t>㈱ジェイスタイルビューティ</t>
    <phoneticPr fontId="3"/>
  </si>
  <si>
    <t>センコン物流請求書総額：</t>
    <rPh sb="4" eb="6">
      <t>ブツリュウ</t>
    </rPh>
    <rPh sb="6" eb="9">
      <t>セイキュウショ</t>
    </rPh>
    <rPh sb="9" eb="11">
      <t>ソウガク</t>
    </rPh>
    <phoneticPr fontId="1"/>
  </si>
  <si>
    <t>JS,Nipponika分仕入記載済、RC~</t>
    <rPh sb="12" eb="13">
      <t>ブン</t>
    </rPh>
    <rPh sb="13" eb="15">
      <t>シイレ</t>
    </rPh>
    <rPh sb="15" eb="17">
      <t>キサイ</t>
    </rPh>
    <rPh sb="17" eb="18">
      <t>スミ</t>
    </rPh>
    <phoneticPr fontId="1"/>
  </si>
  <si>
    <t>サントレッグ</t>
    <phoneticPr fontId="1"/>
  </si>
  <si>
    <t>BEAUTY GARAGE</t>
    <phoneticPr fontId="1"/>
  </si>
  <si>
    <t>㈱ヒーリング</t>
    <phoneticPr fontId="1"/>
  </si>
  <si>
    <t>㈱日新　(課税)</t>
    <rPh sb="1" eb="3">
      <t>ニッシン</t>
    </rPh>
    <rPh sb="5" eb="7">
      <t>カゼイ</t>
    </rPh>
    <phoneticPr fontId="1"/>
  </si>
  <si>
    <t>㈱日新　(非課税)</t>
    <rPh sb="1" eb="3">
      <t>ニッシン</t>
    </rPh>
    <rPh sb="5" eb="6">
      <t>ヒ</t>
    </rPh>
    <rPh sb="6" eb="8">
      <t>カゼイ</t>
    </rPh>
    <phoneticPr fontId="1"/>
  </si>
  <si>
    <t>:正しい請求額！</t>
    <rPh sb="1" eb="2">
      <t>タダ</t>
    </rPh>
    <rPh sb="4" eb="7">
      <t>セイキュウガク</t>
    </rPh>
    <phoneticPr fontId="1"/>
  </si>
  <si>
    <t>差額</t>
    <rPh sb="0" eb="2">
      <t>サガク</t>
    </rPh>
    <phoneticPr fontId="1"/>
  </si>
  <si>
    <t>仕訳：</t>
    <rPh sb="0" eb="2">
      <t>シワケ</t>
    </rPh>
    <phoneticPr fontId="1"/>
  </si>
  <si>
    <t>ダイアマンテ EMS送料（非課税）</t>
    <rPh sb="10" eb="12">
      <t>ソウリョウ</t>
    </rPh>
    <rPh sb="13" eb="16">
      <t>ヒカゼイ</t>
    </rPh>
    <phoneticPr fontId="3"/>
  </si>
  <si>
    <t>差額814円：6月分要訂正</t>
    <rPh sb="0" eb="2">
      <t>サガク</t>
    </rPh>
    <rPh sb="5" eb="6">
      <t>エン</t>
    </rPh>
    <rPh sb="8" eb="10">
      <t>ガツブン</t>
    </rPh>
    <rPh sb="10" eb="11">
      <t>ヨウ</t>
    </rPh>
    <rPh sb="11" eb="13">
      <t>テイセイ</t>
    </rPh>
    <phoneticPr fontId="1"/>
  </si>
  <si>
    <t>差額1円6月前の仕訳要訂正</t>
    <rPh sb="0" eb="2">
      <t>サガク</t>
    </rPh>
    <rPh sb="3" eb="4">
      <t>エン</t>
    </rPh>
    <rPh sb="5" eb="6">
      <t>ガツ</t>
    </rPh>
    <rPh sb="6" eb="7">
      <t>マエ</t>
    </rPh>
    <rPh sb="8" eb="10">
      <t>シワケ</t>
    </rPh>
    <rPh sb="10" eb="11">
      <t>ヨウ</t>
    </rPh>
    <rPh sb="11" eb="13">
      <t>テイセイ</t>
    </rPh>
    <phoneticPr fontId="1"/>
  </si>
  <si>
    <t>合計差額</t>
    <rPh sb="0" eb="2">
      <t>ゴウケイ</t>
    </rPh>
    <rPh sb="2" eb="4">
      <t>サガク</t>
    </rPh>
    <phoneticPr fontId="1"/>
  </si>
  <si>
    <t>月末締め、5か月後払い</t>
    <phoneticPr fontId="1"/>
  </si>
  <si>
    <t>月末締め、翌月末払い</t>
    <rPh sb="0" eb="2">
      <t>ゲツマツ</t>
    </rPh>
    <rPh sb="2" eb="3">
      <t>ジ</t>
    </rPh>
    <rPh sb="5" eb="8">
      <t>ヨクゲツマツ</t>
    </rPh>
    <rPh sb="8" eb="9">
      <t>バラ</t>
    </rPh>
    <phoneticPr fontId="10"/>
  </si>
  <si>
    <t>月末締め、翌々月の25日払い</t>
    <rPh sb="0" eb="3">
      <t>ゲツマツジ</t>
    </rPh>
    <rPh sb="5" eb="8">
      <t>ヨクヨクゲツ</t>
    </rPh>
    <rPh sb="11" eb="12">
      <t>ニチ</t>
    </rPh>
    <rPh sb="12" eb="13">
      <t>バラ</t>
    </rPh>
    <phoneticPr fontId="10"/>
  </si>
  <si>
    <t>前払い</t>
    <rPh sb="0" eb="2">
      <t>マエバラ</t>
    </rPh>
    <phoneticPr fontId="1"/>
  </si>
  <si>
    <t>月末締め、翌々月末払い</t>
    <rPh sb="0" eb="2">
      <t>ゲツマツ</t>
    </rPh>
    <rPh sb="2" eb="3">
      <t>ジ</t>
    </rPh>
    <rPh sb="5" eb="7">
      <t>ヨクヨク</t>
    </rPh>
    <rPh sb="7" eb="8">
      <t>ガツ</t>
    </rPh>
    <rPh sb="8" eb="9">
      <t>マツ</t>
    </rPh>
    <rPh sb="9" eb="10">
      <t>バラ</t>
    </rPh>
    <phoneticPr fontId="10"/>
  </si>
  <si>
    <t>前払い</t>
    <rPh sb="0" eb="1">
      <t>マエ</t>
    </rPh>
    <rPh sb="1" eb="2">
      <t>バラ</t>
    </rPh>
    <phoneticPr fontId="1"/>
  </si>
  <si>
    <t>月末締め、翌月末払い</t>
  </si>
  <si>
    <t>月末締め、翌月末払い</t>
    <rPh sb="0" eb="2">
      <t>ゲツマツ</t>
    </rPh>
    <rPh sb="2" eb="3">
      <t>ジ</t>
    </rPh>
    <rPh sb="5" eb="7">
      <t>ヨクゲツ</t>
    </rPh>
    <rPh sb="7" eb="8">
      <t>マツ</t>
    </rPh>
    <rPh sb="8" eb="9">
      <t>バラ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</si>
</sst>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8" formatCode="&quot;¥&quot;#,##0.00;[Red]&quot;¥&quot;\-#,##0.00"/>
    <numFmt numFmtId="176" formatCode="yyyy&quot;年&quot;m&quot;月&quot;d&quot;日&quot;;@"/>
    <numFmt numFmtId="177" formatCode="&quot;¥&quot;#,##0_);[Red]\(&quot;¥&quot;#,##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2"/>
      <charset val="204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rgb="FFFF0000"/>
      <name val="游ゴシック"/>
      <family val="2"/>
      <charset val="204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204"/>
      <scheme val="minor"/>
    </font>
    <font>
      <sz val="9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38" fontId="0" fillId="0" borderId="3" xfId="0" applyNumberFormat="1" applyBorder="1">
      <alignment vertical="center"/>
    </xf>
    <xf numFmtId="38" fontId="0" fillId="0" borderId="8" xfId="0" applyNumberFormat="1" applyBorder="1">
      <alignment vertical="center"/>
    </xf>
    <xf numFmtId="38" fontId="0" fillId="0" borderId="1" xfId="0" applyNumberFormat="1" applyBorder="1">
      <alignment vertical="center"/>
    </xf>
    <xf numFmtId="38" fontId="0" fillId="0" borderId="9" xfId="0" applyNumberFormat="1" applyBorder="1">
      <alignment vertical="center"/>
    </xf>
    <xf numFmtId="38" fontId="0" fillId="0" borderId="10" xfId="0" applyNumberFormat="1" applyBorder="1">
      <alignment vertical="center"/>
    </xf>
    <xf numFmtId="38" fontId="0" fillId="0" borderId="11" xfId="0" applyNumberFormat="1" applyBorder="1">
      <alignment vertical="center"/>
    </xf>
    <xf numFmtId="38" fontId="0" fillId="0" borderId="12" xfId="0" applyNumberFormat="1" applyBorder="1">
      <alignment vertical="center"/>
    </xf>
    <xf numFmtId="38" fontId="0" fillId="0" borderId="0" xfId="0" applyNumberFormat="1">
      <alignment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15" xfId="0" applyNumberFormat="1" applyBorder="1">
      <alignment vertical="center"/>
    </xf>
    <xf numFmtId="38" fontId="0" fillId="0" borderId="16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38" fontId="0" fillId="2" borderId="8" xfId="0" applyNumberFormat="1" applyFill="1" applyBorder="1">
      <alignment vertical="center"/>
    </xf>
    <xf numFmtId="0" fontId="0" fillId="2" borderId="0" xfId="0" applyFill="1">
      <alignment vertical="center"/>
    </xf>
    <xf numFmtId="38" fontId="0" fillId="3" borderId="8" xfId="0" applyNumberFormat="1" applyFill="1" applyBorder="1">
      <alignment vertical="center"/>
    </xf>
    <xf numFmtId="38" fontId="0" fillId="3" borderId="1" xfId="0" applyNumberFormat="1" applyFill="1" applyBorder="1">
      <alignment vertical="center"/>
    </xf>
    <xf numFmtId="38" fontId="0" fillId="4" borderId="1" xfId="0" applyNumberFormat="1" applyFill="1" applyBorder="1">
      <alignment vertical="center"/>
    </xf>
    <xf numFmtId="0" fontId="5" fillId="0" borderId="0" xfId="0" applyFont="1">
      <alignment vertical="center"/>
    </xf>
    <xf numFmtId="38" fontId="6" fillId="0" borderId="3" xfId="0" applyNumberFormat="1" applyFont="1" applyBorder="1">
      <alignment vertical="center"/>
    </xf>
    <xf numFmtId="6" fontId="8" fillId="0" borderId="0" xfId="2" applyFont="1">
      <alignment vertical="center"/>
    </xf>
    <xf numFmtId="0" fontId="8" fillId="0" borderId="0" xfId="0" applyFont="1">
      <alignment vertical="center"/>
    </xf>
    <xf numFmtId="38" fontId="0" fillId="4" borderId="0" xfId="0" applyNumberFormat="1" applyFill="1">
      <alignment vertical="center"/>
    </xf>
    <xf numFmtId="6" fontId="8" fillId="4" borderId="0" xfId="2" applyFont="1" applyFill="1">
      <alignment vertical="center"/>
    </xf>
    <xf numFmtId="38" fontId="0" fillId="0" borderId="0" xfId="1" applyFont="1">
      <alignment vertical="center"/>
    </xf>
    <xf numFmtId="0" fontId="0" fillId="0" borderId="0" xfId="0" applyAlignment="1">
      <alignment horizontal="right" vertical="center"/>
    </xf>
    <xf numFmtId="38" fontId="0" fillId="4" borderId="15" xfId="0" applyNumberFormat="1" applyFill="1" applyBorder="1">
      <alignment vertical="center"/>
    </xf>
    <xf numFmtId="38" fontId="0" fillId="5" borderId="15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38" fontId="0" fillId="0" borderId="22" xfId="0" applyNumberFormat="1" applyBorder="1">
      <alignment vertical="center"/>
    </xf>
    <xf numFmtId="38" fontId="0" fillId="0" borderId="23" xfId="0" applyNumberFormat="1" applyBorder="1">
      <alignment vertical="center"/>
    </xf>
    <xf numFmtId="38" fontId="0" fillId="0" borderId="2" xfId="0" applyNumberFormat="1" applyBorder="1">
      <alignment vertical="center"/>
    </xf>
    <xf numFmtId="38" fontId="0" fillId="0" borderId="20" xfId="0" applyNumberFormat="1" applyBorder="1">
      <alignment vertical="center"/>
    </xf>
    <xf numFmtId="38" fontId="0" fillId="0" borderId="18" xfId="0" applyNumberFormat="1" applyBorder="1">
      <alignment vertical="center"/>
    </xf>
    <xf numFmtId="0" fontId="4" fillId="0" borderId="0" xfId="0" applyFont="1">
      <alignment vertical="center"/>
    </xf>
    <xf numFmtId="38" fontId="0" fillId="0" borderId="26" xfId="0" applyNumberFormat="1" applyBorder="1">
      <alignment vertical="center"/>
    </xf>
    <xf numFmtId="38" fontId="0" fillId="0" borderId="27" xfId="0" applyNumberFormat="1" applyBorder="1">
      <alignment vertical="center"/>
    </xf>
    <xf numFmtId="38" fontId="0" fillId="0" borderId="29" xfId="0" applyNumberFormat="1" applyBorder="1">
      <alignment vertical="center"/>
    </xf>
    <xf numFmtId="0" fontId="0" fillId="0" borderId="10" xfId="0" applyBorder="1">
      <alignment vertical="center"/>
    </xf>
    <xf numFmtId="38" fontId="0" fillId="0" borderId="30" xfId="0" applyNumberFormat="1" applyBorder="1">
      <alignment vertical="center"/>
    </xf>
    <xf numFmtId="38" fontId="0" fillId="0" borderId="31" xfId="0" applyNumberFormat="1" applyBorder="1">
      <alignment vertical="center"/>
    </xf>
    <xf numFmtId="38" fontId="0" fillId="0" borderId="32" xfId="0" applyNumberFormat="1" applyBorder="1">
      <alignment vertical="center"/>
    </xf>
    <xf numFmtId="38" fontId="0" fillId="0" borderId="33" xfId="0" applyNumberFormat="1" applyBorder="1">
      <alignment vertical="center"/>
    </xf>
    <xf numFmtId="0" fontId="0" fillId="0" borderId="7" xfId="0" applyBorder="1">
      <alignment vertical="center"/>
    </xf>
    <xf numFmtId="38" fontId="0" fillId="0" borderId="24" xfId="0" applyNumberFormat="1" applyBorder="1">
      <alignment vertical="center"/>
    </xf>
    <xf numFmtId="38" fontId="0" fillId="0" borderId="34" xfId="0" applyNumberFormat="1" applyBorder="1">
      <alignment vertical="center"/>
    </xf>
    <xf numFmtId="38" fontId="0" fillId="0" borderId="35" xfId="0" applyNumberFormat="1" applyBorder="1">
      <alignment vertical="center"/>
    </xf>
    <xf numFmtId="38" fontId="0" fillId="0" borderId="19" xfId="0" applyNumberFormat="1" applyBorder="1">
      <alignment vertical="center"/>
    </xf>
    <xf numFmtId="38" fontId="0" fillId="0" borderId="36" xfId="0" applyNumberFormat="1" applyBorder="1">
      <alignment vertical="center"/>
    </xf>
    <xf numFmtId="38" fontId="0" fillId="0" borderId="7" xfId="0" applyNumberFormat="1" applyBorder="1">
      <alignment vertical="center"/>
    </xf>
    <xf numFmtId="38" fontId="0" fillId="0" borderId="28" xfId="0" applyNumberFormat="1" applyBorder="1">
      <alignment vertical="center"/>
    </xf>
    <xf numFmtId="38" fontId="0" fillId="0" borderId="37" xfId="0" applyNumberFormat="1" applyBorder="1">
      <alignment vertical="center"/>
    </xf>
    <xf numFmtId="38" fontId="0" fillId="0" borderId="17" xfId="0" applyNumberFormat="1" applyBorder="1">
      <alignment vertical="center"/>
    </xf>
    <xf numFmtId="38" fontId="0" fillId="4" borderId="8" xfId="0" applyNumberFormat="1" applyFill="1" applyBorder="1">
      <alignment vertical="center"/>
    </xf>
    <xf numFmtId="0" fontId="6" fillId="0" borderId="0" xfId="0" applyFont="1">
      <alignment vertical="center"/>
    </xf>
    <xf numFmtId="6" fontId="6" fillId="0" borderId="0" xfId="2" applyFont="1">
      <alignment vertical="center"/>
    </xf>
    <xf numFmtId="38" fontId="6" fillId="0" borderId="8" xfId="0" applyNumberFormat="1" applyFont="1" applyBorder="1">
      <alignment vertical="center"/>
    </xf>
    <xf numFmtId="6" fontId="0" fillId="5" borderId="0" xfId="2" applyFont="1" applyFill="1">
      <alignment vertical="center"/>
    </xf>
    <xf numFmtId="6" fontId="0" fillId="0" borderId="0" xfId="2" applyFont="1">
      <alignment vertical="center"/>
    </xf>
    <xf numFmtId="8" fontId="0" fillId="0" borderId="0" xfId="0" applyNumberFormat="1">
      <alignment vertical="center"/>
    </xf>
    <xf numFmtId="0" fontId="9" fillId="0" borderId="1" xfId="0" applyFont="1" applyBorder="1">
      <alignment vertical="center"/>
    </xf>
    <xf numFmtId="38" fontId="0" fillId="2" borderId="1" xfId="0" applyNumberFormat="1" applyFill="1" applyBorder="1">
      <alignment vertical="center"/>
    </xf>
    <xf numFmtId="38" fontId="0" fillId="2" borderId="9" xfId="0" applyNumberFormat="1" applyFill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30" xfId="0" applyBorder="1">
      <alignment vertical="center"/>
    </xf>
    <xf numFmtId="0" fontId="5" fillId="0" borderId="3" xfId="0" applyFont="1" applyBorder="1">
      <alignment vertical="center"/>
    </xf>
    <xf numFmtId="0" fontId="0" fillId="6" borderId="3" xfId="0" applyFill="1" applyBorder="1">
      <alignment vertical="center"/>
    </xf>
    <xf numFmtId="0" fontId="0" fillId="6" borderId="22" xfId="0" applyFill="1" applyBorder="1">
      <alignment vertical="center"/>
    </xf>
    <xf numFmtId="177" fontId="0" fillId="0" borderId="0" xfId="0" applyNumberFormat="1">
      <alignment vertical="center"/>
    </xf>
    <xf numFmtId="38" fontId="11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38" fontId="0" fillId="0" borderId="20" xfId="0" applyNumberFormat="1" applyBorder="1" applyAlignment="1">
      <alignment horizontal="right" vertical="center"/>
    </xf>
    <xf numFmtId="38" fontId="0" fillId="0" borderId="17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8" fontId="0" fillId="0" borderId="18" xfId="0" applyNumberFormat="1" applyBorder="1" applyAlignment="1">
      <alignment horizontal="center" vertical="center"/>
    </xf>
    <xf numFmtId="38" fontId="0" fillId="0" borderId="19" xfId="0" applyNumberFormat="1" applyBorder="1" applyAlignment="1">
      <alignment horizontal="center" vertical="center"/>
    </xf>
    <xf numFmtId="38" fontId="0" fillId="0" borderId="22" xfId="0" applyNumberFormat="1" applyBorder="1" applyAlignment="1">
      <alignment horizontal="center" vertical="center"/>
    </xf>
    <xf numFmtId="38" fontId="0" fillId="0" borderId="24" xfId="0" applyNumberFormat="1" applyBorder="1" applyAlignment="1">
      <alignment horizontal="center" vertical="center"/>
    </xf>
    <xf numFmtId="38" fontId="0" fillId="0" borderId="27" xfId="0" applyNumberFormat="1" applyBorder="1" applyAlignment="1">
      <alignment horizontal="center" vertical="center"/>
    </xf>
    <xf numFmtId="38" fontId="0" fillId="0" borderId="2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8" fontId="0" fillId="0" borderId="20" xfId="0" applyNumberFormat="1" applyBorder="1" applyAlignment="1">
      <alignment horizontal="center" vertical="center"/>
    </xf>
    <xf numFmtId="38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colors>
    <mruColors>
      <color rgb="FFCE3D32"/>
      <color rgb="FFFD4031"/>
      <color rgb="FF8B1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D114-12E8-4110-906A-533F6D8314AC}">
  <sheetPr filterMode="1"/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defaultRowHeight="18.75" x14ac:dyDescent="0.4"/>
  <cols>
    <col min="2" max="2" width="23" customWidth="1"/>
    <col min="3" max="3" width="14" customWidth="1"/>
    <col min="4" max="4" width="30" customWidth="1"/>
    <col min="5" max="60" width="12.875" customWidth="1"/>
  </cols>
  <sheetData>
    <row r="1" spans="1:60" ht="25.5" x14ac:dyDescent="0.4">
      <c r="B1" s="96" t="s">
        <v>0</v>
      </c>
      <c r="C1" s="96"/>
      <c r="D1" s="96"/>
      <c r="E1" s="96"/>
      <c r="F1" s="96"/>
      <c r="G1" s="96"/>
      <c r="H1" s="96"/>
      <c r="I1" s="96"/>
      <c r="J1" s="96"/>
      <c r="AZ1" s="14"/>
    </row>
    <row r="2" spans="1:60" x14ac:dyDescent="0.4">
      <c r="B2" s="21" t="s">
        <v>129</v>
      </c>
      <c r="I2" t="s">
        <v>1</v>
      </c>
    </row>
    <row r="3" spans="1:60" x14ac:dyDescent="0.4">
      <c r="J3" s="1"/>
      <c r="U3" s="14">
        <f>U7-U4</f>
        <v>175.50000000005821</v>
      </c>
      <c r="AD3" s="67"/>
      <c r="AR3" t="s">
        <v>151</v>
      </c>
      <c r="AS3" s="63">
        <f>AS7-AS4</f>
        <v>0.50000000046566129</v>
      </c>
      <c r="AU3" t="s">
        <v>144</v>
      </c>
      <c r="AX3" s="14"/>
      <c r="AY3" s="14"/>
      <c r="BC3" s="14"/>
      <c r="BD3" s="14"/>
    </row>
    <row r="4" spans="1:60" ht="19.5" thickBot="1" x14ac:dyDescent="0.45">
      <c r="P4" s="25" t="s">
        <v>133</v>
      </c>
      <c r="U4" s="63">
        <v>507392</v>
      </c>
      <c r="V4" s="62" t="s">
        <v>150</v>
      </c>
      <c r="AD4" s="66"/>
      <c r="AQ4" s="103" t="s">
        <v>143</v>
      </c>
      <c r="AR4" s="103"/>
      <c r="AS4" s="65">
        <v>1506259</v>
      </c>
    </row>
    <row r="5" spans="1:60" x14ac:dyDescent="0.4">
      <c r="A5" s="97" t="s">
        <v>2</v>
      </c>
      <c r="B5" s="97" t="s">
        <v>3</v>
      </c>
      <c r="C5" s="80" t="s">
        <v>4</v>
      </c>
      <c r="D5" s="71"/>
      <c r="E5" s="98" t="s">
        <v>5</v>
      </c>
      <c r="F5" s="86" t="s">
        <v>6</v>
      </c>
      <c r="G5" s="87"/>
      <c r="H5" s="87"/>
      <c r="I5" s="19" t="s">
        <v>7</v>
      </c>
      <c r="J5" s="99" t="s">
        <v>8</v>
      </c>
      <c r="K5" s="86" t="s">
        <v>9</v>
      </c>
      <c r="L5" s="87"/>
      <c r="M5" s="87"/>
      <c r="N5" s="19" t="s">
        <v>10</v>
      </c>
      <c r="O5" s="94" t="s">
        <v>11</v>
      </c>
      <c r="P5" s="86" t="s">
        <v>12</v>
      </c>
      <c r="Q5" s="87"/>
      <c r="R5" s="87"/>
      <c r="S5" s="15" t="s">
        <v>13</v>
      </c>
      <c r="T5" s="94" t="s">
        <v>14</v>
      </c>
      <c r="U5" s="86" t="s">
        <v>15</v>
      </c>
      <c r="V5" s="87"/>
      <c r="W5" s="87"/>
      <c r="X5" s="15" t="s">
        <v>16</v>
      </c>
      <c r="Y5" s="94" t="s">
        <v>17</v>
      </c>
      <c r="Z5" s="86" t="s">
        <v>18</v>
      </c>
      <c r="AA5" s="87"/>
      <c r="AB5" s="87"/>
      <c r="AC5" s="15" t="s">
        <v>19</v>
      </c>
      <c r="AD5" s="94" t="s">
        <v>20</v>
      </c>
      <c r="AE5" s="86" t="s">
        <v>21</v>
      </c>
      <c r="AF5" s="87"/>
      <c r="AG5" s="87"/>
      <c r="AH5" s="15" t="s">
        <v>22</v>
      </c>
      <c r="AI5" s="94" t="s">
        <v>23</v>
      </c>
      <c r="AJ5" s="86" t="s">
        <v>24</v>
      </c>
      <c r="AK5" s="87"/>
      <c r="AL5" s="87"/>
      <c r="AM5" s="15" t="s">
        <v>25</v>
      </c>
      <c r="AN5" s="94" t="s">
        <v>26</v>
      </c>
      <c r="AO5" s="86" t="s">
        <v>27</v>
      </c>
      <c r="AP5" s="87"/>
      <c r="AQ5" s="87"/>
      <c r="AR5" s="15" t="s">
        <v>28</v>
      </c>
      <c r="AS5" s="94" t="s">
        <v>29</v>
      </c>
      <c r="AT5" s="86" t="s">
        <v>30</v>
      </c>
      <c r="AU5" s="87"/>
      <c r="AV5" s="87"/>
      <c r="AW5" s="15" t="s">
        <v>31</v>
      </c>
      <c r="AX5" s="94" t="s">
        <v>32</v>
      </c>
      <c r="AY5" s="86" t="s">
        <v>33</v>
      </c>
      <c r="AZ5" s="87"/>
      <c r="BA5" s="87"/>
      <c r="BB5" s="15" t="s">
        <v>34</v>
      </c>
      <c r="BC5" s="94" t="s">
        <v>35</v>
      </c>
      <c r="BD5" s="86" t="s">
        <v>36</v>
      </c>
      <c r="BE5" s="87"/>
      <c r="BF5" s="87"/>
      <c r="BG5" s="15" t="s">
        <v>37</v>
      </c>
      <c r="BH5" s="94" t="s">
        <v>38</v>
      </c>
    </row>
    <row r="6" spans="1:60" hidden="1" x14ac:dyDescent="0.4">
      <c r="A6" s="97"/>
      <c r="B6" s="97"/>
      <c r="C6" s="81"/>
      <c r="D6" s="72"/>
      <c r="E6" s="98"/>
      <c r="F6" s="2" t="s">
        <v>39</v>
      </c>
      <c r="G6" s="3" t="s">
        <v>40</v>
      </c>
      <c r="H6" s="3" t="s">
        <v>41</v>
      </c>
      <c r="I6" s="4" t="s">
        <v>42</v>
      </c>
      <c r="J6" s="100"/>
      <c r="K6" s="2" t="s">
        <v>39</v>
      </c>
      <c r="L6" s="3" t="s">
        <v>40</v>
      </c>
      <c r="M6" s="3" t="s">
        <v>41</v>
      </c>
      <c r="N6" s="4" t="s">
        <v>42</v>
      </c>
      <c r="O6" s="95"/>
      <c r="P6" s="2" t="s">
        <v>39</v>
      </c>
      <c r="Q6" s="3" t="s">
        <v>40</v>
      </c>
      <c r="R6" s="3" t="s">
        <v>41</v>
      </c>
      <c r="S6" s="16" t="s">
        <v>42</v>
      </c>
      <c r="T6" s="95"/>
      <c r="U6" s="2" t="s">
        <v>39</v>
      </c>
      <c r="V6" s="3" t="s">
        <v>40</v>
      </c>
      <c r="W6" s="3" t="s">
        <v>41</v>
      </c>
      <c r="X6" s="16" t="s">
        <v>42</v>
      </c>
      <c r="Y6" s="95"/>
      <c r="Z6" s="2" t="s">
        <v>39</v>
      </c>
      <c r="AA6" s="3" t="s">
        <v>40</v>
      </c>
      <c r="AB6" s="3" t="s">
        <v>41</v>
      </c>
      <c r="AC6" s="16" t="s">
        <v>42</v>
      </c>
      <c r="AD6" s="95"/>
      <c r="AE6" s="2" t="s">
        <v>39</v>
      </c>
      <c r="AF6" s="3" t="s">
        <v>40</v>
      </c>
      <c r="AG6" s="3" t="s">
        <v>41</v>
      </c>
      <c r="AH6" s="16" t="s">
        <v>42</v>
      </c>
      <c r="AI6" s="95"/>
      <c r="AJ6" s="2" t="s">
        <v>39</v>
      </c>
      <c r="AK6" s="3" t="s">
        <v>40</v>
      </c>
      <c r="AL6" s="3" t="s">
        <v>41</v>
      </c>
      <c r="AM6" s="16" t="s">
        <v>42</v>
      </c>
      <c r="AN6" s="95"/>
      <c r="AO6" s="2" t="s">
        <v>39</v>
      </c>
      <c r="AP6" s="3" t="s">
        <v>40</v>
      </c>
      <c r="AQ6" s="3" t="s">
        <v>41</v>
      </c>
      <c r="AR6" s="16" t="s">
        <v>42</v>
      </c>
      <c r="AS6" s="95"/>
      <c r="AT6" s="2" t="s">
        <v>39</v>
      </c>
      <c r="AU6" s="3" t="s">
        <v>40</v>
      </c>
      <c r="AV6" s="3" t="s">
        <v>41</v>
      </c>
      <c r="AW6" s="16" t="s">
        <v>42</v>
      </c>
      <c r="AX6" s="95"/>
      <c r="AY6" s="2" t="s">
        <v>39</v>
      </c>
      <c r="AZ6" s="3" t="s">
        <v>40</v>
      </c>
      <c r="BA6" s="3" t="s">
        <v>41</v>
      </c>
      <c r="BB6" s="16" t="s">
        <v>42</v>
      </c>
      <c r="BC6" s="95"/>
      <c r="BD6" s="2" t="s">
        <v>39</v>
      </c>
      <c r="BE6" s="3" t="s">
        <v>40</v>
      </c>
      <c r="BF6" s="3" t="s">
        <v>41</v>
      </c>
      <c r="BG6" s="16" t="s">
        <v>42</v>
      </c>
      <c r="BH6" s="95"/>
    </row>
    <row r="7" spans="1:60" x14ac:dyDescent="0.4">
      <c r="A7" s="5">
        <v>1</v>
      </c>
      <c r="B7" s="5" t="s">
        <v>43</v>
      </c>
      <c r="C7" s="6" t="s">
        <v>44</v>
      </c>
      <c r="D7" s="75" t="s">
        <v>157</v>
      </c>
      <c r="E7" s="7">
        <v>1591956</v>
      </c>
      <c r="F7" s="8">
        <f>G7*1.1</f>
        <v>66943.8</v>
      </c>
      <c r="G7" s="9">
        <v>60858</v>
      </c>
      <c r="H7" s="9">
        <f>IF(ISBLANK(G7),"",ROUND(G7*0.1,0))</f>
        <v>6086</v>
      </c>
      <c r="I7" s="10">
        <v>1042970</v>
      </c>
      <c r="J7" s="43">
        <f>IF(ISERROR(SUM(E7,F7)-I7),"",SUM(E7,F7)-I7)</f>
        <v>615929.80000000005</v>
      </c>
      <c r="K7" s="20">
        <f>L7*1.1</f>
        <v>323632.10000000003</v>
      </c>
      <c r="L7" s="9">
        <f>61158+233053</f>
        <v>294211</v>
      </c>
      <c r="M7" s="9">
        <f t="shared" ref="M7:M22" si="0">IF(ISBLANK(L7),"",ROUND(L7*0.1,0))</f>
        <v>29421</v>
      </c>
      <c r="N7" s="10"/>
      <c r="O7" s="17">
        <f>IF(ISERROR(SUM(J7,K7)-N7),"",SUM(J7,K7)-N7)</f>
        <v>939561.90000000014</v>
      </c>
      <c r="P7" s="8">
        <f>Q7*1.1</f>
        <v>553617.9</v>
      </c>
      <c r="Q7" s="9">
        <v>503289</v>
      </c>
      <c r="R7" s="9">
        <f t="shared" ref="R7:R54" si="1">IF(ISBLANK(Q7),"",ROUND(Q7*0.1,0))</f>
        <v>50329</v>
      </c>
      <c r="S7" s="10">
        <v>146474</v>
      </c>
      <c r="T7" s="17">
        <f t="shared" ref="T7:T74" si="2">IF(ISERROR(SUM(O7,P7)-S7),"",SUM(O7,P7)-S7)</f>
        <v>1346705.8000000003</v>
      </c>
      <c r="U7" s="64">
        <f>V7*1.1</f>
        <v>507567.50000000006</v>
      </c>
      <c r="V7" s="9">
        <f>463011-1586</f>
        <v>461425</v>
      </c>
      <c r="W7" s="9">
        <f t="shared" ref="W7:W28" si="3">IF(ISBLANK(V7),"",ROUND(V7*0.1,0))</f>
        <v>46143</v>
      </c>
      <c r="X7" s="10">
        <f>376478+26035+66944</f>
        <v>469457</v>
      </c>
      <c r="Y7" s="33">
        <f>IF(ISERROR(SUM(T7,U7)-X7),"",SUM(T7,U7)-X7)</f>
        <v>1384816.3000000003</v>
      </c>
      <c r="Z7" s="8">
        <f>AA7*1.1-175</f>
        <v>44564.200000000004</v>
      </c>
      <c r="AA7" s="9">
        <v>40672</v>
      </c>
      <c r="AB7" s="9">
        <f t="shared" ref="AB7:AB38" si="4">IF(ISBLANK(AA7),"",ROUND(AA7*0.1,0))</f>
        <v>4067</v>
      </c>
      <c r="AC7" s="10"/>
      <c r="AD7" s="17">
        <f>IF(ISERROR(SUM(Y7,Z7)-AC7),"",SUM(Y7,Z7)-AC7)</f>
        <v>1429380.5000000002</v>
      </c>
      <c r="AE7" s="8">
        <f>AF7*1.1</f>
        <v>0</v>
      </c>
      <c r="AF7" s="9">
        <v>0</v>
      </c>
      <c r="AG7" s="9">
        <f t="shared" ref="AG7:AG54" si="5">IF(ISBLANK(AF7),"",ROUND(AF7*0.1,0))</f>
        <v>0</v>
      </c>
      <c r="AH7" s="10"/>
      <c r="AI7" s="17">
        <f t="shared" ref="AI7:AI74" si="6">IF(ISERROR(SUM(AD7,AE7)-AH7),"",SUM(AD7,AE7)-AH7)</f>
        <v>1429380.5000000002</v>
      </c>
      <c r="AJ7" s="8">
        <f>AK7*1.1</f>
        <v>924000.00000000012</v>
      </c>
      <c r="AK7" s="9">
        <v>840000</v>
      </c>
      <c r="AL7" s="9">
        <f t="shared" ref="AL7:AL54" si="7">IF(ISBLANK(AK7),"",ROUND(AK7*0.1,0))</f>
        <v>84000</v>
      </c>
      <c r="AM7" s="10"/>
      <c r="AN7" s="17">
        <f>IF(ISERROR(SUM(AI7,AJ7)-AM7),"",SUM(AI7,AJ7)-AM7)</f>
        <v>2353380.5000000005</v>
      </c>
      <c r="AO7" s="8">
        <f>AP7*1.1</f>
        <v>30129.000000000004</v>
      </c>
      <c r="AP7" s="9">
        <v>27390</v>
      </c>
      <c r="AQ7" s="9">
        <f t="shared" ref="AQ7:AQ54" si="8">IF(ISBLANK(AP7),"",ROUND(AP7*0.1,0))</f>
        <v>2739</v>
      </c>
      <c r="AR7" s="10">
        <f>323632+553618</f>
        <v>877250</v>
      </c>
      <c r="AS7" s="34">
        <f t="shared" ref="AS7:AS74" si="9">IF(ISERROR(SUM(AN7,AO7)-AR7),"",SUM(AN7,AO7)-AR7)</f>
        <v>1506259.5000000005</v>
      </c>
      <c r="AT7" s="61">
        <f>AU7*1.1-1</f>
        <v>386423.50000000006</v>
      </c>
      <c r="AU7" s="9">
        <f>152842+37400+161053</f>
        <v>351295</v>
      </c>
      <c r="AV7" s="9">
        <v>35129</v>
      </c>
      <c r="AW7" s="10"/>
      <c r="AX7" s="17">
        <f t="shared" ref="AX7:AX74" si="10">IF(ISERROR(SUM(AS7,AT7)-AW7),"",SUM(AS7,AT7)-AW7)</f>
        <v>1892683.0000000005</v>
      </c>
      <c r="AY7" s="8">
        <f>AZ7*1.1</f>
        <v>186864.7</v>
      </c>
      <c r="AZ7" s="9">
        <f>119520+50357</f>
        <v>169877</v>
      </c>
      <c r="BA7" s="9">
        <f t="shared" ref="BA7:BA54" si="11">IF(ISBLANK(AZ7),"",ROUND(AZ7*0.1,0))</f>
        <v>16988</v>
      </c>
      <c r="BB7" s="10">
        <v>552131</v>
      </c>
      <c r="BC7" s="33">
        <f>IF(ISERROR(SUM(AX7,AY7)-BB7),"",SUM(AX7,AY7)-BB7)</f>
        <v>1527416.7000000004</v>
      </c>
      <c r="BD7" s="8">
        <f>BE7*1.1</f>
        <v>759608.3</v>
      </c>
      <c r="BE7" s="9">
        <v>690553</v>
      </c>
      <c r="BF7" s="9">
        <f t="shared" ref="BF7:BF54" si="12">IF(ISBLANK(BE7),"",ROUND(BE7*0.1,0))</f>
        <v>69055</v>
      </c>
      <c r="BG7" s="10">
        <v>924000</v>
      </c>
      <c r="BH7" s="17">
        <f t="shared" ref="BH7:BH74" si="13">IF(ISERROR(SUM(BC7,BD7)-BG7),"",SUM(BC7,BD7)-BG7)</f>
        <v>1363025.0000000005</v>
      </c>
    </row>
    <row r="8" spans="1:60" x14ac:dyDescent="0.4">
      <c r="A8" s="5">
        <v>2</v>
      </c>
      <c r="B8" s="5" t="s">
        <v>45</v>
      </c>
      <c r="C8" s="6" t="s">
        <v>46</v>
      </c>
      <c r="D8" s="6" t="s">
        <v>158</v>
      </c>
      <c r="E8" s="7">
        <v>62255</v>
      </c>
      <c r="F8" s="8">
        <f>G8+H8</f>
        <v>210557</v>
      </c>
      <c r="G8" s="9">
        <v>191415</v>
      </c>
      <c r="H8" s="9">
        <f t="shared" ref="H8:H75" si="14">IF(ISBLANK(G8),"",ROUND(G8*0.1,0))</f>
        <v>19142</v>
      </c>
      <c r="I8" s="10">
        <v>62255</v>
      </c>
      <c r="J8" s="43">
        <f>IF(ISERROR(SUM(E8,F8)-I8),"",SUM(E8,F8)-I8)</f>
        <v>210557</v>
      </c>
      <c r="K8" s="20">
        <f t="shared" ref="K8:K75" si="15">L8+M8</f>
        <v>1524646</v>
      </c>
      <c r="L8" s="9">
        <v>1386042</v>
      </c>
      <c r="M8" s="9">
        <f t="shared" si="0"/>
        <v>138604</v>
      </c>
      <c r="N8" s="10">
        <v>210557</v>
      </c>
      <c r="O8" s="17">
        <f t="shared" ref="O8:O74" si="16">IF(ISERROR(SUM(J8,K8)-N8),"",SUM(J8,K8)-N8)</f>
        <v>1524646</v>
      </c>
      <c r="P8" s="8">
        <f t="shared" ref="P8:P75" si="17">Q8+R8</f>
        <v>230417</v>
      </c>
      <c r="Q8" s="24">
        <v>209470</v>
      </c>
      <c r="R8" s="9">
        <f t="shared" si="1"/>
        <v>20947</v>
      </c>
      <c r="S8" s="10">
        <v>1524646</v>
      </c>
      <c r="T8" s="17">
        <f t="shared" si="2"/>
        <v>230417</v>
      </c>
      <c r="U8" s="8">
        <f t="shared" ref="U8:U75" si="18">V8+W8</f>
        <v>1677896</v>
      </c>
      <c r="V8" s="9">
        <v>1525360</v>
      </c>
      <c r="W8" s="9">
        <f t="shared" si="3"/>
        <v>152536</v>
      </c>
      <c r="X8" s="10">
        <v>230417</v>
      </c>
      <c r="Y8" s="33">
        <f t="shared" ref="Y8:Y74" si="19">IF(ISERROR(SUM(T8,U8)-X8),"",SUM(T8,U8)-X8)</f>
        <v>1677896</v>
      </c>
      <c r="Z8" s="8">
        <f>AA8+AB8</f>
        <v>0</v>
      </c>
      <c r="AA8" s="9">
        <v>0</v>
      </c>
      <c r="AB8" s="9">
        <f t="shared" si="4"/>
        <v>0</v>
      </c>
      <c r="AC8" s="10">
        <v>1677896</v>
      </c>
      <c r="AD8" s="17">
        <f t="shared" ref="AD8:AD74" si="20">IF(ISERROR(SUM(Y8,Z8)-AC8),"",SUM(Y8,Z8)-AC8)</f>
        <v>0</v>
      </c>
      <c r="AE8" s="8">
        <f t="shared" ref="AE8:AE75" si="21">AF8+AG8</f>
        <v>926904</v>
      </c>
      <c r="AF8" s="9">
        <f>12000+832560-1920</f>
        <v>842640</v>
      </c>
      <c r="AG8" s="9">
        <f t="shared" si="5"/>
        <v>84264</v>
      </c>
      <c r="AH8" s="10">
        <v>926904</v>
      </c>
      <c r="AI8" s="17">
        <f t="shared" si="6"/>
        <v>0</v>
      </c>
      <c r="AJ8" s="8">
        <f t="shared" ref="AJ8:AJ75" si="22">AK8+AL8</f>
        <v>2276681</v>
      </c>
      <c r="AK8" s="9">
        <f>670610+603240+795860</f>
        <v>2069710</v>
      </c>
      <c r="AL8" s="9">
        <f t="shared" si="7"/>
        <v>206971</v>
      </c>
      <c r="AM8" s="10"/>
      <c r="AN8" s="17">
        <f t="shared" ref="AN8:AN73" si="23">IF(ISERROR(SUM(AI8,AJ8)-AM8),"",SUM(AI8,AJ8)-AM8)</f>
        <v>2276681</v>
      </c>
      <c r="AO8" s="8">
        <f>AP8+AQ8</f>
        <v>0</v>
      </c>
      <c r="AP8" s="9">
        <v>0</v>
      </c>
      <c r="AQ8" s="9">
        <f t="shared" si="8"/>
        <v>0</v>
      </c>
      <c r="AR8" s="10">
        <f>737671+1539010</f>
        <v>2276681</v>
      </c>
      <c r="AS8" s="17">
        <f>IF(ISERROR(SUM(AN8,AO8)-AR8),"",SUM(AN8,AO8)-AR8)</f>
        <v>0</v>
      </c>
      <c r="AT8" s="8">
        <f t="shared" ref="AT8:AT75" si="24">AU8+AV8</f>
        <v>2110900</v>
      </c>
      <c r="AU8" s="9">
        <v>1919000</v>
      </c>
      <c r="AV8" s="9">
        <f t="shared" ref="AV8:AV54" si="25">IF(ISBLANK(AU8),"",ROUND(AU8*0.1,0))</f>
        <v>191900</v>
      </c>
      <c r="AW8" s="10"/>
      <c r="AX8" s="17">
        <f t="shared" si="10"/>
        <v>2110900</v>
      </c>
      <c r="AY8" s="8">
        <f t="shared" ref="AY8:AY75" si="26">AZ8+BA8</f>
        <v>0</v>
      </c>
      <c r="AZ8" s="9">
        <v>0</v>
      </c>
      <c r="BA8" s="9">
        <f t="shared" si="11"/>
        <v>0</v>
      </c>
      <c r="BB8" s="10">
        <v>2110900</v>
      </c>
      <c r="BC8" s="17">
        <f t="shared" ref="BC8:BC74" si="27">IF(ISERROR(SUM(AX8,AY8)-BB8),"",SUM(AX8,AY8)-BB8)</f>
        <v>0</v>
      </c>
      <c r="BD8" s="8">
        <f t="shared" ref="BD8:BD75" si="28">BE8+BF8</f>
        <v>1092476</v>
      </c>
      <c r="BE8" s="9">
        <v>993160</v>
      </c>
      <c r="BF8" s="9">
        <f t="shared" si="12"/>
        <v>99316</v>
      </c>
      <c r="BG8" s="10"/>
      <c r="BH8" s="17">
        <f t="shared" si="13"/>
        <v>1092476</v>
      </c>
    </row>
    <row r="9" spans="1:60" x14ac:dyDescent="0.4">
      <c r="A9" s="5">
        <v>3</v>
      </c>
      <c r="B9" s="5" t="s">
        <v>47</v>
      </c>
      <c r="C9" s="5" t="s">
        <v>48</v>
      </c>
      <c r="D9" s="6" t="s">
        <v>158</v>
      </c>
      <c r="E9" s="7"/>
      <c r="F9" s="8">
        <f>G9+H9</f>
        <v>0</v>
      </c>
      <c r="G9" s="9">
        <v>0</v>
      </c>
      <c r="H9" s="9">
        <f t="shared" si="14"/>
        <v>0</v>
      </c>
      <c r="I9" s="10"/>
      <c r="J9" s="43">
        <f t="shared" ref="J9:J75" si="29">IF(ISERROR(SUM(E9,F9)-I9),"",SUM(E9,F9)-I9)</f>
        <v>0</v>
      </c>
      <c r="K9" s="8">
        <f t="shared" si="15"/>
        <v>0</v>
      </c>
      <c r="L9" s="9">
        <v>0</v>
      </c>
      <c r="M9" s="9">
        <f t="shared" si="0"/>
        <v>0</v>
      </c>
      <c r="N9" s="10"/>
      <c r="O9" s="17">
        <f t="shared" si="16"/>
        <v>0</v>
      </c>
      <c r="P9" s="8">
        <f t="shared" si="17"/>
        <v>0</v>
      </c>
      <c r="Q9" s="9">
        <v>0</v>
      </c>
      <c r="R9" s="9">
        <f t="shared" si="1"/>
        <v>0</v>
      </c>
      <c r="S9" s="10"/>
      <c r="T9" s="17">
        <f t="shared" si="2"/>
        <v>0</v>
      </c>
      <c r="U9" s="8">
        <f t="shared" si="18"/>
        <v>0</v>
      </c>
      <c r="V9" s="9">
        <v>0</v>
      </c>
      <c r="W9" s="9">
        <f t="shared" si="3"/>
        <v>0</v>
      </c>
      <c r="X9" s="10"/>
      <c r="Y9" s="17">
        <f t="shared" si="19"/>
        <v>0</v>
      </c>
      <c r="Z9" s="8">
        <f>AA9+AB9</f>
        <v>0</v>
      </c>
      <c r="AA9" s="9">
        <v>0</v>
      </c>
      <c r="AB9" s="9">
        <f t="shared" si="4"/>
        <v>0</v>
      </c>
      <c r="AC9" s="10"/>
      <c r="AD9" s="17">
        <f t="shared" si="20"/>
        <v>0</v>
      </c>
      <c r="AE9" s="8">
        <f t="shared" si="21"/>
        <v>0</v>
      </c>
      <c r="AF9" s="9">
        <v>0</v>
      </c>
      <c r="AG9" s="9">
        <f t="shared" si="5"/>
        <v>0</v>
      </c>
      <c r="AH9" s="10"/>
      <c r="AI9" s="17">
        <f t="shared" si="6"/>
        <v>0</v>
      </c>
      <c r="AJ9" s="8">
        <f t="shared" si="22"/>
        <v>79200</v>
      </c>
      <c r="AK9" s="9">
        <v>72000</v>
      </c>
      <c r="AL9" s="9">
        <f t="shared" si="7"/>
        <v>7200</v>
      </c>
      <c r="AM9" s="10"/>
      <c r="AN9" s="17">
        <f t="shared" si="23"/>
        <v>79200</v>
      </c>
      <c r="AO9" s="8">
        <f t="shared" ref="AO9:AO75" si="30">AP9+AQ9</f>
        <v>199162</v>
      </c>
      <c r="AP9" s="9">
        <v>181056</v>
      </c>
      <c r="AQ9" s="9">
        <f t="shared" si="8"/>
        <v>18106</v>
      </c>
      <c r="AR9" s="10">
        <v>79200</v>
      </c>
      <c r="AS9" s="17">
        <f>IF(ISERROR(SUM(AN9,AO9)-AR9),"",SUM(AN9,AO9)-AR9)-1</f>
        <v>199161</v>
      </c>
      <c r="AT9" s="8">
        <f t="shared" si="24"/>
        <v>0</v>
      </c>
      <c r="AU9" s="9">
        <v>0</v>
      </c>
      <c r="AV9" s="9">
        <f t="shared" si="25"/>
        <v>0</v>
      </c>
      <c r="AW9" s="10"/>
      <c r="AX9" s="17">
        <f t="shared" si="10"/>
        <v>199161</v>
      </c>
      <c r="AY9" s="8">
        <f t="shared" si="26"/>
        <v>0</v>
      </c>
      <c r="AZ9" s="9">
        <v>0</v>
      </c>
      <c r="BA9" s="9">
        <f>IF(ISBLANK(AZ9),"",ROUND(AZ9*0.1,0))</f>
        <v>0</v>
      </c>
      <c r="BB9" s="10">
        <v>199161</v>
      </c>
      <c r="BC9" s="17">
        <f t="shared" si="27"/>
        <v>0</v>
      </c>
      <c r="BD9" s="8">
        <f t="shared" si="28"/>
        <v>54252</v>
      </c>
      <c r="BE9" s="9">
        <v>49320</v>
      </c>
      <c r="BF9" s="9">
        <f t="shared" si="12"/>
        <v>4932</v>
      </c>
      <c r="BG9" s="10"/>
      <c r="BH9" s="17">
        <f t="shared" si="13"/>
        <v>54252</v>
      </c>
    </row>
    <row r="10" spans="1:60" x14ac:dyDescent="0.4">
      <c r="A10" s="5">
        <v>4</v>
      </c>
      <c r="B10" t="s">
        <v>49</v>
      </c>
      <c r="C10" s="6" t="s">
        <v>50</v>
      </c>
      <c r="D10" s="75" t="s">
        <v>159</v>
      </c>
      <c r="E10" s="7">
        <v>1854711</v>
      </c>
      <c r="F10" s="8">
        <f>G10+H10-1</f>
        <v>2168337</v>
      </c>
      <c r="G10" s="9">
        <v>1971216</v>
      </c>
      <c r="H10" s="9">
        <f t="shared" si="14"/>
        <v>197122</v>
      </c>
      <c r="I10" s="10">
        <v>1854711</v>
      </c>
      <c r="J10" s="43">
        <f>IF(ISERROR(SUM(E10,F10)-I10),"",SUM(E10,F10)-I10)</f>
        <v>2168337</v>
      </c>
      <c r="K10" s="8">
        <f>L10+M10-1</f>
        <v>2602128</v>
      </c>
      <c r="L10" s="9">
        <v>2365572</v>
      </c>
      <c r="M10" s="9">
        <f t="shared" si="0"/>
        <v>236557</v>
      </c>
      <c r="N10" s="10"/>
      <c r="O10" s="17">
        <f t="shared" si="16"/>
        <v>4770465</v>
      </c>
      <c r="P10" s="8">
        <f t="shared" si="17"/>
        <v>0</v>
      </c>
      <c r="Q10" s="9">
        <v>0</v>
      </c>
      <c r="R10" s="9">
        <f t="shared" si="1"/>
        <v>0</v>
      </c>
      <c r="S10" s="10">
        <v>2168337</v>
      </c>
      <c r="T10" s="17">
        <f>IF(ISERROR(SUM(O10,P10)-S10),"",SUM(O10,P10)-S10)</f>
        <v>2602128</v>
      </c>
      <c r="U10" s="8">
        <f t="shared" si="18"/>
        <v>0</v>
      </c>
      <c r="V10" s="9">
        <v>0</v>
      </c>
      <c r="W10" s="9">
        <f t="shared" si="3"/>
        <v>0</v>
      </c>
      <c r="X10" s="10">
        <v>2602128</v>
      </c>
      <c r="Y10" s="17">
        <f t="shared" si="19"/>
        <v>0</v>
      </c>
      <c r="Z10" s="8">
        <f t="shared" ref="Z10:Z75" si="31">AA10+AB10</f>
        <v>0</v>
      </c>
      <c r="AA10" s="9">
        <v>0</v>
      </c>
      <c r="AB10" s="9">
        <f t="shared" si="4"/>
        <v>0</v>
      </c>
      <c r="AC10" s="10"/>
      <c r="AD10" s="17">
        <f t="shared" si="20"/>
        <v>0</v>
      </c>
      <c r="AE10" s="8">
        <f t="shared" si="21"/>
        <v>0</v>
      </c>
      <c r="AF10" s="9">
        <v>0</v>
      </c>
      <c r="AG10" s="9">
        <f t="shared" si="5"/>
        <v>0</v>
      </c>
      <c r="AH10" s="10"/>
      <c r="AI10" s="17">
        <f t="shared" si="6"/>
        <v>0</v>
      </c>
      <c r="AJ10" s="8">
        <f t="shared" si="22"/>
        <v>0</v>
      </c>
      <c r="AK10" s="9">
        <v>0</v>
      </c>
      <c r="AL10" s="9">
        <f t="shared" si="7"/>
        <v>0</v>
      </c>
      <c r="AM10" s="10"/>
      <c r="AN10" s="17">
        <f t="shared" si="23"/>
        <v>0</v>
      </c>
      <c r="AO10" s="8">
        <f t="shared" si="30"/>
        <v>2310123</v>
      </c>
      <c r="AP10" s="9">
        <v>2100112</v>
      </c>
      <c r="AQ10" s="9">
        <f t="shared" si="8"/>
        <v>210011</v>
      </c>
      <c r="AR10" s="10"/>
      <c r="AS10" s="17">
        <f t="shared" si="9"/>
        <v>2310123</v>
      </c>
      <c r="AT10" s="8">
        <f t="shared" si="24"/>
        <v>0</v>
      </c>
      <c r="AU10" s="9">
        <v>0</v>
      </c>
      <c r="AV10" s="9">
        <f t="shared" si="25"/>
        <v>0</v>
      </c>
      <c r="AW10" s="10">
        <v>2310123</v>
      </c>
      <c r="AX10" s="17">
        <f t="shared" si="10"/>
        <v>0</v>
      </c>
      <c r="AY10" s="8">
        <f>AZ10+BA10-1</f>
        <v>2256988</v>
      </c>
      <c r="AZ10" s="9">
        <v>2051808</v>
      </c>
      <c r="BA10" s="9">
        <f t="shared" si="11"/>
        <v>205181</v>
      </c>
      <c r="BB10" s="10"/>
      <c r="BC10" s="17">
        <f t="shared" si="27"/>
        <v>2256988</v>
      </c>
      <c r="BD10" s="8">
        <f t="shared" si="28"/>
        <v>0</v>
      </c>
      <c r="BE10" s="9">
        <v>0</v>
      </c>
      <c r="BF10" s="9">
        <f t="shared" si="12"/>
        <v>0</v>
      </c>
      <c r="BG10" s="10"/>
      <c r="BH10" s="17">
        <f t="shared" si="13"/>
        <v>2256988</v>
      </c>
    </row>
    <row r="11" spans="1:60" hidden="1" x14ac:dyDescent="0.4">
      <c r="A11" s="5">
        <v>5</v>
      </c>
      <c r="B11" s="5"/>
      <c r="C11" s="6"/>
      <c r="D11" s="6"/>
      <c r="E11" s="7"/>
      <c r="F11" s="8">
        <f t="shared" ref="F11:F76" si="32">G11+H11</f>
        <v>0</v>
      </c>
      <c r="G11" s="9">
        <v>0</v>
      </c>
      <c r="H11" s="9">
        <f t="shared" si="14"/>
        <v>0</v>
      </c>
      <c r="I11" s="10"/>
      <c r="J11" s="43">
        <f t="shared" si="29"/>
        <v>0</v>
      </c>
      <c r="K11" s="8">
        <f t="shared" si="15"/>
        <v>0</v>
      </c>
      <c r="L11" s="9">
        <v>0</v>
      </c>
      <c r="M11" s="9">
        <f t="shared" si="0"/>
        <v>0</v>
      </c>
      <c r="N11" s="10"/>
      <c r="O11" s="17">
        <f t="shared" si="16"/>
        <v>0</v>
      </c>
      <c r="P11" s="8">
        <f t="shared" si="17"/>
        <v>0</v>
      </c>
      <c r="Q11" s="9">
        <v>0</v>
      </c>
      <c r="R11" s="9">
        <f t="shared" si="1"/>
        <v>0</v>
      </c>
      <c r="S11" s="10"/>
      <c r="T11" s="17">
        <f t="shared" si="2"/>
        <v>0</v>
      </c>
      <c r="U11" s="8">
        <f t="shared" si="18"/>
        <v>0</v>
      </c>
      <c r="V11" s="9">
        <v>0</v>
      </c>
      <c r="W11" s="9">
        <f t="shared" si="3"/>
        <v>0</v>
      </c>
      <c r="X11" s="10"/>
      <c r="Y11" s="17">
        <f t="shared" si="19"/>
        <v>0</v>
      </c>
      <c r="Z11" s="8">
        <f t="shared" si="31"/>
        <v>0</v>
      </c>
      <c r="AA11" s="9">
        <v>0</v>
      </c>
      <c r="AB11" s="9">
        <f t="shared" si="4"/>
        <v>0</v>
      </c>
      <c r="AC11" s="10"/>
      <c r="AD11" s="17">
        <f t="shared" si="20"/>
        <v>0</v>
      </c>
      <c r="AE11" s="8">
        <f t="shared" si="21"/>
        <v>0</v>
      </c>
      <c r="AF11" s="9">
        <v>0</v>
      </c>
      <c r="AG11" s="9">
        <f t="shared" si="5"/>
        <v>0</v>
      </c>
      <c r="AH11" s="10"/>
      <c r="AI11" s="17">
        <f t="shared" si="6"/>
        <v>0</v>
      </c>
      <c r="AJ11" s="8">
        <f t="shared" si="22"/>
        <v>0</v>
      </c>
      <c r="AK11" s="9">
        <v>0</v>
      </c>
      <c r="AL11" s="9">
        <f t="shared" si="7"/>
        <v>0</v>
      </c>
      <c r="AM11" s="10"/>
      <c r="AN11" s="17">
        <f t="shared" si="23"/>
        <v>0</v>
      </c>
      <c r="AO11" s="8">
        <f t="shared" si="30"/>
        <v>0</v>
      </c>
      <c r="AP11" s="9">
        <v>0</v>
      </c>
      <c r="AQ11" s="9">
        <f t="shared" si="8"/>
        <v>0</v>
      </c>
      <c r="AR11" s="10"/>
      <c r="AS11" s="17">
        <f t="shared" si="9"/>
        <v>0</v>
      </c>
      <c r="AT11" s="8">
        <f t="shared" si="24"/>
        <v>0</v>
      </c>
      <c r="AU11" s="9">
        <v>0</v>
      </c>
      <c r="AV11" s="9">
        <f t="shared" si="25"/>
        <v>0</v>
      </c>
      <c r="AW11" s="10"/>
      <c r="AX11" s="17">
        <f t="shared" si="10"/>
        <v>0</v>
      </c>
      <c r="AY11" s="8">
        <f t="shared" si="26"/>
        <v>0</v>
      </c>
      <c r="AZ11" s="9">
        <v>0</v>
      </c>
      <c r="BA11" s="9">
        <f t="shared" si="11"/>
        <v>0</v>
      </c>
      <c r="BB11" s="10"/>
      <c r="BC11" s="17">
        <f t="shared" si="27"/>
        <v>0</v>
      </c>
      <c r="BD11" s="8">
        <f t="shared" si="28"/>
        <v>0</v>
      </c>
      <c r="BE11" s="9">
        <v>0</v>
      </c>
      <c r="BF11" s="9">
        <f t="shared" si="12"/>
        <v>0</v>
      </c>
      <c r="BG11" s="10"/>
      <c r="BH11" s="17">
        <f t="shared" si="13"/>
        <v>0</v>
      </c>
    </row>
    <row r="12" spans="1:60" hidden="1" x14ac:dyDescent="0.4">
      <c r="A12" s="5">
        <v>6</v>
      </c>
      <c r="B12" s="5"/>
      <c r="C12" s="6"/>
      <c r="D12" s="6"/>
      <c r="E12" s="7"/>
      <c r="F12" s="8">
        <f t="shared" si="32"/>
        <v>0</v>
      </c>
      <c r="G12" s="9">
        <v>0</v>
      </c>
      <c r="H12" s="9">
        <f t="shared" si="14"/>
        <v>0</v>
      </c>
      <c r="I12" s="10"/>
      <c r="J12" s="43">
        <f t="shared" si="29"/>
        <v>0</v>
      </c>
      <c r="K12" s="8">
        <f t="shared" si="15"/>
        <v>0</v>
      </c>
      <c r="L12" s="9">
        <v>0</v>
      </c>
      <c r="M12" s="9">
        <f t="shared" si="0"/>
        <v>0</v>
      </c>
      <c r="N12" s="10"/>
      <c r="O12" s="17">
        <f t="shared" si="16"/>
        <v>0</v>
      </c>
      <c r="P12" s="8">
        <f t="shared" si="17"/>
        <v>0</v>
      </c>
      <c r="Q12" s="9">
        <v>0</v>
      </c>
      <c r="R12" s="9">
        <f t="shared" si="1"/>
        <v>0</v>
      </c>
      <c r="S12" s="10"/>
      <c r="T12" s="17">
        <f t="shared" si="2"/>
        <v>0</v>
      </c>
      <c r="U12" s="8">
        <f t="shared" si="18"/>
        <v>0</v>
      </c>
      <c r="V12" s="9">
        <v>0</v>
      </c>
      <c r="W12" s="9">
        <f t="shared" si="3"/>
        <v>0</v>
      </c>
      <c r="X12" s="10"/>
      <c r="Y12" s="17">
        <f t="shared" si="19"/>
        <v>0</v>
      </c>
      <c r="Z12" s="8">
        <f t="shared" si="31"/>
        <v>0</v>
      </c>
      <c r="AA12" s="9">
        <v>0</v>
      </c>
      <c r="AB12" s="9">
        <f t="shared" si="4"/>
        <v>0</v>
      </c>
      <c r="AC12" s="10"/>
      <c r="AD12" s="17">
        <f t="shared" si="20"/>
        <v>0</v>
      </c>
      <c r="AE12" s="8">
        <f t="shared" si="21"/>
        <v>0</v>
      </c>
      <c r="AF12" s="9">
        <v>0</v>
      </c>
      <c r="AG12" s="9">
        <f t="shared" si="5"/>
        <v>0</v>
      </c>
      <c r="AH12" s="10"/>
      <c r="AI12" s="17">
        <f t="shared" si="6"/>
        <v>0</v>
      </c>
      <c r="AJ12" s="8">
        <f t="shared" si="22"/>
        <v>0</v>
      </c>
      <c r="AK12" s="9">
        <v>0</v>
      </c>
      <c r="AL12" s="9">
        <f t="shared" si="7"/>
        <v>0</v>
      </c>
      <c r="AM12" s="10"/>
      <c r="AN12" s="17">
        <f t="shared" si="23"/>
        <v>0</v>
      </c>
      <c r="AO12" s="8">
        <f t="shared" si="30"/>
        <v>0</v>
      </c>
      <c r="AP12" s="9">
        <v>0</v>
      </c>
      <c r="AQ12" s="9">
        <f t="shared" si="8"/>
        <v>0</v>
      </c>
      <c r="AR12" s="10"/>
      <c r="AS12" s="17">
        <f t="shared" si="9"/>
        <v>0</v>
      </c>
      <c r="AT12" s="8">
        <f t="shared" si="24"/>
        <v>0</v>
      </c>
      <c r="AU12" s="9">
        <v>0</v>
      </c>
      <c r="AV12" s="9">
        <f t="shared" si="25"/>
        <v>0</v>
      </c>
      <c r="AW12" s="10"/>
      <c r="AX12" s="17">
        <f t="shared" si="10"/>
        <v>0</v>
      </c>
      <c r="AY12" s="8">
        <f t="shared" si="26"/>
        <v>0</v>
      </c>
      <c r="AZ12" s="9">
        <v>0</v>
      </c>
      <c r="BA12" s="9">
        <f t="shared" si="11"/>
        <v>0</v>
      </c>
      <c r="BB12" s="10"/>
      <c r="BC12" s="17">
        <f t="shared" si="27"/>
        <v>0</v>
      </c>
      <c r="BD12" s="8">
        <f t="shared" si="28"/>
        <v>0</v>
      </c>
      <c r="BE12" s="9">
        <v>0</v>
      </c>
      <c r="BF12" s="9">
        <f t="shared" si="12"/>
        <v>0</v>
      </c>
      <c r="BG12" s="10"/>
      <c r="BH12" s="17">
        <f t="shared" si="13"/>
        <v>0</v>
      </c>
    </row>
    <row r="13" spans="1:60" ht="19.5" customHeight="1" x14ac:dyDescent="0.4">
      <c r="A13" s="5">
        <v>7</v>
      </c>
      <c r="B13" s="5" t="s">
        <v>51</v>
      </c>
      <c r="C13" s="6" t="s">
        <v>52</v>
      </c>
      <c r="D13" s="6" t="s">
        <v>158</v>
      </c>
      <c r="E13" s="7"/>
      <c r="F13" s="8">
        <f t="shared" si="32"/>
        <v>1452</v>
      </c>
      <c r="G13" s="9">
        <v>1320</v>
      </c>
      <c r="H13" s="9">
        <f t="shared" si="14"/>
        <v>132</v>
      </c>
      <c r="I13" s="10"/>
      <c r="J13" s="43">
        <f t="shared" si="29"/>
        <v>1452</v>
      </c>
      <c r="K13" s="20">
        <f t="shared" si="15"/>
        <v>43428</v>
      </c>
      <c r="L13" s="9">
        <v>39480</v>
      </c>
      <c r="M13" s="9">
        <f t="shared" si="0"/>
        <v>3948</v>
      </c>
      <c r="N13" s="10">
        <v>1452</v>
      </c>
      <c r="O13" s="17">
        <f t="shared" si="16"/>
        <v>43428</v>
      </c>
      <c r="P13" s="8">
        <f t="shared" si="17"/>
        <v>0</v>
      </c>
      <c r="Q13" s="9">
        <v>0</v>
      </c>
      <c r="R13" s="9">
        <f t="shared" si="1"/>
        <v>0</v>
      </c>
      <c r="S13" s="10">
        <v>43428</v>
      </c>
      <c r="T13" s="17">
        <f t="shared" si="2"/>
        <v>0</v>
      </c>
      <c r="U13" s="8">
        <f t="shared" si="18"/>
        <v>328020</v>
      </c>
      <c r="V13" s="9">
        <v>298200</v>
      </c>
      <c r="W13" s="9">
        <f t="shared" si="3"/>
        <v>29820</v>
      </c>
      <c r="X13" s="10"/>
      <c r="Y13" s="33">
        <f t="shared" si="19"/>
        <v>328020</v>
      </c>
      <c r="Z13" s="8" t="s">
        <v>141</v>
      </c>
      <c r="AA13" s="9">
        <v>0</v>
      </c>
      <c r="AB13" s="9">
        <f t="shared" si="4"/>
        <v>0</v>
      </c>
      <c r="AC13" s="10">
        <v>328020</v>
      </c>
      <c r="AD13" s="17">
        <f t="shared" si="20"/>
        <v>0</v>
      </c>
      <c r="AE13" s="8">
        <f t="shared" si="21"/>
        <v>0</v>
      </c>
      <c r="AF13" s="9">
        <v>0</v>
      </c>
      <c r="AG13" s="9">
        <f t="shared" si="5"/>
        <v>0</v>
      </c>
      <c r="AH13" s="10"/>
      <c r="AI13" s="17">
        <f t="shared" si="6"/>
        <v>0</v>
      </c>
      <c r="AJ13" s="8">
        <f t="shared" si="22"/>
        <v>151910</v>
      </c>
      <c r="AK13" s="9">
        <f>107800+30300</f>
        <v>138100</v>
      </c>
      <c r="AL13" s="9">
        <f t="shared" si="7"/>
        <v>13810</v>
      </c>
      <c r="AM13" s="10"/>
      <c r="AN13" s="17">
        <f t="shared" si="23"/>
        <v>151910</v>
      </c>
      <c r="AO13" s="8">
        <f t="shared" si="30"/>
        <v>32585</v>
      </c>
      <c r="AP13" s="9">
        <v>29623</v>
      </c>
      <c r="AQ13" s="9">
        <f t="shared" si="8"/>
        <v>2962</v>
      </c>
      <c r="AR13" s="10">
        <f>118580+33330</f>
        <v>151910</v>
      </c>
      <c r="AS13" s="17">
        <f>IF(ISERROR(SUM(AN13,AO13)-AR13),"",SUM(AN13,AO13)-AR13)</f>
        <v>32585</v>
      </c>
      <c r="AT13" s="61">
        <f t="shared" si="24"/>
        <v>86196</v>
      </c>
      <c r="AU13" s="9">
        <v>78360</v>
      </c>
      <c r="AV13" s="9">
        <f t="shared" si="25"/>
        <v>7836</v>
      </c>
      <c r="AW13" s="10"/>
      <c r="AX13" s="33">
        <f t="shared" si="10"/>
        <v>118781</v>
      </c>
      <c r="AY13" s="8">
        <f t="shared" si="26"/>
        <v>45065</v>
      </c>
      <c r="AZ13" s="9">
        <f>4200+36768</f>
        <v>40968</v>
      </c>
      <c r="BA13" s="9">
        <f t="shared" si="11"/>
        <v>4097</v>
      </c>
      <c r="BB13" s="10">
        <f>32585+86196</f>
        <v>118781</v>
      </c>
      <c r="BC13" s="17">
        <f>IF(ISERROR(SUM(AX13,AY13)-BB13),"",SUM(AX13,AY13)-BB13)-1</f>
        <v>45064</v>
      </c>
      <c r="BD13" s="8">
        <f t="shared" si="28"/>
        <v>118228</v>
      </c>
      <c r="BE13" s="9">
        <v>107480</v>
      </c>
      <c r="BF13" s="9">
        <f t="shared" si="12"/>
        <v>10748</v>
      </c>
      <c r="BG13" s="10">
        <v>45064</v>
      </c>
      <c r="BH13" s="17">
        <f t="shared" si="13"/>
        <v>118228</v>
      </c>
    </row>
    <row r="14" spans="1:60" hidden="1" x14ac:dyDescent="0.4">
      <c r="A14" s="5">
        <v>8</v>
      </c>
      <c r="B14" s="5"/>
      <c r="C14" s="6"/>
      <c r="D14" s="6"/>
      <c r="E14" s="7"/>
      <c r="F14" s="8">
        <f t="shared" si="32"/>
        <v>0</v>
      </c>
      <c r="G14" s="9">
        <v>0</v>
      </c>
      <c r="H14" s="9">
        <f t="shared" si="14"/>
        <v>0</v>
      </c>
      <c r="I14" s="10"/>
      <c r="J14" s="43">
        <f t="shared" si="29"/>
        <v>0</v>
      </c>
      <c r="K14" s="8">
        <f t="shared" si="15"/>
        <v>0</v>
      </c>
      <c r="L14" s="9">
        <v>0</v>
      </c>
      <c r="M14" s="9">
        <f t="shared" si="0"/>
        <v>0</v>
      </c>
      <c r="N14" s="10"/>
      <c r="O14" s="17">
        <f t="shared" si="16"/>
        <v>0</v>
      </c>
      <c r="P14" s="8">
        <f t="shared" si="17"/>
        <v>0</v>
      </c>
      <c r="Q14" s="9">
        <v>0</v>
      </c>
      <c r="R14" s="9">
        <f t="shared" si="1"/>
        <v>0</v>
      </c>
      <c r="S14" s="10"/>
      <c r="T14" s="17">
        <f t="shared" si="2"/>
        <v>0</v>
      </c>
      <c r="U14" s="8">
        <f t="shared" si="18"/>
        <v>0</v>
      </c>
      <c r="V14" s="9">
        <v>0</v>
      </c>
      <c r="W14" s="9">
        <f t="shared" si="3"/>
        <v>0</v>
      </c>
      <c r="X14" s="10"/>
      <c r="Y14" s="17">
        <f t="shared" si="19"/>
        <v>0</v>
      </c>
      <c r="Z14" s="8">
        <f t="shared" si="31"/>
        <v>0</v>
      </c>
      <c r="AA14" s="9">
        <v>0</v>
      </c>
      <c r="AB14" s="9">
        <f t="shared" si="4"/>
        <v>0</v>
      </c>
      <c r="AC14" s="10"/>
      <c r="AD14" s="17">
        <f t="shared" si="20"/>
        <v>0</v>
      </c>
      <c r="AE14" s="8">
        <f t="shared" si="21"/>
        <v>0</v>
      </c>
      <c r="AF14" s="9">
        <v>0</v>
      </c>
      <c r="AG14" s="9">
        <f t="shared" si="5"/>
        <v>0</v>
      </c>
      <c r="AH14" s="10"/>
      <c r="AI14" s="17">
        <f t="shared" si="6"/>
        <v>0</v>
      </c>
      <c r="AJ14" s="8">
        <f t="shared" si="22"/>
        <v>0</v>
      </c>
      <c r="AK14" s="9">
        <v>0</v>
      </c>
      <c r="AL14" s="9">
        <f t="shared" si="7"/>
        <v>0</v>
      </c>
      <c r="AM14" s="10"/>
      <c r="AN14" s="17">
        <f t="shared" si="23"/>
        <v>0</v>
      </c>
      <c r="AO14" s="8">
        <f t="shared" si="30"/>
        <v>0</v>
      </c>
      <c r="AP14" s="9">
        <v>0</v>
      </c>
      <c r="AQ14" s="9">
        <f t="shared" si="8"/>
        <v>0</v>
      </c>
      <c r="AR14" s="10"/>
      <c r="AS14" s="17">
        <f t="shared" si="9"/>
        <v>0</v>
      </c>
      <c r="AT14" s="8">
        <f t="shared" si="24"/>
        <v>0</v>
      </c>
      <c r="AU14" s="9">
        <v>0</v>
      </c>
      <c r="AV14" s="9">
        <f t="shared" si="25"/>
        <v>0</v>
      </c>
      <c r="AW14" s="10"/>
      <c r="AX14" s="17">
        <f t="shared" si="10"/>
        <v>0</v>
      </c>
      <c r="AY14" s="8">
        <f t="shared" si="26"/>
        <v>0</v>
      </c>
      <c r="AZ14" s="9">
        <v>0</v>
      </c>
      <c r="BA14" s="9">
        <f t="shared" si="11"/>
        <v>0</v>
      </c>
      <c r="BB14" s="10"/>
      <c r="BC14" s="17">
        <f t="shared" si="27"/>
        <v>0</v>
      </c>
      <c r="BD14" s="8">
        <f t="shared" si="28"/>
        <v>0</v>
      </c>
      <c r="BE14" s="9">
        <v>0</v>
      </c>
      <c r="BF14" s="9">
        <f t="shared" si="12"/>
        <v>0</v>
      </c>
      <c r="BG14" s="10"/>
      <c r="BH14" s="17">
        <f t="shared" si="13"/>
        <v>0</v>
      </c>
    </row>
    <row r="15" spans="1:60" hidden="1" x14ac:dyDescent="0.4">
      <c r="A15" s="5">
        <v>9</v>
      </c>
      <c r="B15" s="5"/>
      <c r="C15" s="6"/>
      <c r="D15" s="6"/>
      <c r="E15" s="7"/>
      <c r="F15" s="8">
        <f t="shared" si="32"/>
        <v>0</v>
      </c>
      <c r="G15" s="9">
        <v>0</v>
      </c>
      <c r="H15" s="9">
        <f t="shared" si="14"/>
        <v>0</v>
      </c>
      <c r="I15" s="10"/>
      <c r="J15" s="43">
        <f t="shared" si="29"/>
        <v>0</v>
      </c>
      <c r="K15" s="8">
        <f t="shared" si="15"/>
        <v>0</v>
      </c>
      <c r="L15" s="9">
        <v>0</v>
      </c>
      <c r="M15" s="9">
        <f t="shared" si="0"/>
        <v>0</v>
      </c>
      <c r="N15" s="10"/>
      <c r="O15" s="17">
        <f t="shared" si="16"/>
        <v>0</v>
      </c>
      <c r="P15" s="8">
        <f t="shared" si="17"/>
        <v>0</v>
      </c>
      <c r="Q15" s="9">
        <v>0</v>
      </c>
      <c r="R15" s="9">
        <f t="shared" si="1"/>
        <v>0</v>
      </c>
      <c r="S15" s="10"/>
      <c r="T15" s="17">
        <f t="shared" si="2"/>
        <v>0</v>
      </c>
      <c r="U15" s="8">
        <f t="shared" si="18"/>
        <v>0</v>
      </c>
      <c r="V15" s="9">
        <v>0</v>
      </c>
      <c r="W15" s="9">
        <f t="shared" si="3"/>
        <v>0</v>
      </c>
      <c r="X15" s="10"/>
      <c r="Y15" s="17">
        <f t="shared" si="19"/>
        <v>0</v>
      </c>
      <c r="Z15" s="8">
        <f t="shared" si="31"/>
        <v>0</v>
      </c>
      <c r="AA15" s="9">
        <v>0</v>
      </c>
      <c r="AB15" s="9">
        <f t="shared" si="4"/>
        <v>0</v>
      </c>
      <c r="AC15" s="10"/>
      <c r="AD15" s="17">
        <f t="shared" si="20"/>
        <v>0</v>
      </c>
      <c r="AE15" s="8">
        <f t="shared" si="21"/>
        <v>0</v>
      </c>
      <c r="AF15" s="9">
        <v>0</v>
      </c>
      <c r="AG15" s="9">
        <f t="shared" si="5"/>
        <v>0</v>
      </c>
      <c r="AH15" s="10"/>
      <c r="AI15" s="17">
        <f t="shared" si="6"/>
        <v>0</v>
      </c>
      <c r="AJ15" s="8">
        <f t="shared" si="22"/>
        <v>0</v>
      </c>
      <c r="AK15" s="9">
        <v>0</v>
      </c>
      <c r="AL15" s="9">
        <f t="shared" si="7"/>
        <v>0</v>
      </c>
      <c r="AM15" s="10"/>
      <c r="AN15" s="17">
        <f t="shared" si="23"/>
        <v>0</v>
      </c>
      <c r="AO15" s="8">
        <f t="shared" si="30"/>
        <v>0</v>
      </c>
      <c r="AP15" s="9">
        <v>0</v>
      </c>
      <c r="AQ15" s="9">
        <f t="shared" si="8"/>
        <v>0</v>
      </c>
      <c r="AR15" s="10"/>
      <c r="AS15" s="17">
        <f t="shared" si="9"/>
        <v>0</v>
      </c>
      <c r="AT15" s="8">
        <f t="shared" si="24"/>
        <v>0</v>
      </c>
      <c r="AU15" s="9">
        <v>0</v>
      </c>
      <c r="AV15" s="9">
        <f t="shared" si="25"/>
        <v>0</v>
      </c>
      <c r="AW15" s="10"/>
      <c r="AX15" s="17">
        <f t="shared" si="10"/>
        <v>0</v>
      </c>
      <c r="AY15" s="8">
        <f t="shared" si="26"/>
        <v>0</v>
      </c>
      <c r="AZ15" s="9">
        <v>0</v>
      </c>
      <c r="BA15" s="9">
        <f t="shared" si="11"/>
        <v>0</v>
      </c>
      <c r="BB15" s="10"/>
      <c r="BC15" s="17">
        <f t="shared" si="27"/>
        <v>0</v>
      </c>
      <c r="BD15" s="8">
        <f t="shared" si="28"/>
        <v>0</v>
      </c>
      <c r="BE15" s="9">
        <v>0</v>
      </c>
      <c r="BF15" s="9">
        <f t="shared" si="12"/>
        <v>0</v>
      </c>
      <c r="BG15" s="10"/>
      <c r="BH15" s="17">
        <f t="shared" si="13"/>
        <v>0</v>
      </c>
    </row>
    <row r="16" spans="1:60" hidden="1" x14ac:dyDescent="0.4">
      <c r="A16" s="5">
        <v>10</v>
      </c>
      <c r="B16" s="5"/>
      <c r="C16" s="6"/>
      <c r="D16" s="6"/>
      <c r="E16" s="7"/>
      <c r="F16" s="8">
        <f t="shared" si="32"/>
        <v>0</v>
      </c>
      <c r="G16" s="9">
        <v>0</v>
      </c>
      <c r="H16" s="9">
        <f t="shared" si="14"/>
        <v>0</v>
      </c>
      <c r="I16" s="10"/>
      <c r="J16" s="43">
        <f t="shared" si="29"/>
        <v>0</v>
      </c>
      <c r="K16" s="8">
        <f t="shared" si="15"/>
        <v>0</v>
      </c>
      <c r="L16" s="9">
        <v>0</v>
      </c>
      <c r="M16" s="9">
        <f t="shared" si="0"/>
        <v>0</v>
      </c>
      <c r="N16" s="10"/>
      <c r="O16" s="17">
        <f t="shared" si="16"/>
        <v>0</v>
      </c>
      <c r="P16" s="8">
        <f t="shared" si="17"/>
        <v>0</v>
      </c>
      <c r="Q16" s="9">
        <v>0</v>
      </c>
      <c r="R16" s="9">
        <f t="shared" si="1"/>
        <v>0</v>
      </c>
      <c r="S16" s="10"/>
      <c r="T16" s="17">
        <f t="shared" si="2"/>
        <v>0</v>
      </c>
      <c r="U16" s="8">
        <f t="shared" si="18"/>
        <v>0</v>
      </c>
      <c r="V16" s="9">
        <v>0</v>
      </c>
      <c r="W16" s="9">
        <f t="shared" si="3"/>
        <v>0</v>
      </c>
      <c r="X16" s="10"/>
      <c r="Y16" s="17">
        <f t="shared" si="19"/>
        <v>0</v>
      </c>
      <c r="Z16" s="8">
        <f t="shared" si="31"/>
        <v>0</v>
      </c>
      <c r="AA16" s="9">
        <v>0</v>
      </c>
      <c r="AB16" s="9">
        <f t="shared" si="4"/>
        <v>0</v>
      </c>
      <c r="AC16" s="10"/>
      <c r="AD16" s="17">
        <f t="shared" si="20"/>
        <v>0</v>
      </c>
      <c r="AE16" s="8">
        <f t="shared" si="21"/>
        <v>0</v>
      </c>
      <c r="AF16" s="9">
        <v>0</v>
      </c>
      <c r="AG16" s="9">
        <f t="shared" si="5"/>
        <v>0</v>
      </c>
      <c r="AH16" s="10"/>
      <c r="AI16" s="17">
        <f t="shared" si="6"/>
        <v>0</v>
      </c>
      <c r="AJ16" s="8">
        <f t="shared" si="22"/>
        <v>0</v>
      </c>
      <c r="AK16" s="9">
        <v>0</v>
      </c>
      <c r="AL16" s="9">
        <f t="shared" si="7"/>
        <v>0</v>
      </c>
      <c r="AM16" s="10"/>
      <c r="AN16" s="17">
        <f t="shared" si="23"/>
        <v>0</v>
      </c>
      <c r="AO16" s="8">
        <f t="shared" si="30"/>
        <v>0</v>
      </c>
      <c r="AP16" s="9">
        <v>0</v>
      </c>
      <c r="AQ16" s="9">
        <f t="shared" si="8"/>
        <v>0</v>
      </c>
      <c r="AR16" s="10"/>
      <c r="AS16" s="17">
        <f t="shared" si="9"/>
        <v>0</v>
      </c>
      <c r="AT16" s="8">
        <f t="shared" si="24"/>
        <v>0</v>
      </c>
      <c r="AU16" s="9">
        <v>0</v>
      </c>
      <c r="AV16" s="9">
        <f t="shared" si="25"/>
        <v>0</v>
      </c>
      <c r="AW16" s="10"/>
      <c r="AX16" s="17">
        <f t="shared" si="10"/>
        <v>0</v>
      </c>
      <c r="AY16" s="8">
        <f t="shared" si="26"/>
        <v>0</v>
      </c>
      <c r="AZ16" s="9">
        <v>0</v>
      </c>
      <c r="BA16" s="9">
        <f t="shared" si="11"/>
        <v>0</v>
      </c>
      <c r="BB16" s="10"/>
      <c r="BC16" s="17">
        <f t="shared" si="27"/>
        <v>0</v>
      </c>
      <c r="BD16" s="8">
        <f t="shared" si="28"/>
        <v>0</v>
      </c>
      <c r="BE16" s="9">
        <v>0</v>
      </c>
      <c r="BF16" s="9">
        <f t="shared" si="12"/>
        <v>0</v>
      </c>
      <c r="BG16" s="10"/>
      <c r="BH16" s="17">
        <f t="shared" si="13"/>
        <v>0</v>
      </c>
    </row>
    <row r="17" spans="1:60" hidden="1" x14ac:dyDescent="0.4">
      <c r="A17" s="5">
        <v>11</v>
      </c>
      <c r="B17" s="5"/>
      <c r="C17" s="6"/>
      <c r="D17" s="6"/>
      <c r="E17" s="7"/>
      <c r="F17" s="8">
        <f t="shared" si="32"/>
        <v>0</v>
      </c>
      <c r="G17" s="9">
        <v>0</v>
      </c>
      <c r="H17" s="9">
        <f t="shared" si="14"/>
        <v>0</v>
      </c>
      <c r="I17" s="10"/>
      <c r="J17" s="43">
        <f t="shared" si="29"/>
        <v>0</v>
      </c>
      <c r="K17" s="8">
        <f t="shared" si="15"/>
        <v>0</v>
      </c>
      <c r="L17" s="9">
        <v>0</v>
      </c>
      <c r="M17" s="9">
        <f t="shared" si="0"/>
        <v>0</v>
      </c>
      <c r="N17" s="10"/>
      <c r="O17" s="17">
        <f t="shared" si="16"/>
        <v>0</v>
      </c>
      <c r="P17" s="8">
        <f t="shared" si="17"/>
        <v>0</v>
      </c>
      <c r="Q17" s="9">
        <v>0</v>
      </c>
      <c r="R17" s="9">
        <f t="shared" si="1"/>
        <v>0</v>
      </c>
      <c r="S17" s="10"/>
      <c r="T17" s="17">
        <f t="shared" si="2"/>
        <v>0</v>
      </c>
      <c r="U17" s="8">
        <f t="shared" si="18"/>
        <v>0</v>
      </c>
      <c r="V17" s="9">
        <v>0</v>
      </c>
      <c r="W17" s="9">
        <f t="shared" si="3"/>
        <v>0</v>
      </c>
      <c r="X17" s="10"/>
      <c r="Y17" s="17">
        <f t="shared" si="19"/>
        <v>0</v>
      </c>
      <c r="Z17" s="8">
        <f t="shared" si="31"/>
        <v>0</v>
      </c>
      <c r="AA17" s="9">
        <v>0</v>
      </c>
      <c r="AB17" s="9">
        <f t="shared" si="4"/>
        <v>0</v>
      </c>
      <c r="AC17" s="10"/>
      <c r="AD17" s="17">
        <f t="shared" si="20"/>
        <v>0</v>
      </c>
      <c r="AE17" s="8">
        <f t="shared" si="21"/>
        <v>0</v>
      </c>
      <c r="AF17" s="9">
        <v>0</v>
      </c>
      <c r="AG17" s="9">
        <f t="shared" si="5"/>
        <v>0</v>
      </c>
      <c r="AH17" s="10"/>
      <c r="AI17" s="17">
        <f t="shared" si="6"/>
        <v>0</v>
      </c>
      <c r="AJ17" s="8">
        <f t="shared" si="22"/>
        <v>0</v>
      </c>
      <c r="AK17" s="9">
        <v>0</v>
      </c>
      <c r="AL17" s="9">
        <f t="shared" si="7"/>
        <v>0</v>
      </c>
      <c r="AM17" s="10"/>
      <c r="AN17" s="17">
        <f t="shared" si="23"/>
        <v>0</v>
      </c>
      <c r="AO17" s="8">
        <f t="shared" si="30"/>
        <v>0</v>
      </c>
      <c r="AP17" s="9">
        <v>0</v>
      </c>
      <c r="AQ17" s="9">
        <f t="shared" si="8"/>
        <v>0</v>
      </c>
      <c r="AR17" s="10"/>
      <c r="AS17" s="17">
        <f t="shared" si="9"/>
        <v>0</v>
      </c>
      <c r="AT17" s="8">
        <f t="shared" si="24"/>
        <v>0</v>
      </c>
      <c r="AU17" s="9">
        <v>0</v>
      </c>
      <c r="AV17" s="9">
        <f t="shared" si="25"/>
        <v>0</v>
      </c>
      <c r="AW17" s="10"/>
      <c r="AX17" s="17">
        <f t="shared" si="10"/>
        <v>0</v>
      </c>
      <c r="AY17" s="8">
        <f t="shared" si="26"/>
        <v>0</v>
      </c>
      <c r="AZ17" s="9">
        <v>0</v>
      </c>
      <c r="BA17" s="9">
        <f t="shared" si="11"/>
        <v>0</v>
      </c>
      <c r="BB17" s="10"/>
      <c r="BC17" s="17">
        <f t="shared" si="27"/>
        <v>0</v>
      </c>
      <c r="BD17" s="8">
        <f t="shared" si="28"/>
        <v>0</v>
      </c>
      <c r="BE17" s="9">
        <v>0</v>
      </c>
      <c r="BF17" s="9">
        <f t="shared" si="12"/>
        <v>0</v>
      </c>
      <c r="BG17" s="10"/>
      <c r="BH17" s="17">
        <f t="shared" si="13"/>
        <v>0</v>
      </c>
    </row>
    <row r="18" spans="1:60" hidden="1" x14ac:dyDescent="0.4">
      <c r="A18" s="5">
        <v>12</v>
      </c>
      <c r="B18" s="5"/>
      <c r="C18" s="6"/>
      <c r="D18" s="6"/>
      <c r="E18" s="7"/>
      <c r="F18" s="8">
        <f t="shared" si="32"/>
        <v>0</v>
      </c>
      <c r="G18" s="9">
        <v>0</v>
      </c>
      <c r="H18" s="9">
        <f t="shared" si="14"/>
        <v>0</v>
      </c>
      <c r="I18" s="10"/>
      <c r="J18" s="43">
        <f t="shared" si="29"/>
        <v>0</v>
      </c>
      <c r="K18" s="8">
        <f t="shared" si="15"/>
        <v>0</v>
      </c>
      <c r="L18" s="9">
        <v>0</v>
      </c>
      <c r="M18" s="9">
        <f t="shared" si="0"/>
        <v>0</v>
      </c>
      <c r="N18" s="10"/>
      <c r="O18" s="17">
        <f t="shared" si="16"/>
        <v>0</v>
      </c>
      <c r="P18" s="8">
        <f t="shared" si="17"/>
        <v>0</v>
      </c>
      <c r="Q18" s="9">
        <v>0</v>
      </c>
      <c r="R18" s="9">
        <f t="shared" si="1"/>
        <v>0</v>
      </c>
      <c r="S18" s="10"/>
      <c r="T18" s="17">
        <f t="shared" si="2"/>
        <v>0</v>
      </c>
      <c r="U18" s="8">
        <f t="shared" si="18"/>
        <v>0</v>
      </c>
      <c r="V18" s="9">
        <v>0</v>
      </c>
      <c r="W18" s="9">
        <f t="shared" si="3"/>
        <v>0</v>
      </c>
      <c r="X18" s="10"/>
      <c r="Y18" s="17">
        <f t="shared" si="19"/>
        <v>0</v>
      </c>
      <c r="Z18" s="8">
        <f t="shared" si="31"/>
        <v>0</v>
      </c>
      <c r="AA18" s="9">
        <v>0</v>
      </c>
      <c r="AB18" s="9">
        <f t="shared" si="4"/>
        <v>0</v>
      </c>
      <c r="AC18" s="10"/>
      <c r="AD18" s="17">
        <f t="shared" si="20"/>
        <v>0</v>
      </c>
      <c r="AE18" s="8">
        <f t="shared" si="21"/>
        <v>0</v>
      </c>
      <c r="AF18" s="9">
        <v>0</v>
      </c>
      <c r="AG18" s="9">
        <f t="shared" si="5"/>
        <v>0</v>
      </c>
      <c r="AH18" s="10"/>
      <c r="AI18" s="17">
        <f t="shared" si="6"/>
        <v>0</v>
      </c>
      <c r="AJ18" s="8">
        <f t="shared" si="22"/>
        <v>0</v>
      </c>
      <c r="AK18" s="9">
        <v>0</v>
      </c>
      <c r="AL18" s="9">
        <f t="shared" si="7"/>
        <v>0</v>
      </c>
      <c r="AM18" s="10"/>
      <c r="AN18" s="17">
        <f t="shared" si="23"/>
        <v>0</v>
      </c>
      <c r="AO18" s="8">
        <f t="shared" si="30"/>
        <v>0</v>
      </c>
      <c r="AP18" s="9">
        <v>0</v>
      </c>
      <c r="AQ18" s="9">
        <f t="shared" si="8"/>
        <v>0</v>
      </c>
      <c r="AR18" s="10"/>
      <c r="AS18" s="17">
        <f t="shared" si="9"/>
        <v>0</v>
      </c>
      <c r="AT18" s="8">
        <f t="shared" si="24"/>
        <v>0</v>
      </c>
      <c r="AU18" s="9">
        <v>0</v>
      </c>
      <c r="AV18" s="9">
        <f t="shared" si="25"/>
        <v>0</v>
      </c>
      <c r="AW18" s="10"/>
      <c r="AX18" s="17">
        <f t="shared" si="10"/>
        <v>0</v>
      </c>
      <c r="AY18" s="8">
        <f t="shared" si="26"/>
        <v>0</v>
      </c>
      <c r="AZ18" s="9">
        <v>0</v>
      </c>
      <c r="BA18" s="9">
        <f t="shared" si="11"/>
        <v>0</v>
      </c>
      <c r="BB18" s="10"/>
      <c r="BC18" s="17">
        <f t="shared" si="27"/>
        <v>0</v>
      </c>
      <c r="BD18" s="8">
        <f t="shared" si="28"/>
        <v>0</v>
      </c>
      <c r="BE18" s="9">
        <v>0</v>
      </c>
      <c r="BF18" s="9">
        <f t="shared" si="12"/>
        <v>0</v>
      </c>
      <c r="BG18" s="10"/>
      <c r="BH18" s="17">
        <f t="shared" si="13"/>
        <v>0</v>
      </c>
    </row>
    <row r="19" spans="1:60" hidden="1" x14ac:dyDescent="0.4">
      <c r="A19" s="5">
        <v>13</v>
      </c>
      <c r="B19" s="5"/>
      <c r="C19" s="6"/>
      <c r="D19" s="6"/>
      <c r="E19" s="7"/>
      <c r="F19" s="8">
        <f t="shared" si="32"/>
        <v>0</v>
      </c>
      <c r="G19" s="9">
        <v>0</v>
      </c>
      <c r="H19" s="9">
        <f t="shared" si="14"/>
        <v>0</v>
      </c>
      <c r="I19" s="10"/>
      <c r="J19" s="43">
        <f t="shared" si="29"/>
        <v>0</v>
      </c>
      <c r="K19" s="8">
        <f t="shared" si="15"/>
        <v>0</v>
      </c>
      <c r="L19" s="9">
        <v>0</v>
      </c>
      <c r="M19" s="9">
        <f t="shared" si="0"/>
        <v>0</v>
      </c>
      <c r="N19" s="10"/>
      <c r="O19" s="17">
        <f t="shared" si="16"/>
        <v>0</v>
      </c>
      <c r="P19" s="8">
        <f t="shared" si="17"/>
        <v>0</v>
      </c>
      <c r="Q19" s="9">
        <v>0</v>
      </c>
      <c r="R19" s="9">
        <f t="shared" si="1"/>
        <v>0</v>
      </c>
      <c r="S19" s="10"/>
      <c r="T19" s="17">
        <f t="shared" si="2"/>
        <v>0</v>
      </c>
      <c r="U19" s="8">
        <f t="shared" si="18"/>
        <v>0</v>
      </c>
      <c r="V19" s="9">
        <v>0</v>
      </c>
      <c r="W19" s="9">
        <f t="shared" si="3"/>
        <v>0</v>
      </c>
      <c r="X19" s="10"/>
      <c r="Y19" s="17">
        <f t="shared" si="19"/>
        <v>0</v>
      </c>
      <c r="Z19" s="8">
        <f t="shared" si="31"/>
        <v>0</v>
      </c>
      <c r="AA19" s="9">
        <v>0</v>
      </c>
      <c r="AB19" s="9">
        <f t="shared" si="4"/>
        <v>0</v>
      </c>
      <c r="AC19" s="10"/>
      <c r="AD19" s="17">
        <f t="shared" si="20"/>
        <v>0</v>
      </c>
      <c r="AE19" s="8">
        <f t="shared" si="21"/>
        <v>0</v>
      </c>
      <c r="AF19" s="9">
        <v>0</v>
      </c>
      <c r="AG19" s="9">
        <f t="shared" si="5"/>
        <v>0</v>
      </c>
      <c r="AH19" s="10"/>
      <c r="AI19" s="17">
        <f t="shared" si="6"/>
        <v>0</v>
      </c>
      <c r="AJ19" s="8">
        <f t="shared" si="22"/>
        <v>0</v>
      </c>
      <c r="AK19" s="9">
        <v>0</v>
      </c>
      <c r="AL19" s="9">
        <f t="shared" si="7"/>
        <v>0</v>
      </c>
      <c r="AM19" s="10"/>
      <c r="AN19" s="17">
        <f t="shared" si="23"/>
        <v>0</v>
      </c>
      <c r="AO19" s="8">
        <f t="shared" si="30"/>
        <v>0</v>
      </c>
      <c r="AP19" s="9">
        <v>0</v>
      </c>
      <c r="AQ19" s="9">
        <f t="shared" si="8"/>
        <v>0</v>
      </c>
      <c r="AR19" s="10"/>
      <c r="AS19" s="17">
        <f t="shared" si="9"/>
        <v>0</v>
      </c>
      <c r="AT19" s="8">
        <f t="shared" si="24"/>
        <v>0</v>
      </c>
      <c r="AU19" s="9">
        <v>0</v>
      </c>
      <c r="AV19" s="9">
        <f t="shared" si="25"/>
        <v>0</v>
      </c>
      <c r="AW19" s="10"/>
      <c r="AX19" s="17">
        <f t="shared" si="10"/>
        <v>0</v>
      </c>
      <c r="AY19" s="8">
        <f t="shared" si="26"/>
        <v>0</v>
      </c>
      <c r="AZ19" s="9">
        <v>0</v>
      </c>
      <c r="BA19" s="9">
        <f t="shared" si="11"/>
        <v>0</v>
      </c>
      <c r="BB19" s="10"/>
      <c r="BC19" s="17">
        <f t="shared" si="27"/>
        <v>0</v>
      </c>
      <c r="BD19" s="8">
        <f t="shared" si="28"/>
        <v>0</v>
      </c>
      <c r="BE19" s="9">
        <v>0</v>
      </c>
      <c r="BF19" s="9">
        <f t="shared" si="12"/>
        <v>0</v>
      </c>
      <c r="BG19" s="10"/>
      <c r="BH19" s="17">
        <f t="shared" si="13"/>
        <v>0</v>
      </c>
    </row>
    <row r="20" spans="1:60" hidden="1" x14ac:dyDescent="0.4">
      <c r="A20" s="5">
        <v>14</v>
      </c>
      <c r="B20" s="5"/>
      <c r="C20" s="6"/>
      <c r="D20" s="6"/>
      <c r="E20" s="7"/>
      <c r="F20" s="8">
        <f t="shared" si="32"/>
        <v>0</v>
      </c>
      <c r="G20" s="9">
        <v>0</v>
      </c>
      <c r="H20" s="9">
        <f t="shared" si="14"/>
        <v>0</v>
      </c>
      <c r="I20" s="10"/>
      <c r="J20" s="43">
        <f t="shared" si="29"/>
        <v>0</v>
      </c>
      <c r="K20" s="8">
        <f t="shared" si="15"/>
        <v>0</v>
      </c>
      <c r="L20" s="9">
        <v>0</v>
      </c>
      <c r="M20" s="9">
        <f t="shared" si="0"/>
        <v>0</v>
      </c>
      <c r="N20" s="10"/>
      <c r="O20" s="17">
        <f t="shared" si="16"/>
        <v>0</v>
      </c>
      <c r="P20" s="8">
        <f t="shared" si="17"/>
        <v>0</v>
      </c>
      <c r="Q20" s="9">
        <v>0</v>
      </c>
      <c r="R20" s="9">
        <f t="shared" si="1"/>
        <v>0</v>
      </c>
      <c r="S20" s="10"/>
      <c r="T20" s="17">
        <f t="shared" si="2"/>
        <v>0</v>
      </c>
      <c r="U20" s="8">
        <f t="shared" si="18"/>
        <v>0</v>
      </c>
      <c r="V20" s="9">
        <v>0</v>
      </c>
      <c r="W20" s="9">
        <f t="shared" si="3"/>
        <v>0</v>
      </c>
      <c r="X20" s="10"/>
      <c r="Y20" s="17">
        <f t="shared" si="19"/>
        <v>0</v>
      </c>
      <c r="Z20" s="8">
        <f t="shared" si="31"/>
        <v>0</v>
      </c>
      <c r="AA20" s="9">
        <v>0</v>
      </c>
      <c r="AB20" s="9">
        <f t="shared" si="4"/>
        <v>0</v>
      </c>
      <c r="AC20" s="10"/>
      <c r="AD20" s="17">
        <f t="shared" si="20"/>
        <v>0</v>
      </c>
      <c r="AE20" s="8">
        <f t="shared" si="21"/>
        <v>0</v>
      </c>
      <c r="AF20" s="9">
        <v>0</v>
      </c>
      <c r="AG20" s="9">
        <f t="shared" si="5"/>
        <v>0</v>
      </c>
      <c r="AH20" s="10"/>
      <c r="AI20" s="17">
        <f t="shared" si="6"/>
        <v>0</v>
      </c>
      <c r="AJ20" s="8">
        <f t="shared" si="22"/>
        <v>0</v>
      </c>
      <c r="AK20" s="9">
        <v>0</v>
      </c>
      <c r="AL20" s="9">
        <f t="shared" si="7"/>
        <v>0</v>
      </c>
      <c r="AM20" s="10"/>
      <c r="AN20" s="17">
        <f t="shared" si="23"/>
        <v>0</v>
      </c>
      <c r="AO20" s="8">
        <f t="shared" si="30"/>
        <v>0</v>
      </c>
      <c r="AP20" s="9">
        <v>0</v>
      </c>
      <c r="AQ20" s="9">
        <f t="shared" si="8"/>
        <v>0</v>
      </c>
      <c r="AR20" s="10"/>
      <c r="AS20" s="17">
        <f t="shared" si="9"/>
        <v>0</v>
      </c>
      <c r="AT20" s="8">
        <f t="shared" si="24"/>
        <v>0</v>
      </c>
      <c r="AU20" s="9">
        <v>0</v>
      </c>
      <c r="AV20" s="9">
        <f t="shared" si="25"/>
        <v>0</v>
      </c>
      <c r="AW20" s="10"/>
      <c r="AX20" s="17">
        <f t="shared" si="10"/>
        <v>0</v>
      </c>
      <c r="AY20" s="8">
        <f t="shared" si="26"/>
        <v>0</v>
      </c>
      <c r="AZ20" s="9">
        <v>0</v>
      </c>
      <c r="BA20" s="9">
        <f t="shared" si="11"/>
        <v>0</v>
      </c>
      <c r="BB20" s="10"/>
      <c r="BC20" s="17">
        <f t="shared" si="27"/>
        <v>0</v>
      </c>
      <c r="BD20" s="8">
        <f t="shared" si="28"/>
        <v>0</v>
      </c>
      <c r="BE20" s="9">
        <v>0</v>
      </c>
      <c r="BF20" s="9">
        <f t="shared" si="12"/>
        <v>0</v>
      </c>
      <c r="BG20" s="10"/>
      <c r="BH20" s="17">
        <f t="shared" si="13"/>
        <v>0</v>
      </c>
    </row>
    <row r="21" spans="1:60" hidden="1" x14ac:dyDescent="0.4">
      <c r="A21" s="5">
        <v>15</v>
      </c>
      <c r="B21" s="5"/>
      <c r="C21" s="6"/>
      <c r="D21" s="6"/>
      <c r="E21" s="7"/>
      <c r="F21" s="8">
        <f t="shared" si="32"/>
        <v>0</v>
      </c>
      <c r="G21" s="9">
        <v>0</v>
      </c>
      <c r="H21" s="9">
        <f t="shared" si="14"/>
        <v>0</v>
      </c>
      <c r="I21" s="10"/>
      <c r="J21" s="43">
        <f t="shared" si="29"/>
        <v>0</v>
      </c>
      <c r="K21" s="8">
        <f t="shared" si="15"/>
        <v>0</v>
      </c>
      <c r="L21" s="9">
        <v>0</v>
      </c>
      <c r="M21" s="9">
        <f t="shared" si="0"/>
        <v>0</v>
      </c>
      <c r="N21" s="10"/>
      <c r="O21" s="17">
        <f t="shared" si="16"/>
        <v>0</v>
      </c>
      <c r="P21" s="8">
        <f t="shared" si="17"/>
        <v>0</v>
      </c>
      <c r="Q21" s="9">
        <v>0</v>
      </c>
      <c r="R21" s="9">
        <f t="shared" si="1"/>
        <v>0</v>
      </c>
      <c r="S21" s="10"/>
      <c r="T21" s="17">
        <f t="shared" si="2"/>
        <v>0</v>
      </c>
      <c r="U21" s="8">
        <f t="shared" si="18"/>
        <v>0</v>
      </c>
      <c r="V21" s="9">
        <v>0</v>
      </c>
      <c r="W21" s="9">
        <f t="shared" si="3"/>
        <v>0</v>
      </c>
      <c r="X21" s="10"/>
      <c r="Y21" s="17">
        <f t="shared" si="19"/>
        <v>0</v>
      </c>
      <c r="Z21" s="8">
        <f t="shared" si="31"/>
        <v>0</v>
      </c>
      <c r="AA21" s="9">
        <v>0</v>
      </c>
      <c r="AB21" s="9">
        <f t="shared" si="4"/>
        <v>0</v>
      </c>
      <c r="AC21" s="10"/>
      <c r="AD21" s="17">
        <f t="shared" si="20"/>
        <v>0</v>
      </c>
      <c r="AE21" s="8">
        <f t="shared" si="21"/>
        <v>0</v>
      </c>
      <c r="AF21" s="9">
        <v>0</v>
      </c>
      <c r="AG21" s="9">
        <f t="shared" si="5"/>
        <v>0</v>
      </c>
      <c r="AH21" s="10"/>
      <c r="AI21" s="17">
        <f t="shared" si="6"/>
        <v>0</v>
      </c>
      <c r="AJ21" s="8">
        <f t="shared" si="22"/>
        <v>0</v>
      </c>
      <c r="AK21" s="9">
        <v>0</v>
      </c>
      <c r="AL21" s="9">
        <f t="shared" si="7"/>
        <v>0</v>
      </c>
      <c r="AM21" s="10"/>
      <c r="AN21" s="17">
        <f t="shared" si="23"/>
        <v>0</v>
      </c>
      <c r="AO21" s="8">
        <f t="shared" si="30"/>
        <v>0</v>
      </c>
      <c r="AP21" s="9">
        <v>0</v>
      </c>
      <c r="AQ21" s="9">
        <f t="shared" si="8"/>
        <v>0</v>
      </c>
      <c r="AR21" s="10"/>
      <c r="AS21" s="17">
        <f t="shared" si="9"/>
        <v>0</v>
      </c>
      <c r="AT21" s="8">
        <f t="shared" si="24"/>
        <v>0</v>
      </c>
      <c r="AU21" s="9">
        <v>0</v>
      </c>
      <c r="AV21" s="9">
        <f t="shared" si="25"/>
        <v>0</v>
      </c>
      <c r="AW21" s="10"/>
      <c r="AX21" s="17">
        <f t="shared" si="10"/>
        <v>0</v>
      </c>
      <c r="AY21" s="8">
        <f t="shared" si="26"/>
        <v>0</v>
      </c>
      <c r="AZ21" s="9">
        <v>0</v>
      </c>
      <c r="BA21" s="9">
        <f t="shared" si="11"/>
        <v>0</v>
      </c>
      <c r="BB21" s="10"/>
      <c r="BC21" s="17">
        <f t="shared" si="27"/>
        <v>0</v>
      </c>
      <c r="BD21" s="8">
        <f t="shared" si="28"/>
        <v>0</v>
      </c>
      <c r="BE21" s="9">
        <v>0</v>
      </c>
      <c r="BF21" s="9">
        <f t="shared" si="12"/>
        <v>0</v>
      </c>
      <c r="BG21" s="10"/>
      <c r="BH21" s="17">
        <f t="shared" si="13"/>
        <v>0</v>
      </c>
    </row>
    <row r="22" spans="1:60" hidden="1" x14ac:dyDescent="0.4">
      <c r="A22" s="5">
        <v>16</v>
      </c>
      <c r="B22" s="5"/>
      <c r="C22" s="6"/>
      <c r="D22" s="6"/>
      <c r="E22" s="7"/>
      <c r="F22" s="8">
        <f t="shared" si="32"/>
        <v>0</v>
      </c>
      <c r="G22" s="9">
        <v>0</v>
      </c>
      <c r="H22" s="9">
        <f t="shared" si="14"/>
        <v>0</v>
      </c>
      <c r="I22" s="10"/>
      <c r="J22" s="43">
        <f t="shared" si="29"/>
        <v>0</v>
      </c>
      <c r="K22" s="8">
        <f t="shared" si="15"/>
        <v>0</v>
      </c>
      <c r="L22" s="9">
        <v>0</v>
      </c>
      <c r="M22" s="9">
        <f t="shared" si="0"/>
        <v>0</v>
      </c>
      <c r="N22" s="10"/>
      <c r="O22" s="17">
        <f t="shared" si="16"/>
        <v>0</v>
      </c>
      <c r="P22" s="8">
        <f t="shared" si="17"/>
        <v>0</v>
      </c>
      <c r="Q22" s="9">
        <v>0</v>
      </c>
      <c r="R22" s="9">
        <f t="shared" si="1"/>
        <v>0</v>
      </c>
      <c r="S22" s="10"/>
      <c r="T22" s="17">
        <f t="shared" si="2"/>
        <v>0</v>
      </c>
      <c r="U22" s="8">
        <f t="shared" si="18"/>
        <v>0</v>
      </c>
      <c r="V22" s="9">
        <v>0</v>
      </c>
      <c r="W22" s="9">
        <f t="shared" si="3"/>
        <v>0</v>
      </c>
      <c r="X22" s="10"/>
      <c r="Y22" s="17">
        <f t="shared" si="19"/>
        <v>0</v>
      </c>
      <c r="Z22" s="8">
        <f t="shared" si="31"/>
        <v>0</v>
      </c>
      <c r="AA22" s="9">
        <v>0</v>
      </c>
      <c r="AB22" s="9">
        <f t="shared" si="4"/>
        <v>0</v>
      </c>
      <c r="AC22" s="10"/>
      <c r="AD22" s="17">
        <f t="shared" si="20"/>
        <v>0</v>
      </c>
      <c r="AE22" s="8">
        <f t="shared" si="21"/>
        <v>0</v>
      </c>
      <c r="AF22" s="9">
        <v>0</v>
      </c>
      <c r="AG22" s="9">
        <f t="shared" si="5"/>
        <v>0</v>
      </c>
      <c r="AH22" s="10"/>
      <c r="AI22" s="17">
        <f t="shared" si="6"/>
        <v>0</v>
      </c>
      <c r="AJ22" s="8">
        <f t="shared" si="22"/>
        <v>0</v>
      </c>
      <c r="AK22" s="9">
        <v>0</v>
      </c>
      <c r="AL22" s="9">
        <f t="shared" si="7"/>
        <v>0</v>
      </c>
      <c r="AM22" s="10"/>
      <c r="AN22" s="17">
        <f t="shared" si="23"/>
        <v>0</v>
      </c>
      <c r="AO22" s="8">
        <f t="shared" si="30"/>
        <v>0</v>
      </c>
      <c r="AP22" s="9">
        <v>0</v>
      </c>
      <c r="AQ22" s="9">
        <f t="shared" si="8"/>
        <v>0</v>
      </c>
      <c r="AR22" s="10"/>
      <c r="AS22" s="17">
        <f t="shared" si="9"/>
        <v>0</v>
      </c>
      <c r="AT22" s="8">
        <f t="shared" si="24"/>
        <v>0</v>
      </c>
      <c r="AU22" s="9">
        <v>0</v>
      </c>
      <c r="AV22" s="9">
        <f t="shared" si="25"/>
        <v>0</v>
      </c>
      <c r="AW22" s="10"/>
      <c r="AX22" s="17">
        <f t="shared" si="10"/>
        <v>0</v>
      </c>
      <c r="AY22" s="8">
        <f t="shared" si="26"/>
        <v>0</v>
      </c>
      <c r="AZ22" s="9">
        <v>0</v>
      </c>
      <c r="BA22" s="9">
        <f t="shared" si="11"/>
        <v>0</v>
      </c>
      <c r="BB22" s="10"/>
      <c r="BC22" s="17">
        <f t="shared" si="27"/>
        <v>0</v>
      </c>
      <c r="BD22" s="8">
        <f t="shared" si="28"/>
        <v>0</v>
      </c>
      <c r="BE22" s="9">
        <v>0</v>
      </c>
      <c r="BF22" s="9">
        <f t="shared" si="12"/>
        <v>0</v>
      </c>
      <c r="BG22" s="10"/>
      <c r="BH22" s="17">
        <f t="shared" si="13"/>
        <v>0</v>
      </c>
    </row>
    <row r="23" spans="1:60" hidden="1" x14ac:dyDescent="0.4">
      <c r="A23" s="5">
        <v>17</v>
      </c>
      <c r="B23" s="5"/>
      <c r="C23" s="6"/>
      <c r="D23" s="6"/>
      <c r="E23" s="7"/>
      <c r="F23" s="8">
        <f t="shared" si="32"/>
        <v>0</v>
      </c>
      <c r="G23" s="9">
        <v>0</v>
      </c>
      <c r="H23" s="9">
        <f t="shared" si="14"/>
        <v>0</v>
      </c>
      <c r="I23" s="10"/>
      <c r="J23" s="43">
        <f t="shared" si="29"/>
        <v>0</v>
      </c>
      <c r="K23" s="8">
        <f t="shared" si="15"/>
        <v>0</v>
      </c>
      <c r="L23" s="9">
        <v>0</v>
      </c>
      <c r="M23" s="9">
        <f t="shared" ref="M23:M38" si="33">IF(ISBLANK(L23),"",ROUND(L23*0.1,0))</f>
        <v>0</v>
      </c>
      <c r="N23" s="10"/>
      <c r="O23" s="17">
        <f t="shared" si="16"/>
        <v>0</v>
      </c>
      <c r="P23" s="8">
        <f t="shared" si="17"/>
        <v>0</v>
      </c>
      <c r="Q23" s="9">
        <v>0</v>
      </c>
      <c r="R23" s="9">
        <f t="shared" si="1"/>
        <v>0</v>
      </c>
      <c r="S23" s="10"/>
      <c r="T23" s="17">
        <f t="shared" si="2"/>
        <v>0</v>
      </c>
      <c r="U23" s="8">
        <f t="shared" si="18"/>
        <v>0</v>
      </c>
      <c r="V23" s="9">
        <v>0</v>
      </c>
      <c r="W23" s="9">
        <f t="shared" si="3"/>
        <v>0</v>
      </c>
      <c r="X23" s="10"/>
      <c r="Y23" s="17">
        <f t="shared" si="19"/>
        <v>0</v>
      </c>
      <c r="Z23" s="8">
        <f t="shared" si="31"/>
        <v>0</v>
      </c>
      <c r="AA23" s="9">
        <v>0</v>
      </c>
      <c r="AB23" s="9">
        <f t="shared" si="4"/>
        <v>0</v>
      </c>
      <c r="AC23" s="10"/>
      <c r="AD23" s="17">
        <f t="shared" si="20"/>
        <v>0</v>
      </c>
      <c r="AE23" s="8">
        <f t="shared" si="21"/>
        <v>0</v>
      </c>
      <c r="AF23" s="9">
        <v>0</v>
      </c>
      <c r="AG23" s="9">
        <f t="shared" si="5"/>
        <v>0</v>
      </c>
      <c r="AH23" s="10"/>
      <c r="AI23" s="17">
        <f t="shared" si="6"/>
        <v>0</v>
      </c>
      <c r="AJ23" s="8">
        <f t="shared" si="22"/>
        <v>0</v>
      </c>
      <c r="AK23" s="9">
        <v>0</v>
      </c>
      <c r="AL23" s="9">
        <f t="shared" si="7"/>
        <v>0</v>
      </c>
      <c r="AM23" s="10"/>
      <c r="AN23" s="17">
        <f t="shared" si="23"/>
        <v>0</v>
      </c>
      <c r="AO23" s="8">
        <f t="shared" si="30"/>
        <v>0</v>
      </c>
      <c r="AP23" s="9">
        <v>0</v>
      </c>
      <c r="AQ23" s="9">
        <f t="shared" si="8"/>
        <v>0</v>
      </c>
      <c r="AR23" s="10"/>
      <c r="AS23" s="17">
        <f t="shared" si="9"/>
        <v>0</v>
      </c>
      <c r="AT23" s="8">
        <f t="shared" si="24"/>
        <v>0</v>
      </c>
      <c r="AU23" s="9">
        <v>0</v>
      </c>
      <c r="AV23" s="9">
        <f t="shared" si="25"/>
        <v>0</v>
      </c>
      <c r="AW23" s="10"/>
      <c r="AX23" s="17">
        <f t="shared" si="10"/>
        <v>0</v>
      </c>
      <c r="AY23" s="8">
        <f t="shared" si="26"/>
        <v>0</v>
      </c>
      <c r="AZ23" s="9">
        <v>0</v>
      </c>
      <c r="BA23" s="9">
        <f t="shared" si="11"/>
        <v>0</v>
      </c>
      <c r="BB23" s="10"/>
      <c r="BC23" s="17">
        <f t="shared" si="27"/>
        <v>0</v>
      </c>
      <c r="BD23" s="8">
        <f t="shared" si="28"/>
        <v>0</v>
      </c>
      <c r="BE23" s="9">
        <v>0</v>
      </c>
      <c r="BF23" s="9">
        <f t="shared" si="12"/>
        <v>0</v>
      </c>
      <c r="BG23" s="10"/>
      <c r="BH23" s="17">
        <f t="shared" si="13"/>
        <v>0</v>
      </c>
    </row>
    <row r="24" spans="1:60" x14ac:dyDescent="0.4">
      <c r="A24" s="5">
        <v>18</v>
      </c>
      <c r="B24" s="5" t="s">
        <v>53</v>
      </c>
      <c r="C24" s="6" t="s">
        <v>54</v>
      </c>
      <c r="D24" s="76" t="s">
        <v>160</v>
      </c>
      <c r="E24" s="7"/>
      <c r="F24" s="8">
        <f t="shared" si="32"/>
        <v>0</v>
      </c>
      <c r="G24" s="9">
        <v>0</v>
      </c>
      <c r="H24" s="9">
        <f t="shared" si="14"/>
        <v>0</v>
      </c>
      <c r="I24" s="10"/>
      <c r="J24" s="43">
        <f t="shared" si="29"/>
        <v>0</v>
      </c>
      <c r="K24" s="8">
        <f t="shared" si="15"/>
        <v>0</v>
      </c>
      <c r="L24" s="9">
        <v>0</v>
      </c>
      <c r="M24" s="9">
        <f t="shared" si="33"/>
        <v>0</v>
      </c>
      <c r="N24" s="10"/>
      <c r="O24" s="17">
        <f t="shared" si="16"/>
        <v>0</v>
      </c>
      <c r="P24" s="8">
        <f t="shared" si="17"/>
        <v>0</v>
      </c>
      <c r="Q24" s="9">
        <v>0</v>
      </c>
      <c r="R24" s="9">
        <f t="shared" si="1"/>
        <v>0</v>
      </c>
      <c r="S24" s="10"/>
      <c r="T24" s="17">
        <f t="shared" si="2"/>
        <v>0</v>
      </c>
      <c r="U24" s="8">
        <f t="shared" si="18"/>
        <v>0</v>
      </c>
      <c r="V24" s="9">
        <v>0</v>
      </c>
      <c r="W24" s="9">
        <f t="shared" si="3"/>
        <v>0</v>
      </c>
      <c r="X24" s="10"/>
      <c r="Y24" s="17">
        <f t="shared" si="19"/>
        <v>0</v>
      </c>
      <c r="Z24" s="8">
        <f t="shared" si="31"/>
        <v>0</v>
      </c>
      <c r="AA24" s="9">
        <v>0</v>
      </c>
      <c r="AB24" s="9">
        <f t="shared" si="4"/>
        <v>0</v>
      </c>
      <c r="AC24" s="10"/>
      <c r="AD24" s="17">
        <f t="shared" si="20"/>
        <v>0</v>
      </c>
      <c r="AE24" s="8">
        <f t="shared" si="21"/>
        <v>0</v>
      </c>
      <c r="AF24" s="9">
        <v>0</v>
      </c>
      <c r="AG24" s="9">
        <f t="shared" si="5"/>
        <v>0</v>
      </c>
      <c r="AH24" s="10"/>
      <c r="AI24" s="17">
        <f t="shared" si="6"/>
        <v>0</v>
      </c>
      <c r="AJ24" s="8">
        <f t="shared" si="22"/>
        <v>0</v>
      </c>
      <c r="AK24" s="9">
        <v>0</v>
      </c>
      <c r="AL24" s="9">
        <f t="shared" si="7"/>
        <v>0</v>
      </c>
      <c r="AM24" s="10"/>
      <c r="AN24" s="17">
        <f t="shared" si="23"/>
        <v>0</v>
      </c>
      <c r="AO24" s="8">
        <f t="shared" si="30"/>
        <v>0</v>
      </c>
      <c r="AP24" s="9">
        <v>0</v>
      </c>
      <c r="AQ24" s="9">
        <f t="shared" si="8"/>
        <v>0</v>
      </c>
      <c r="AR24" s="10"/>
      <c r="AS24" s="17">
        <f t="shared" si="9"/>
        <v>0</v>
      </c>
      <c r="AT24" s="8">
        <f t="shared" si="24"/>
        <v>0</v>
      </c>
      <c r="AU24" s="9">
        <v>0</v>
      </c>
      <c r="AV24" s="9">
        <f t="shared" si="25"/>
        <v>0</v>
      </c>
      <c r="AW24" s="10"/>
      <c r="AX24" s="17">
        <f t="shared" si="10"/>
        <v>0</v>
      </c>
      <c r="AY24" s="8">
        <f t="shared" si="26"/>
        <v>0</v>
      </c>
      <c r="AZ24" s="9">
        <v>0</v>
      </c>
      <c r="BA24" s="9">
        <f t="shared" si="11"/>
        <v>0</v>
      </c>
      <c r="BB24" s="10"/>
      <c r="BC24" s="17">
        <f t="shared" si="27"/>
        <v>0</v>
      </c>
      <c r="BD24" s="8">
        <f t="shared" si="28"/>
        <v>0</v>
      </c>
      <c r="BE24" s="9">
        <v>0</v>
      </c>
      <c r="BF24" s="9">
        <f t="shared" si="12"/>
        <v>0</v>
      </c>
      <c r="BG24" s="10"/>
      <c r="BH24" s="17">
        <f t="shared" si="13"/>
        <v>0</v>
      </c>
    </row>
    <row r="25" spans="1:60" x14ac:dyDescent="0.4">
      <c r="A25" s="5">
        <v>19</v>
      </c>
      <c r="B25" s="5" t="s">
        <v>55</v>
      </c>
      <c r="C25" s="6" t="s">
        <v>56</v>
      </c>
      <c r="D25" s="76" t="s">
        <v>160</v>
      </c>
      <c r="E25" s="7"/>
      <c r="F25" s="8">
        <f t="shared" si="32"/>
        <v>0</v>
      </c>
      <c r="G25" s="9">
        <v>0</v>
      </c>
      <c r="H25" s="9">
        <f t="shared" si="14"/>
        <v>0</v>
      </c>
      <c r="I25" s="10"/>
      <c r="J25" s="43">
        <f t="shared" si="29"/>
        <v>0</v>
      </c>
      <c r="K25" s="8">
        <f t="shared" si="15"/>
        <v>0</v>
      </c>
      <c r="L25" s="9">
        <v>0</v>
      </c>
      <c r="M25" s="9">
        <f t="shared" si="33"/>
        <v>0</v>
      </c>
      <c r="N25" s="10"/>
      <c r="O25" s="17">
        <f t="shared" si="16"/>
        <v>0</v>
      </c>
      <c r="P25" s="8">
        <f t="shared" si="17"/>
        <v>0</v>
      </c>
      <c r="Q25" s="9">
        <v>0</v>
      </c>
      <c r="R25" s="9">
        <f t="shared" si="1"/>
        <v>0</v>
      </c>
      <c r="S25" s="10"/>
      <c r="T25" s="17">
        <f t="shared" si="2"/>
        <v>0</v>
      </c>
      <c r="U25" s="8">
        <f t="shared" si="18"/>
        <v>0</v>
      </c>
      <c r="V25" s="9">
        <v>0</v>
      </c>
      <c r="W25" s="9">
        <f t="shared" si="3"/>
        <v>0</v>
      </c>
      <c r="X25" s="10"/>
      <c r="Y25" s="17">
        <f t="shared" si="19"/>
        <v>0</v>
      </c>
      <c r="Z25" s="8">
        <f t="shared" si="31"/>
        <v>0</v>
      </c>
      <c r="AA25" s="9">
        <v>0</v>
      </c>
      <c r="AB25" s="9">
        <f t="shared" si="4"/>
        <v>0</v>
      </c>
      <c r="AC25" s="10"/>
      <c r="AD25" s="17">
        <f t="shared" si="20"/>
        <v>0</v>
      </c>
      <c r="AE25" s="8">
        <f t="shared" si="21"/>
        <v>0</v>
      </c>
      <c r="AF25" s="9">
        <v>0</v>
      </c>
      <c r="AG25" s="9">
        <f t="shared" si="5"/>
        <v>0</v>
      </c>
      <c r="AH25" s="10"/>
      <c r="AI25" s="17">
        <f t="shared" si="6"/>
        <v>0</v>
      </c>
      <c r="AJ25" s="8">
        <f t="shared" si="22"/>
        <v>0</v>
      </c>
      <c r="AK25" s="9">
        <v>0</v>
      </c>
      <c r="AL25" s="9">
        <f t="shared" si="7"/>
        <v>0</v>
      </c>
      <c r="AM25" s="10"/>
      <c r="AN25" s="17">
        <f t="shared" si="23"/>
        <v>0</v>
      </c>
      <c r="AO25" s="8">
        <f t="shared" si="30"/>
        <v>0</v>
      </c>
      <c r="AP25" s="9">
        <v>0</v>
      </c>
      <c r="AQ25" s="9">
        <f t="shared" si="8"/>
        <v>0</v>
      </c>
      <c r="AR25" s="10"/>
      <c r="AS25" s="17">
        <f t="shared" si="9"/>
        <v>0</v>
      </c>
      <c r="AT25" s="8">
        <f t="shared" si="24"/>
        <v>0</v>
      </c>
      <c r="AU25" s="9">
        <v>0</v>
      </c>
      <c r="AV25" s="9">
        <f t="shared" si="25"/>
        <v>0</v>
      </c>
      <c r="AW25" s="10"/>
      <c r="AX25" s="17">
        <f t="shared" si="10"/>
        <v>0</v>
      </c>
      <c r="AY25" s="8">
        <f t="shared" si="26"/>
        <v>0</v>
      </c>
      <c r="AZ25" s="9">
        <v>0</v>
      </c>
      <c r="BA25" s="9">
        <f t="shared" si="11"/>
        <v>0</v>
      </c>
      <c r="BB25" s="10"/>
      <c r="BC25" s="17">
        <f t="shared" si="27"/>
        <v>0</v>
      </c>
      <c r="BD25" s="8">
        <f t="shared" si="28"/>
        <v>0</v>
      </c>
      <c r="BE25" s="9">
        <v>0</v>
      </c>
      <c r="BF25" s="9">
        <f t="shared" si="12"/>
        <v>0</v>
      </c>
      <c r="BG25" s="10"/>
      <c r="BH25" s="17">
        <f t="shared" si="13"/>
        <v>0</v>
      </c>
    </row>
    <row r="26" spans="1:60" hidden="1" x14ac:dyDescent="0.4">
      <c r="A26" s="5">
        <v>20</v>
      </c>
      <c r="B26" s="5"/>
      <c r="C26" s="6"/>
      <c r="D26" s="6"/>
      <c r="E26" s="7"/>
      <c r="F26" s="8">
        <f t="shared" si="32"/>
        <v>0</v>
      </c>
      <c r="G26" s="9">
        <v>0</v>
      </c>
      <c r="H26" s="9">
        <f t="shared" si="14"/>
        <v>0</v>
      </c>
      <c r="I26" s="10"/>
      <c r="J26" s="43">
        <f t="shared" si="29"/>
        <v>0</v>
      </c>
      <c r="K26" s="8">
        <f t="shared" si="15"/>
        <v>0</v>
      </c>
      <c r="L26" s="9">
        <v>0</v>
      </c>
      <c r="M26" s="9">
        <f t="shared" si="33"/>
        <v>0</v>
      </c>
      <c r="N26" s="10"/>
      <c r="O26" s="17">
        <f t="shared" si="16"/>
        <v>0</v>
      </c>
      <c r="P26" s="8">
        <f t="shared" si="17"/>
        <v>0</v>
      </c>
      <c r="Q26" s="9">
        <v>0</v>
      </c>
      <c r="R26" s="9">
        <f t="shared" si="1"/>
        <v>0</v>
      </c>
      <c r="S26" s="10"/>
      <c r="T26" s="17">
        <f t="shared" si="2"/>
        <v>0</v>
      </c>
      <c r="U26" s="8">
        <f t="shared" si="18"/>
        <v>0</v>
      </c>
      <c r="V26" s="9">
        <v>0</v>
      </c>
      <c r="W26" s="9">
        <f t="shared" si="3"/>
        <v>0</v>
      </c>
      <c r="X26" s="10"/>
      <c r="Y26" s="17">
        <f t="shared" si="19"/>
        <v>0</v>
      </c>
      <c r="Z26" s="8">
        <f t="shared" si="31"/>
        <v>0</v>
      </c>
      <c r="AA26" s="9">
        <v>0</v>
      </c>
      <c r="AB26" s="9">
        <f t="shared" si="4"/>
        <v>0</v>
      </c>
      <c r="AC26" s="10"/>
      <c r="AD26" s="17">
        <f t="shared" si="20"/>
        <v>0</v>
      </c>
      <c r="AE26" s="8">
        <f t="shared" si="21"/>
        <v>0</v>
      </c>
      <c r="AF26" s="9">
        <v>0</v>
      </c>
      <c r="AG26" s="9">
        <f t="shared" si="5"/>
        <v>0</v>
      </c>
      <c r="AH26" s="10"/>
      <c r="AI26" s="17">
        <f t="shared" si="6"/>
        <v>0</v>
      </c>
      <c r="AJ26" s="8">
        <f t="shared" si="22"/>
        <v>0</v>
      </c>
      <c r="AK26" s="9">
        <v>0</v>
      </c>
      <c r="AL26" s="9">
        <f t="shared" si="7"/>
        <v>0</v>
      </c>
      <c r="AM26" s="10"/>
      <c r="AN26" s="17">
        <f t="shared" si="23"/>
        <v>0</v>
      </c>
      <c r="AO26" s="8">
        <f t="shared" si="30"/>
        <v>0</v>
      </c>
      <c r="AP26" s="9">
        <v>0</v>
      </c>
      <c r="AQ26" s="9">
        <f t="shared" si="8"/>
        <v>0</v>
      </c>
      <c r="AR26" s="10"/>
      <c r="AS26" s="17">
        <f t="shared" si="9"/>
        <v>0</v>
      </c>
      <c r="AT26" s="8">
        <f t="shared" si="24"/>
        <v>0</v>
      </c>
      <c r="AU26" s="9">
        <v>0</v>
      </c>
      <c r="AV26" s="9">
        <f t="shared" si="25"/>
        <v>0</v>
      </c>
      <c r="AW26" s="10"/>
      <c r="AX26" s="17">
        <f t="shared" si="10"/>
        <v>0</v>
      </c>
      <c r="AY26" s="8">
        <f t="shared" si="26"/>
        <v>0</v>
      </c>
      <c r="AZ26" s="9">
        <v>0</v>
      </c>
      <c r="BA26" s="9">
        <f t="shared" si="11"/>
        <v>0</v>
      </c>
      <c r="BB26" s="10"/>
      <c r="BC26" s="17">
        <f t="shared" si="27"/>
        <v>0</v>
      </c>
      <c r="BD26" s="8">
        <f t="shared" si="28"/>
        <v>0</v>
      </c>
      <c r="BE26" s="9">
        <v>0</v>
      </c>
      <c r="BF26" s="9">
        <f t="shared" si="12"/>
        <v>0</v>
      </c>
      <c r="BG26" s="10"/>
      <c r="BH26" s="17">
        <f t="shared" si="13"/>
        <v>0</v>
      </c>
    </row>
    <row r="27" spans="1:60" x14ac:dyDescent="0.4">
      <c r="A27" s="5">
        <v>21</v>
      </c>
      <c r="B27" s="5" t="s">
        <v>57</v>
      </c>
      <c r="C27" s="5" t="s">
        <v>57</v>
      </c>
      <c r="D27" s="6" t="s">
        <v>158</v>
      </c>
      <c r="E27" s="7"/>
      <c r="F27" s="8">
        <f t="shared" si="32"/>
        <v>0</v>
      </c>
      <c r="G27" s="9">
        <v>0</v>
      </c>
      <c r="H27" s="9">
        <f t="shared" si="14"/>
        <v>0</v>
      </c>
      <c r="I27" s="10"/>
      <c r="J27" s="43">
        <f t="shared" si="29"/>
        <v>0</v>
      </c>
      <c r="K27" s="8">
        <f t="shared" si="15"/>
        <v>0</v>
      </c>
      <c r="L27" s="9">
        <v>0</v>
      </c>
      <c r="M27" s="9">
        <f t="shared" si="33"/>
        <v>0</v>
      </c>
      <c r="N27" s="10"/>
      <c r="O27" s="17">
        <f t="shared" si="16"/>
        <v>0</v>
      </c>
      <c r="P27" s="8">
        <f t="shared" si="17"/>
        <v>0</v>
      </c>
      <c r="Q27" s="9">
        <v>0</v>
      </c>
      <c r="R27" s="9">
        <f t="shared" si="1"/>
        <v>0</v>
      </c>
      <c r="S27" s="10"/>
      <c r="T27" s="17">
        <f t="shared" si="2"/>
        <v>0</v>
      </c>
      <c r="U27" s="8">
        <f t="shared" si="18"/>
        <v>206362</v>
      </c>
      <c r="V27" s="9">
        <v>187602</v>
      </c>
      <c r="W27" s="9">
        <f t="shared" si="3"/>
        <v>18760</v>
      </c>
      <c r="X27" s="10">
        <v>206362</v>
      </c>
      <c r="Y27" s="17">
        <f t="shared" si="19"/>
        <v>0</v>
      </c>
      <c r="Z27" s="8">
        <f t="shared" si="31"/>
        <v>0</v>
      </c>
      <c r="AA27" s="9">
        <v>0</v>
      </c>
      <c r="AB27" s="9">
        <f t="shared" si="4"/>
        <v>0</v>
      </c>
      <c r="AC27" s="10"/>
      <c r="AD27" s="17">
        <f t="shared" si="20"/>
        <v>0</v>
      </c>
      <c r="AE27" s="8">
        <f t="shared" si="21"/>
        <v>0</v>
      </c>
      <c r="AF27" s="9">
        <v>0</v>
      </c>
      <c r="AG27" s="9">
        <f t="shared" si="5"/>
        <v>0</v>
      </c>
      <c r="AH27" s="10"/>
      <c r="AI27" s="17">
        <f t="shared" si="6"/>
        <v>0</v>
      </c>
      <c r="AJ27" s="8">
        <f t="shared" si="22"/>
        <v>0</v>
      </c>
      <c r="AK27" s="9">
        <v>0</v>
      </c>
      <c r="AL27" s="9">
        <f t="shared" si="7"/>
        <v>0</v>
      </c>
      <c r="AM27" s="10"/>
      <c r="AN27" s="17">
        <f t="shared" si="23"/>
        <v>0</v>
      </c>
      <c r="AO27" s="8">
        <f t="shared" si="30"/>
        <v>59136</v>
      </c>
      <c r="AP27" s="9">
        <v>53760</v>
      </c>
      <c r="AQ27" s="9">
        <f t="shared" si="8"/>
        <v>5376</v>
      </c>
      <c r="AR27" s="10"/>
      <c r="AS27" s="17">
        <f t="shared" si="9"/>
        <v>59136</v>
      </c>
      <c r="AT27" s="8">
        <f t="shared" si="24"/>
        <v>0</v>
      </c>
      <c r="AU27" s="9">
        <v>0</v>
      </c>
      <c r="AV27" s="9">
        <f t="shared" si="25"/>
        <v>0</v>
      </c>
      <c r="AW27" s="10"/>
      <c r="AX27" s="17">
        <f t="shared" si="10"/>
        <v>59136</v>
      </c>
      <c r="AY27" s="8">
        <f t="shared" si="26"/>
        <v>0</v>
      </c>
      <c r="AZ27" s="9">
        <v>0</v>
      </c>
      <c r="BA27" s="9">
        <f t="shared" si="11"/>
        <v>0</v>
      </c>
      <c r="BB27" s="10">
        <v>59136</v>
      </c>
      <c r="BC27" s="17">
        <f t="shared" si="27"/>
        <v>0</v>
      </c>
      <c r="BD27" s="8">
        <f t="shared" si="28"/>
        <v>0</v>
      </c>
      <c r="BE27" s="9">
        <v>0</v>
      </c>
      <c r="BF27" s="9">
        <f t="shared" si="12"/>
        <v>0</v>
      </c>
      <c r="BG27" s="10"/>
      <c r="BH27" s="17">
        <f t="shared" si="13"/>
        <v>0</v>
      </c>
    </row>
    <row r="28" spans="1:60" x14ac:dyDescent="0.4">
      <c r="A28" s="5">
        <v>22</v>
      </c>
      <c r="B28" s="5" t="s">
        <v>58</v>
      </c>
      <c r="C28" s="6" t="s">
        <v>59</v>
      </c>
      <c r="D28" s="6" t="s">
        <v>158</v>
      </c>
      <c r="E28" s="7"/>
      <c r="F28" s="8">
        <f t="shared" si="32"/>
        <v>0</v>
      </c>
      <c r="G28" s="9">
        <v>0</v>
      </c>
      <c r="H28" s="9">
        <f t="shared" si="14"/>
        <v>0</v>
      </c>
      <c r="I28" s="10"/>
      <c r="J28" s="43">
        <f t="shared" si="29"/>
        <v>0</v>
      </c>
      <c r="K28" s="8">
        <f t="shared" si="15"/>
        <v>0</v>
      </c>
      <c r="L28" s="9">
        <v>0</v>
      </c>
      <c r="M28" s="9">
        <f t="shared" si="33"/>
        <v>0</v>
      </c>
      <c r="N28" s="10"/>
      <c r="O28" s="17">
        <f t="shared" si="16"/>
        <v>0</v>
      </c>
      <c r="P28" s="8">
        <f t="shared" si="17"/>
        <v>0</v>
      </c>
      <c r="Q28" s="9">
        <v>0</v>
      </c>
      <c r="R28" s="9">
        <f t="shared" si="1"/>
        <v>0</v>
      </c>
      <c r="S28" s="10"/>
      <c r="T28" s="17">
        <f t="shared" si="2"/>
        <v>0</v>
      </c>
      <c r="U28" s="8">
        <f t="shared" si="18"/>
        <v>0</v>
      </c>
      <c r="V28" s="9">
        <v>0</v>
      </c>
      <c r="W28" s="9">
        <f t="shared" si="3"/>
        <v>0</v>
      </c>
      <c r="X28" s="10"/>
      <c r="Y28" s="17">
        <f t="shared" si="19"/>
        <v>0</v>
      </c>
      <c r="Z28" s="8">
        <f t="shared" si="31"/>
        <v>0</v>
      </c>
      <c r="AA28" s="9">
        <v>0</v>
      </c>
      <c r="AB28" s="9">
        <f t="shared" si="4"/>
        <v>0</v>
      </c>
      <c r="AC28" s="10"/>
      <c r="AD28" s="17">
        <f t="shared" si="20"/>
        <v>0</v>
      </c>
      <c r="AE28" s="8">
        <f t="shared" si="21"/>
        <v>0</v>
      </c>
      <c r="AF28" s="9">
        <v>0</v>
      </c>
      <c r="AG28" s="9">
        <f t="shared" si="5"/>
        <v>0</v>
      </c>
      <c r="AH28" s="10"/>
      <c r="AI28" s="17">
        <f t="shared" si="6"/>
        <v>0</v>
      </c>
      <c r="AJ28" s="8">
        <f t="shared" si="22"/>
        <v>0</v>
      </c>
      <c r="AK28" s="9">
        <v>0</v>
      </c>
      <c r="AL28" s="9">
        <f t="shared" si="7"/>
        <v>0</v>
      </c>
      <c r="AM28" s="10"/>
      <c r="AN28" s="17">
        <f t="shared" si="23"/>
        <v>0</v>
      </c>
      <c r="AO28" s="8">
        <f t="shared" si="30"/>
        <v>0</v>
      </c>
      <c r="AP28" s="9">
        <v>0</v>
      </c>
      <c r="AQ28" s="9">
        <f t="shared" si="8"/>
        <v>0</v>
      </c>
      <c r="AR28" s="10"/>
      <c r="AS28" s="17">
        <f t="shared" si="9"/>
        <v>0</v>
      </c>
      <c r="AT28" s="8">
        <f t="shared" si="24"/>
        <v>0</v>
      </c>
      <c r="AU28" s="9">
        <v>0</v>
      </c>
      <c r="AV28" s="9">
        <f t="shared" si="25"/>
        <v>0</v>
      </c>
      <c r="AW28" s="10"/>
      <c r="AX28" s="17">
        <f t="shared" si="10"/>
        <v>0</v>
      </c>
      <c r="AY28" s="8">
        <f t="shared" si="26"/>
        <v>0</v>
      </c>
      <c r="AZ28" s="9">
        <v>0</v>
      </c>
      <c r="BA28" s="9">
        <f t="shared" si="11"/>
        <v>0</v>
      </c>
      <c r="BB28" s="10"/>
      <c r="BC28" s="17">
        <f t="shared" si="27"/>
        <v>0</v>
      </c>
      <c r="BD28" s="8">
        <f t="shared" si="28"/>
        <v>0</v>
      </c>
      <c r="BE28" s="9">
        <v>0</v>
      </c>
      <c r="BF28" s="9">
        <f t="shared" si="12"/>
        <v>0</v>
      </c>
      <c r="BG28" s="10"/>
      <c r="BH28" s="17">
        <f t="shared" si="13"/>
        <v>0</v>
      </c>
    </row>
    <row r="29" spans="1:60" x14ac:dyDescent="0.4">
      <c r="A29" s="5">
        <v>23</v>
      </c>
      <c r="B29" s="5" t="s">
        <v>60</v>
      </c>
      <c r="C29" s="6" t="s">
        <v>61</v>
      </c>
      <c r="D29" s="6" t="s">
        <v>158</v>
      </c>
      <c r="E29" s="7"/>
      <c r="F29" s="8">
        <f t="shared" si="32"/>
        <v>0</v>
      </c>
      <c r="G29" s="9">
        <v>0</v>
      </c>
      <c r="H29" s="9">
        <f t="shared" si="14"/>
        <v>0</v>
      </c>
      <c r="I29" s="10"/>
      <c r="J29" s="43">
        <f t="shared" si="29"/>
        <v>0</v>
      </c>
      <c r="K29" s="8">
        <f t="shared" si="15"/>
        <v>0</v>
      </c>
      <c r="L29" s="9">
        <v>0</v>
      </c>
      <c r="M29" s="9">
        <f t="shared" si="33"/>
        <v>0</v>
      </c>
      <c r="N29" s="10"/>
      <c r="O29" s="17">
        <f t="shared" si="16"/>
        <v>0</v>
      </c>
      <c r="P29" s="8">
        <f t="shared" si="17"/>
        <v>0</v>
      </c>
      <c r="Q29" s="9">
        <v>0</v>
      </c>
      <c r="R29" s="9">
        <f t="shared" si="1"/>
        <v>0</v>
      </c>
      <c r="S29" s="10"/>
      <c r="T29" s="17">
        <f t="shared" si="2"/>
        <v>0</v>
      </c>
      <c r="U29" s="8">
        <f>V29+W29+2880</f>
        <v>156370</v>
      </c>
      <c r="V29" s="9">
        <v>142120</v>
      </c>
      <c r="W29" s="9">
        <f>IF(ISBLANK(V29),"",ROUND(V29*0.08,0))</f>
        <v>11370</v>
      </c>
      <c r="X29" s="10"/>
      <c r="Y29" s="33">
        <f>IF(ISERROR(SUM(T29,U29)-X29),"",SUM(T29,U29)-X29)-1</f>
        <v>156369</v>
      </c>
      <c r="Z29" s="8">
        <f t="shared" si="31"/>
        <v>0</v>
      </c>
      <c r="AA29" s="9">
        <v>0</v>
      </c>
      <c r="AB29" s="9">
        <f t="shared" si="4"/>
        <v>0</v>
      </c>
      <c r="AC29" s="10">
        <v>156369</v>
      </c>
      <c r="AD29" s="17">
        <f t="shared" si="20"/>
        <v>0</v>
      </c>
      <c r="AE29" s="8">
        <f t="shared" si="21"/>
        <v>0</v>
      </c>
      <c r="AF29" s="9">
        <v>0</v>
      </c>
      <c r="AG29" s="9">
        <f t="shared" si="5"/>
        <v>0</v>
      </c>
      <c r="AH29" s="10"/>
      <c r="AI29" s="17">
        <f t="shared" si="6"/>
        <v>0</v>
      </c>
      <c r="AJ29" s="8">
        <f>AK29+AL29+2880</f>
        <v>156370</v>
      </c>
      <c r="AK29" s="9">
        <f>150480-8360</f>
        <v>142120</v>
      </c>
      <c r="AL29" s="9">
        <f>IF(ISBLANK(AK29),"",ROUND(AK29*0.08,0))</f>
        <v>11370</v>
      </c>
      <c r="AM29" s="10"/>
      <c r="AN29" s="17">
        <f>IF(ISERROR(SUM(AI29,AJ29)-AM29),"",SUM(AI29,AJ29)-AM29)-1</f>
        <v>156369</v>
      </c>
      <c r="AO29" s="8">
        <f t="shared" si="30"/>
        <v>0</v>
      </c>
      <c r="AP29" s="9">
        <v>0</v>
      </c>
      <c r="AQ29" s="9">
        <f t="shared" si="8"/>
        <v>0</v>
      </c>
      <c r="AR29" s="10">
        <v>156369</v>
      </c>
      <c r="AS29" s="17">
        <f t="shared" si="9"/>
        <v>0</v>
      </c>
      <c r="AT29" s="8">
        <f t="shared" si="24"/>
        <v>0</v>
      </c>
      <c r="AU29" s="9">
        <v>0</v>
      </c>
      <c r="AV29" s="9">
        <f t="shared" si="25"/>
        <v>0</v>
      </c>
      <c r="AW29" s="10"/>
      <c r="AX29" s="17">
        <f t="shared" si="10"/>
        <v>0</v>
      </c>
      <c r="AY29" s="8">
        <f t="shared" si="26"/>
        <v>0</v>
      </c>
      <c r="AZ29" s="9">
        <v>0</v>
      </c>
      <c r="BA29" s="9">
        <f t="shared" si="11"/>
        <v>0</v>
      </c>
      <c r="BB29" s="10"/>
      <c r="BC29" s="17">
        <f t="shared" si="27"/>
        <v>0</v>
      </c>
      <c r="BD29" s="20">
        <f>BE29+BF29+2880-1</f>
        <v>156369</v>
      </c>
      <c r="BE29" s="69">
        <f>142120</f>
        <v>142120</v>
      </c>
      <c r="BF29" s="69">
        <f>IF(ISBLANK(BE29),"",ROUND(BE29*0.08,0))</f>
        <v>11370</v>
      </c>
      <c r="BG29" s="70"/>
      <c r="BH29" s="17">
        <f>IF(ISERROR(SUM(BC29,BD29)-BG29),"",SUM(BC29,BD29)-BG29)</f>
        <v>156369</v>
      </c>
    </row>
    <row r="30" spans="1:60" x14ac:dyDescent="0.4">
      <c r="A30" s="5">
        <v>24</v>
      </c>
      <c r="B30" s="5" t="s">
        <v>62</v>
      </c>
      <c r="C30" s="6" t="s">
        <v>63</v>
      </c>
      <c r="D30" s="76" t="s">
        <v>160</v>
      </c>
      <c r="E30" s="7"/>
      <c r="F30" s="8">
        <f t="shared" si="32"/>
        <v>0</v>
      </c>
      <c r="G30" s="9">
        <v>0</v>
      </c>
      <c r="H30" s="9">
        <f t="shared" si="14"/>
        <v>0</v>
      </c>
      <c r="I30" s="10"/>
      <c r="J30" s="43">
        <f t="shared" si="29"/>
        <v>0</v>
      </c>
      <c r="K30" s="8">
        <f t="shared" si="15"/>
        <v>0</v>
      </c>
      <c r="L30" s="9">
        <v>0</v>
      </c>
      <c r="M30" s="9">
        <f t="shared" si="33"/>
        <v>0</v>
      </c>
      <c r="N30" s="10"/>
      <c r="O30" s="17">
        <f t="shared" si="16"/>
        <v>0</v>
      </c>
      <c r="P30" s="8">
        <f t="shared" si="17"/>
        <v>0</v>
      </c>
      <c r="Q30" s="9">
        <v>0</v>
      </c>
      <c r="R30" s="9">
        <f t="shared" si="1"/>
        <v>0</v>
      </c>
      <c r="S30" s="10"/>
      <c r="T30" s="17">
        <f t="shared" si="2"/>
        <v>0</v>
      </c>
      <c r="U30" s="8">
        <f t="shared" si="18"/>
        <v>0</v>
      </c>
      <c r="V30" s="9">
        <v>0</v>
      </c>
      <c r="W30" s="9">
        <f t="shared" ref="W30:W54" si="34">IF(ISBLANK(V30),"",ROUND(V30*0.1,0))</f>
        <v>0</v>
      </c>
      <c r="X30" s="10"/>
      <c r="Y30" s="17">
        <f t="shared" si="19"/>
        <v>0</v>
      </c>
      <c r="Z30" s="8">
        <f t="shared" si="31"/>
        <v>0</v>
      </c>
      <c r="AA30" s="9">
        <v>0</v>
      </c>
      <c r="AB30" s="9">
        <f t="shared" si="4"/>
        <v>0</v>
      </c>
      <c r="AC30" s="10"/>
      <c r="AD30" s="17">
        <f t="shared" si="20"/>
        <v>0</v>
      </c>
      <c r="AE30" s="8">
        <f t="shared" si="21"/>
        <v>0</v>
      </c>
      <c r="AF30" s="9">
        <v>0</v>
      </c>
      <c r="AG30" s="9">
        <f t="shared" si="5"/>
        <v>0</v>
      </c>
      <c r="AH30" s="10"/>
      <c r="AI30" s="17">
        <f t="shared" si="6"/>
        <v>0</v>
      </c>
      <c r="AJ30" s="8">
        <f t="shared" si="22"/>
        <v>0</v>
      </c>
      <c r="AK30" s="9">
        <v>0</v>
      </c>
      <c r="AL30" s="9">
        <f t="shared" si="7"/>
        <v>0</v>
      </c>
      <c r="AM30" s="10"/>
      <c r="AN30" s="17">
        <f t="shared" si="23"/>
        <v>0</v>
      </c>
      <c r="AO30" s="8">
        <f t="shared" si="30"/>
        <v>0</v>
      </c>
      <c r="AP30" s="9">
        <v>0</v>
      </c>
      <c r="AQ30" s="9">
        <f t="shared" si="8"/>
        <v>0</v>
      </c>
      <c r="AR30" s="10"/>
      <c r="AS30" s="17">
        <f t="shared" si="9"/>
        <v>0</v>
      </c>
      <c r="AT30" s="8">
        <f t="shared" si="24"/>
        <v>0</v>
      </c>
      <c r="AU30" s="9">
        <v>0</v>
      </c>
      <c r="AV30" s="9">
        <f t="shared" si="25"/>
        <v>0</v>
      </c>
      <c r="AW30" s="10"/>
      <c r="AX30" s="17">
        <f t="shared" si="10"/>
        <v>0</v>
      </c>
      <c r="AY30" s="8">
        <f t="shared" si="26"/>
        <v>0</v>
      </c>
      <c r="AZ30" s="9">
        <v>0</v>
      </c>
      <c r="BA30" s="9">
        <f t="shared" si="11"/>
        <v>0</v>
      </c>
      <c r="BB30" s="10"/>
      <c r="BC30" s="17">
        <f t="shared" si="27"/>
        <v>0</v>
      </c>
      <c r="BD30" s="8">
        <f>BE30+BF30</f>
        <v>0</v>
      </c>
      <c r="BE30" s="9">
        <v>0</v>
      </c>
      <c r="BF30" s="9">
        <f t="shared" si="12"/>
        <v>0</v>
      </c>
      <c r="BG30" s="10"/>
      <c r="BH30" s="17">
        <f t="shared" si="13"/>
        <v>0</v>
      </c>
    </row>
    <row r="31" spans="1:60" hidden="1" x14ac:dyDescent="0.4">
      <c r="A31" s="5">
        <v>25</v>
      </c>
      <c r="B31" s="5"/>
      <c r="C31" s="6"/>
      <c r="D31" s="6"/>
      <c r="E31" s="7"/>
      <c r="F31" s="8">
        <f t="shared" si="32"/>
        <v>0</v>
      </c>
      <c r="G31" s="9">
        <v>0</v>
      </c>
      <c r="H31" s="9">
        <f t="shared" si="14"/>
        <v>0</v>
      </c>
      <c r="I31" s="10"/>
      <c r="J31" s="43">
        <f t="shared" si="29"/>
        <v>0</v>
      </c>
      <c r="K31" s="8">
        <f t="shared" si="15"/>
        <v>0</v>
      </c>
      <c r="L31" s="9">
        <v>0</v>
      </c>
      <c r="M31" s="9">
        <f t="shared" si="33"/>
        <v>0</v>
      </c>
      <c r="N31" s="10"/>
      <c r="O31" s="17">
        <f t="shared" si="16"/>
        <v>0</v>
      </c>
      <c r="P31" s="8">
        <f t="shared" si="17"/>
        <v>0</v>
      </c>
      <c r="Q31" s="9">
        <v>0</v>
      </c>
      <c r="R31" s="9">
        <f t="shared" si="1"/>
        <v>0</v>
      </c>
      <c r="S31" s="10"/>
      <c r="T31" s="17">
        <f t="shared" si="2"/>
        <v>0</v>
      </c>
      <c r="U31" s="8">
        <f t="shared" si="18"/>
        <v>0</v>
      </c>
      <c r="V31" s="9">
        <v>0</v>
      </c>
      <c r="W31" s="9">
        <f t="shared" si="34"/>
        <v>0</v>
      </c>
      <c r="X31" s="10"/>
      <c r="Y31" s="17">
        <f t="shared" si="19"/>
        <v>0</v>
      </c>
      <c r="Z31" s="8">
        <f t="shared" si="31"/>
        <v>0</v>
      </c>
      <c r="AA31" s="9">
        <v>0</v>
      </c>
      <c r="AB31" s="9">
        <f t="shared" si="4"/>
        <v>0</v>
      </c>
      <c r="AC31" s="10"/>
      <c r="AD31" s="17">
        <f t="shared" si="20"/>
        <v>0</v>
      </c>
      <c r="AE31" s="8">
        <f t="shared" si="21"/>
        <v>0</v>
      </c>
      <c r="AF31" s="9">
        <v>0</v>
      </c>
      <c r="AG31" s="9">
        <f t="shared" si="5"/>
        <v>0</v>
      </c>
      <c r="AH31" s="10"/>
      <c r="AI31" s="17">
        <f t="shared" si="6"/>
        <v>0</v>
      </c>
      <c r="AJ31" s="8">
        <f t="shared" si="22"/>
        <v>0</v>
      </c>
      <c r="AK31" s="9">
        <v>0</v>
      </c>
      <c r="AL31" s="9">
        <f t="shared" si="7"/>
        <v>0</v>
      </c>
      <c r="AM31" s="10"/>
      <c r="AN31" s="17">
        <f t="shared" si="23"/>
        <v>0</v>
      </c>
      <c r="AO31" s="8">
        <f t="shared" si="30"/>
        <v>0</v>
      </c>
      <c r="AP31" s="9">
        <v>0</v>
      </c>
      <c r="AQ31" s="9">
        <f t="shared" si="8"/>
        <v>0</v>
      </c>
      <c r="AR31" s="10"/>
      <c r="AS31" s="17">
        <f t="shared" si="9"/>
        <v>0</v>
      </c>
      <c r="AT31" s="8">
        <f t="shared" si="24"/>
        <v>0</v>
      </c>
      <c r="AU31" s="9">
        <v>0</v>
      </c>
      <c r="AV31" s="9">
        <f t="shared" si="25"/>
        <v>0</v>
      </c>
      <c r="AW31" s="10"/>
      <c r="AX31" s="17">
        <f t="shared" si="10"/>
        <v>0</v>
      </c>
      <c r="AY31" s="8">
        <f t="shared" si="26"/>
        <v>0</v>
      </c>
      <c r="AZ31" s="9">
        <v>0</v>
      </c>
      <c r="BA31" s="9">
        <f t="shared" si="11"/>
        <v>0</v>
      </c>
      <c r="BB31" s="10"/>
      <c r="BC31" s="17">
        <f t="shared" si="27"/>
        <v>0</v>
      </c>
      <c r="BD31" s="8">
        <f t="shared" si="28"/>
        <v>0</v>
      </c>
      <c r="BE31" s="9">
        <v>0</v>
      </c>
      <c r="BF31" s="9">
        <f t="shared" si="12"/>
        <v>0</v>
      </c>
      <c r="BG31" s="10"/>
      <c r="BH31" s="17">
        <f t="shared" si="13"/>
        <v>0</v>
      </c>
    </row>
    <row r="32" spans="1:60" x14ac:dyDescent="0.4">
      <c r="A32" s="5">
        <v>26</v>
      </c>
      <c r="B32" s="5" t="s">
        <v>64</v>
      </c>
      <c r="C32" s="6" t="s">
        <v>65</v>
      </c>
      <c r="D32" s="6" t="s">
        <v>158</v>
      </c>
      <c r="E32" s="7">
        <v>0</v>
      </c>
      <c r="F32" s="8">
        <f t="shared" si="32"/>
        <v>0</v>
      </c>
      <c r="G32" s="9">
        <v>0</v>
      </c>
      <c r="H32" s="9">
        <f t="shared" si="14"/>
        <v>0</v>
      </c>
      <c r="I32" s="10"/>
      <c r="J32" s="43">
        <f>IF(ISERROR(SUM(E32,F32)-I32),"",SUM(E32,F32)-I32)</f>
        <v>0</v>
      </c>
      <c r="K32" s="8">
        <f>L32+M32</f>
        <v>118272</v>
      </c>
      <c r="L32" s="9">
        <f>107520</f>
        <v>107520</v>
      </c>
      <c r="M32" s="9">
        <f t="shared" si="33"/>
        <v>10752</v>
      </c>
      <c r="N32" s="10"/>
      <c r="O32" s="17">
        <f t="shared" si="16"/>
        <v>118272</v>
      </c>
      <c r="P32" s="8">
        <f t="shared" si="17"/>
        <v>0</v>
      </c>
      <c r="Q32" s="9">
        <v>0</v>
      </c>
      <c r="R32" s="9">
        <f t="shared" si="1"/>
        <v>0</v>
      </c>
      <c r="S32" s="10">
        <v>118272</v>
      </c>
      <c r="T32" s="17">
        <f t="shared" si="2"/>
        <v>0</v>
      </c>
      <c r="U32" s="8">
        <f t="shared" si="18"/>
        <v>196416</v>
      </c>
      <c r="V32" s="9">
        <v>178560</v>
      </c>
      <c r="W32" s="9">
        <f t="shared" si="34"/>
        <v>17856</v>
      </c>
      <c r="X32" s="10"/>
      <c r="Y32" s="33">
        <f t="shared" si="19"/>
        <v>196416</v>
      </c>
      <c r="Z32" s="8">
        <f t="shared" si="31"/>
        <v>0</v>
      </c>
      <c r="AA32" s="9">
        <v>0</v>
      </c>
      <c r="AB32" s="9">
        <f t="shared" si="4"/>
        <v>0</v>
      </c>
      <c r="AC32" s="10">
        <v>196416</v>
      </c>
      <c r="AD32" s="17">
        <f t="shared" si="20"/>
        <v>0</v>
      </c>
      <c r="AE32" s="8">
        <f t="shared" si="21"/>
        <v>0</v>
      </c>
      <c r="AF32" s="9">
        <v>0</v>
      </c>
      <c r="AG32" s="9">
        <f t="shared" si="5"/>
        <v>0</v>
      </c>
      <c r="AH32" s="10"/>
      <c r="AI32" s="17">
        <f t="shared" si="6"/>
        <v>0</v>
      </c>
      <c r="AJ32" s="8">
        <f t="shared" si="22"/>
        <v>271392</v>
      </c>
      <c r="AK32" s="9">
        <f>124800+121920</f>
        <v>246720</v>
      </c>
      <c r="AL32" s="9">
        <f t="shared" si="7"/>
        <v>24672</v>
      </c>
      <c r="AM32" s="10"/>
      <c r="AN32" s="17">
        <f t="shared" si="23"/>
        <v>271392</v>
      </c>
      <c r="AO32" s="8">
        <f t="shared" si="30"/>
        <v>0</v>
      </c>
      <c r="AP32" s="9">
        <v>0</v>
      </c>
      <c r="AQ32" s="9">
        <f t="shared" si="8"/>
        <v>0</v>
      </c>
      <c r="AR32" s="10"/>
      <c r="AS32" s="17">
        <f t="shared" si="9"/>
        <v>271392</v>
      </c>
      <c r="AT32" s="8">
        <f t="shared" si="24"/>
        <v>0</v>
      </c>
      <c r="AU32" s="9">
        <v>0</v>
      </c>
      <c r="AV32" s="9">
        <f t="shared" si="25"/>
        <v>0</v>
      </c>
      <c r="AW32" s="10">
        <v>271392</v>
      </c>
      <c r="AX32" s="17">
        <f t="shared" si="10"/>
        <v>0</v>
      </c>
      <c r="AY32" s="8">
        <f t="shared" si="26"/>
        <v>0</v>
      </c>
      <c r="AZ32" s="9">
        <v>0</v>
      </c>
      <c r="BA32" s="9">
        <f t="shared" si="11"/>
        <v>0</v>
      </c>
      <c r="BB32" s="10"/>
      <c r="BC32" s="17">
        <f t="shared" si="27"/>
        <v>0</v>
      </c>
      <c r="BD32" s="20">
        <f t="shared" si="28"/>
        <v>59136</v>
      </c>
      <c r="BE32" s="69">
        <v>53760</v>
      </c>
      <c r="BF32" s="69">
        <f t="shared" si="12"/>
        <v>5376</v>
      </c>
      <c r="BG32" s="70"/>
      <c r="BH32" s="17">
        <f t="shared" si="13"/>
        <v>59136</v>
      </c>
    </row>
    <row r="33" spans="1:61" hidden="1" x14ac:dyDescent="0.4">
      <c r="A33" s="5">
        <v>27</v>
      </c>
      <c r="B33" s="5"/>
      <c r="C33" s="6"/>
      <c r="D33" s="6"/>
      <c r="E33" s="7"/>
      <c r="F33" s="8">
        <f t="shared" si="32"/>
        <v>0</v>
      </c>
      <c r="G33" s="9">
        <v>0</v>
      </c>
      <c r="H33" s="9">
        <f t="shared" si="14"/>
        <v>0</v>
      </c>
      <c r="I33" s="10"/>
      <c r="J33" s="43">
        <f t="shared" si="29"/>
        <v>0</v>
      </c>
      <c r="K33" s="8">
        <f t="shared" si="15"/>
        <v>0</v>
      </c>
      <c r="L33" s="9">
        <v>0</v>
      </c>
      <c r="M33" s="9">
        <f t="shared" si="33"/>
        <v>0</v>
      </c>
      <c r="N33" s="10"/>
      <c r="O33" s="17">
        <f t="shared" si="16"/>
        <v>0</v>
      </c>
      <c r="P33" s="8">
        <f t="shared" si="17"/>
        <v>0</v>
      </c>
      <c r="Q33" s="9">
        <v>0</v>
      </c>
      <c r="R33" s="9">
        <f t="shared" si="1"/>
        <v>0</v>
      </c>
      <c r="S33" s="10"/>
      <c r="T33" s="17">
        <f t="shared" si="2"/>
        <v>0</v>
      </c>
      <c r="U33" s="8">
        <f t="shared" si="18"/>
        <v>0</v>
      </c>
      <c r="V33" s="9">
        <v>0</v>
      </c>
      <c r="W33" s="9">
        <f t="shared" si="34"/>
        <v>0</v>
      </c>
      <c r="X33" s="10"/>
      <c r="Y33" s="17">
        <f t="shared" si="19"/>
        <v>0</v>
      </c>
      <c r="Z33" s="8">
        <f t="shared" si="31"/>
        <v>0</v>
      </c>
      <c r="AA33" s="9">
        <v>0</v>
      </c>
      <c r="AB33" s="9">
        <f t="shared" si="4"/>
        <v>0</v>
      </c>
      <c r="AC33" s="10"/>
      <c r="AD33" s="17">
        <f t="shared" si="20"/>
        <v>0</v>
      </c>
      <c r="AE33" s="8">
        <f t="shared" si="21"/>
        <v>0</v>
      </c>
      <c r="AF33" s="9">
        <v>0</v>
      </c>
      <c r="AG33" s="9">
        <f t="shared" si="5"/>
        <v>0</v>
      </c>
      <c r="AH33" s="10"/>
      <c r="AI33" s="17">
        <f t="shared" si="6"/>
        <v>0</v>
      </c>
      <c r="AJ33" s="8">
        <f t="shared" si="22"/>
        <v>0</v>
      </c>
      <c r="AK33" s="9">
        <v>0</v>
      </c>
      <c r="AL33" s="9">
        <f t="shared" si="7"/>
        <v>0</v>
      </c>
      <c r="AM33" s="10"/>
      <c r="AN33" s="17">
        <f t="shared" si="23"/>
        <v>0</v>
      </c>
      <c r="AO33" s="8">
        <f t="shared" si="30"/>
        <v>0</v>
      </c>
      <c r="AP33" s="9">
        <v>0</v>
      </c>
      <c r="AQ33" s="9">
        <f t="shared" si="8"/>
        <v>0</v>
      </c>
      <c r="AR33" s="10"/>
      <c r="AS33" s="17">
        <f t="shared" si="9"/>
        <v>0</v>
      </c>
      <c r="AT33" s="8">
        <f t="shared" si="24"/>
        <v>0</v>
      </c>
      <c r="AU33" s="9">
        <v>0</v>
      </c>
      <c r="AV33" s="9">
        <f t="shared" si="25"/>
        <v>0</v>
      </c>
      <c r="AW33" s="10"/>
      <c r="AX33" s="17">
        <f t="shared" si="10"/>
        <v>0</v>
      </c>
      <c r="AY33" s="8">
        <f t="shared" si="26"/>
        <v>0</v>
      </c>
      <c r="AZ33" s="9">
        <v>0</v>
      </c>
      <c r="BA33" s="9">
        <f t="shared" si="11"/>
        <v>0</v>
      </c>
      <c r="BB33" s="10"/>
      <c r="BC33" s="17">
        <f t="shared" si="27"/>
        <v>0</v>
      </c>
      <c r="BD33" s="8">
        <f t="shared" si="28"/>
        <v>0</v>
      </c>
      <c r="BE33" s="9">
        <v>0</v>
      </c>
      <c r="BF33" s="9">
        <f t="shared" si="12"/>
        <v>0</v>
      </c>
      <c r="BG33" s="10"/>
      <c r="BH33" s="17">
        <f t="shared" si="13"/>
        <v>0</v>
      </c>
    </row>
    <row r="34" spans="1:61" x14ac:dyDescent="0.4">
      <c r="A34" s="5">
        <v>28</v>
      </c>
      <c r="B34" s="5" t="s">
        <v>66</v>
      </c>
      <c r="C34" s="6" t="s">
        <v>67</v>
      </c>
      <c r="D34" s="6" t="s">
        <v>158</v>
      </c>
      <c r="E34" s="7"/>
      <c r="F34" s="8">
        <f t="shared" si="32"/>
        <v>0</v>
      </c>
      <c r="G34" s="9">
        <v>0</v>
      </c>
      <c r="H34" s="9">
        <f t="shared" si="14"/>
        <v>0</v>
      </c>
      <c r="I34" s="10"/>
      <c r="J34" s="43">
        <f t="shared" si="29"/>
        <v>0</v>
      </c>
      <c r="K34" s="20">
        <f t="shared" si="15"/>
        <v>93984</v>
      </c>
      <c r="L34" s="9">
        <v>85440</v>
      </c>
      <c r="M34" s="9">
        <f t="shared" si="33"/>
        <v>8544</v>
      </c>
      <c r="N34" s="10"/>
      <c r="O34" s="17">
        <f t="shared" si="16"/>
        <v>93984</v>
      </c>
      <c r="P34" s="8">
        <f t="shared" si="17"/>
        <v>0</v>
      </c>
      <c r="Q34" s="9">
        <v>0</v>
      </c>
      <c r="R34" s="9">
        <f t="shared" si="1"/>
        <v>0</v>
      </c>
      <c r="S34" s="10">
        <v>93984</v>
      </c>
      <c r="T34" s="17">
        <f t="shared" si="2"/>
        <v>0</v>
      </c>
      <c r="U34" s="8">
        <f t="shared" si="18"/>
        <v>31680</v>
      </c>
      <c r="V34" s="9">
        <v>28800</v>
      </c>
      <c r="W34" s="9">
        <f t="shared" si="34"/>
        <v>2880</v>
      </c>
      <c r="X34" s="10"/>
      <c r="Y34" s="17">
        <f t="shared" si="19"/>
        <v>31680</v>
      </c>
      <c r="Z34" s="8">
        <f t="shared" si="31"/>
        <v>0</v>
      </c>
      <c r="AA34" s="9">
        <v>0</v>
      </c>
      <c r="AB34" s="9">
        <f t="shared" si="4"/>
        <v>0</v>
      </c>
      <c r="AC34" s="10">
        <v>31680</v>
      </c>
      <c r="AD34" s="17">
        <f t="shared" si="20"/>
        <v>0</v>
      </c>
      <c r="AE34" s="8">
        <f t="shared" si="21"/>
        <v>0</v>
      </c>
      <c r="AF34" s="9">
        <v>0</v>
      </c>
      <c r="AG34" s="9">
        <f t="shared" si="5"/>
        <v>0</v>
      </c>
      <c r="AH34" s="10"/>
      <c r="AI34" s="17">
        <f t="shared" si="6"/>
        <v>0</v>
      </c>
      <c r="AJ34" s="8">
        <f t="shared" si="22"/>
        <v>41131</v>
      </c>
      <c r="AK34" s="9">
        <v>37392</v>
      </c>
      <c r="AL34" s="9">
        <f t="shared" si="7"/>
        <v>3739</v>
      </c>
      <c r="AM34" s="10"/>
      <c r="AN34" s="17">
        <f t="shared" si="23"/>
        <v>41131</v>
      </c>
      <c r="AO34" s="8">
        <f t="shared" si="30"/>
        <v>0</v>
      </c>
      <c r="AP34" s="9">
        <v>0</v>
      </c>
      <c r="AQ34" s="9">
        <f t="shared" si="8"/>
        <v>0</v>
      </c>
      <c r="AR34" s="10">
        <v>41131</v>
      </c>
      <c r="AS34" s="17">
        <f t="shared" si="9"/>
        <v>0</v>
      </c>
      <c r="AT34" s="8">
        <f t="shared" si="24"/>
        <v>0</v>
      </c>
      <c r="AU34" s="9">
        <v>0</v>
      </c>
      <c r="AV34" s="9">
        <f t="shared" si="25"/>
        <v>0</v>
      </c>
      <c r="AW34" s="10"/>
      <c r="AX34" s="17">
        <f t="shared" si="10"/>
        <v>0</v>
      </c>
      <c r="AY34" s="8">
        <f t="shared" si="26"/>
        <v>0</v>
      </c>
      <c r="AZ34" s="9">
        <v>0</v>
      </c>
      <c r="BA34" s="9">
        <f t="shared" si="11"/>
        <v>0</v>
      </c>
      <c r="BB34" s="10"/>
      <c r="BC34" s="17">
        <f t="shared" si="27"/>
        <v>0</v>
      </c>
      <c r="BD34" s="8">
        <f t="shared" si="28"/>
        <v>35059</v>
      </c>
      <c r="BE34" s="9">
        <v>31872</v>
      </c>
      <c r="BF34" s="9">
        <f t="shared" si="12"/>
        <v>3187</v>
      </c>
      <c r="BG34" s="10"/>
      <c r="BH34" s="17">
        <f t="shared" si="13"/>
        <v>35059</v>
      </c>
    </row>
    <row r="35" spans="1:61" x14ac:dyDescent="0.4">
      <c r="A35" s="5">
        <v>29</v>
      </c>
      <c r="B35" s="5" t="s">
        <v>68</v>
      </c>
      <c r="C35" s="6" t="s">
        <v>69</v>
      </c>
      <c r="D35" s="6" t="s">
        <v>158</v>
      </c>
      <c r="E35" s="7">
        <v>0</v>
      </c>
      <c r="F35" s="8">
        <f t="shared" si="32"/>
        <v>0</v>
      </c>
      <c r="G35" s="9">
        <v>0</v>
      </c>
      <c r="H35" s="9">
        <f t="shared" si="14"/>
        <v>0</v>
      </c>
      <c r="I35" s="10"/>
      <c r="J35" s="43">
        <f t="shared" si="29"/>
        <v>0</v>
      </c>
      <c r="K35" s="20">
        <f t="shared" si="15"/>
        <v>293568</v>
      </c>
      <c r="L35" s="9">
        <v>266880</v>
      </c>
      <c r="M35" s="9">
        <f t="shared" si="33"/>
        <v>26688</v>
      </c>
      <c r="N35" s="10"/>
      <c r="O35" s="17">
        <f>IF(ISERROR(SUM(J35,K35)-N35),"",SUM(J35,K35)-N35)</f>
        <v>293568</v>
      </c>
      <c r="P35" s="8">
        <f t="shared" si="17"/>
        <v>0</v>
      </c>
      <c r="Q35" s="9">
        <v>0</v>
      </c>
      <c r="R35" s="9">
        <f t="shared" si="1"/>
        <v>0</v>
      </c>
      <c r="S35" s="10">
        <v>293568</v>
      </c>
      <c r="T35" s="17">
        <f t="shared" si="2"/>
        <v>0</v>
      </c>
      <c r="U35" s="8">
        <f t="shared" si="18"/>
        <v>0</v>
      </c>
      <c r="V35" s="9">
        <v>0</v>
      </c>
      <c r="W35" s="9">
        <f t="shared" si="34"/>
        <v>0</v>
      </c>
      <c r="X35" s="10"/>
      <c r="Y35" s="17">
        <f t="shared" si="19"/>
        <v>0</v>
      </c>
      <c r="Z35" s="8">
        <f t="shared" si="31"/>
        <v>0</v>
      </c>
      <c r="AA35" s="9">
        <v>0</v>
      </c>
      <c r="AB35" s="9">
        <f t="shared" si="4"/>
        <v>0</v>
      </c>
      <c r="AC35" s="10"/>
      <c r="AD35" s="17">
        <f t="shared" si="20"/>
        <v>0</v>
      </c>
      <c r="AE35" s="8">
        <f t="shared" si="21"/>
        <v>0</v>
      </c>
      <c r="AF35" s="9">
        <v>0</v>
      </c>
      <c r="AG35" s="9">
        <f t="shared" si="5"/>
        <v>0</v>
      </c>
      <c r="AH35" s="10"/>
      <c r="AI35" s="17">
        <f t="shared" si="6"/>
        <v>0</v>
      </c>
      <c r="AJ35" s="8">
        <f t="shared" si="22"/>
        <v>367488</v>
      </c>
      <c r="AK35" s="9">
        <v>334080</v>
      </c>
      <c r="AL35" s="9">
        <f t="shared" si="7"/>
        <v>33408</v>
      </c>
      <c r="AM35" s="10"/>
      <c r="AN35" s="17">
        <f t="shared" si="23"/>
        <v>367488</v>
      </c>
      <c r="AO35" s="8">
        <f t="shared" si="30"/>
        <v>0</v>
      </c>
      <c r="AP35" s="9">
        <v>0</v>
      </c>
      <c r="AQ35" s="9">
        <f t="shared" si="8"/>
        <v>0</v>
      </c>
      <c r="AR35" s="10">
        <v>367488</v>
      </c>
      <c r="AS35" s="17">
        <f t="shared" si="9"/>
        <v>0</v>
      </c>
      <c r="AT35" s="8">
        <f t="shared" si="24"/>
        <v>0</v>
      </c>
      <c r="AU35" s="9">
        <v>0</v>
      </c>
      <c r="AV35" s="9">
        <f t="shared" si="25"/>
        <v>0</v>
      </c>
      <c r="AW35" s="10"/>
      <c r="AX35" s="17">
        <f t="shared" si="10"/>
        <v>0</v>
      </c>
      <c r="AY35" s="8">
        <f t="shared" si="26"/>
        <v>0</v>
      </c>
      <c r="AZ35" s="9">
        <v>0</v>
      </c>
      <c r="BA35" s="9">
        <f t="shared" si="11"/>
        <v>0</v>
      </c>
      <c r="BB35" s="10"/>
      <c r="BC35" s="17">
        <f t="shared" si="27"/>
        <v>0</v>
      </c>
      <c r="BD35" s="8">
        <f t="shared" si="28"/>
        <v>221760</v>
      </c>
      <c r="BE35" s="9">
        <v>201600</v>
      </c>
      <c r="BF35" s="9">
        <f t="shared" si="12"/>
        <v>20160</v>
      </c>
      <c r="BG35" s="10"/>
      <c r="BH35" s="17">
        <f t="shared" si="13"/>
        <v>221760</v>
      </c>
    </row>
    <row r="36" spans="1:61" x14ac:dyDescent="0.4">
      <c r="A36" s="5">
        <v>30</v>
      </c>
      <c r="B36" s="5" t="s">
        <v>70</v>
      </c>
      <c r="C36" s="6" t="s">
        <v>71</v>
      </c>
      <c r="D36" s="76" t="s">
        <v>160</v>
      </c>
      <c r="E36" s="7"/>
      <c r="F36" s="8">
        <f t="shared" si="32"/>
        <v>0</v>
      </c>
      <c r="G36" s="9">
        <v>0</v>
      </c>
      <c r="H36" s="9">
        <f t="shared" si="14"/>
        <v>0</v>
      </c>
      <c r="I36" s="10"/>
      <c r="J36" s="43">
        <f t="shared" si="29"/>
        <v>0</v>
      </c>
      <c r="K36" s="8">
        <f t="shared" si="15"/>
        <v>0</v>
      </c>
      <c r="L36" s="9">
        <v>0</v>
      </c>
      <c r="M36" s="9">
        <f t="shared" si="33"/>
        <v>0</v>
      </c>
      <c r="N36" s="10"/>
      <c r="O36" s="17">
        <f t="shared" si="16"/>
        <v>0</v>
      </c>
      <c r="P36" s="8">
        <f t="shared" si="17"/>
        <v>0</v>
      </c>
      <c r="Q36" s="9">
        <v>0</v>
      </c>
      <c r="R36" s="9">
        <f t="shared" si="1"/>
        <v>0</v>
      </c>
      <c r="S36" s="10"/>
      <c r="T36" s="17">
        <f t="shared" si="2"/>
        <v>0</v>
      </c>
      <c r="U36" s="8">
        <f t="shared" si="18"/>
        <v>0</v>
      </c>
      <c r="V36" s="9">
        <v>0</v>
      </c>
      <c r="W36" s="9">
        <f t="shared" si="34"/>
        <v>0</v>
      </c>
      <c r="X36" s="10"/>
      <c r="Y36" s="17">
        <f t="shared" si="19"/>
        <v>0</v>
      </c>
      <c r="Z36" s="8">
        <f t="shared" si="31"/>
        <v>0</v>
      </c>
      <c r="AA36" s="9">
        <v>0</v>
      </c>
      <c r="AB36" s="9">
        <f t="shared" si="4"/>
        <v>0</v>
      </c>
      <c r="AC36" s="10"/>
      <c r="AD36" s="17">
        <f t="shared" si="20"/>
        <v>0</v>
      </c>
      <c r="AE36" s="8">
        <f t="shared" si="21"/>
        <v>0</v>
      </c>
      <c r="AF36" s="9">
        <v>0</v>
      </c>
      <c r="AG36" s="9">
        <f t="shared" si="5"/>
        <v>0</v>
      </c>
      <c r="AH36" s="10"/>
      <c r="AI36" s="17">
        <f t="shared" si="6"/>
        <v>0</v>
      </c>
      <c r="AJ36" s="8">
        <f t="shared" si="22"/>
        <v>0</v>
      </c>
      <c r="AK36" s="9">
        <v>0</v>
      </c>
      <c r="AL36" s="9">
        <f t="shared" si="7"/>
        <v>0</v>
      </c>
      <c r="AM36" s="10"/>
      <c r="AN36" s="17">
        <f t="shared" si="23"/>
        <v>0</v>
      </c>
      <c r="AO36" s="8">
        <f t="shared" si="30"/>
        <v>0</v>
      </c>
      <c r="AP36" s="9">
        <v>0</v>
      </c>
      <c r="AQ36" s="9">
        <f t="shared" si="8"/>
        <v>0</v>
      </c>
      <c r="AR36" s="10"/>
      <c r="AS36" s="17">
        <f t="shared" si="9"/>
        <v>0</v>
      </c>
      <c r="AT36" s="8">
        <f t="shared" si="24"/>
        <v>0</v>
      </c>
      <c r="AU36" s="9">
        <v>0</v>
      </c>
      <c r="AV36" s="9">
        <f t="shared" si="25"/>
        <v>0</v>
      </c>
      <c r="AW36" s="10"/>
      <c r="AX36" s="17">
        <f t="shared" si="10"/>
        <v>0</v>
      </c>
      <c r="AY36" s="8">
        <f t="shared" si="26"/>
        <v>0</v>
      </c>
      <c r="AZ36" s="9">
        <v>0</v>
      </c>
      <c r="BA36" s="9">
        <f t="shared" si="11"/>
        <v>0</v>
      </c>
      <c r="BB36" s="10"/>
      <c r="BC36" s="17">
        <f t="shared" si="27"/>
        <v>0</v>
      </c>
      <c r="BD36" s="8">
        <f t="shared" si="28"/>
        <v>0</v>
      </c>
      <c r="BE36" s="9">
        <v>0</v>
      </c>
      <c r="BF36" s="9">
        <f t="shared" si="12"/>
        <v>0</v>
      </c>
      <c r="BG36" s="10"/>
      <c r="BH36" s="17">
        <f t="shared" si="13"/>
        <v>0</v>
      </c>
    </row>
    <row r="37" spans="1:61" x14ac:dyDescent="0.4">
      <c r="A37" s="5">
        <v>31</v>
      </c>
      <c r="B37" s="5" t="s">
        <v>72</v>
      </c>
      <c r="C37" s="6" t="s">
        <v>73</v>
      </c>
      <c r="D37" s="6" t="s">
        <v>158</v>
      </c>
      <c r="E37" s="7"/>
      <c r="F37" s="8">
        <f t="shared" si="32"/>
        <v>0</v>
      </c>
      <c r="G37" s="9">
        <v>0</v>
      </c>
      <c r="H37" s="9">
        <f t="shared" si="14"/>
        <v>0</v>
      </c>
      <c r="I37" s="10"/>
      <c r="J37" s="43">
        <f t="shared" si="29"/>
        <v>0</v>
      </c>
      <c r="K37" s="8">
        <f>L37+M37</f>
        <v>983598</v>
      </c>
      <c r="L37" s="9">
        <v>894180</v>
      </c>
      <c r="M37" s="9">
        <f t="shared" si="33"/>
        <v>89418</v>
      </c>
      <c r="N37" s="10"/>
      <c r="O37" s="17">
        <f t="shared" si="16"/>
        <v>983598</v>
      </c>
      <c r="P37" s="8">
        <f t="shared" si="17"/>
        <v>0</v>
      </c>
      <c r="Q37" s="9">
        <v>0</v>
      </c>
      <c r="R37" s="9">
        <f t="shared" si="1"/>
        <v>0</v>
      </c>
      <c r="S37" s="10">
        <v>983598</v>
      </c>
      <c r="T37" s="17">
        <f t="shared" si="2"/>
        <v>0</v>
      </c>
      <c r="U37" s="8">
        <f t="shared" si="18"/>
        <v>4635563</v>
      </c>
      <c r="V37" s="9">
        <f>2030280+2183868</f>
        <v>4214148</v>
      </c>
      <c r="W37" s="9">
        <f t="shared" si="34"/>
        <v>421415</v>
      </c>
      <c r="X37" s="10"/>
      <c r="Y37" s="33">
        <f t="shared" si="19"/>
        <v>4635563</v>
      </c>
      <c r="Z37" s="8">
        <f t="shared" si="31"/>
        <v>89100</v>
      </c>
      <c r="AA37" s="9">
        <v>81000</v>
      </c>
      <c r="AB37" s="9">
        <f t="shared" si="4"/>
        <v>8100</v>
      </c>
      <c r="AC37" s="10">
        <v>4635563</v>
      </c>
      <c r="AD37" s="17">
        <f t="shared" si="20"/>
        <v>89100</v>
      </c>
      <c r="AE37" s="8">
        <f t="shared" si="21"/>
        <v>0</v>
      </c>
      <c r="AF37" s="9">
        <v>0</v>
      </c>
      <c r="AG37" s="9">
        <f t="shared" si="5"/>
        <v>0</v>
      </c>
      <c r="AH37" s="10"/>
      <c r="AI37" s="17">
        <f t="shared" si="6"/>
        <v>89100</v>
      </c>
      <c r="AJ37" s="8">
        <f t="shared" si="22"/>
        <v>2435147</v>
      </c>
      <c r="AK37" s="9">
        <f>848010+333500+1032260</f>
        <v>2213770</v>
      </c>
      <c r="AL37" s="9">
        <f t="shared" si="7"/>
        <v>221377</v>
      </c>
      <c r="AM37" s="10">
        <v>89100</v>
      </c>
      <c r="AN37" s="17">
        <f t="shared" si="23"/>
        <v>2435147</v>
      </c>
      <c r="AO37" s="8">
        <f t="shared" si="30"/>
        <v>22893</v>
      </c>
      <c r="AP37" s="9">
        <f>24320-3508</f>
        <v>20812</v>
      </c>
      <c r="AQ37" s="9">
        <f t="shared" si="8"/>
        <v>2081</v>
      </c>
      <c r="AR37" s="10">
        <f>932811+1502336</f>
        <v>2435147</v>
      </c>
      <c r="AS37" s="17">
        <f>IF(ISERROR(SUM(AN37,AO37)-AR37),"",SUM(AN37,AO37)-AR37)</f>
        <v>22893</v>
      </c>
      <c r="AT37" s="61">
        <f>AU37+AV37</f>
        <v>2435280</v>
      </c>
      <c r="AU37" s="9">
        <f>1468530+45760+699600</f>
        <v>2213890</v>
      </c>
      <c r="AV37" s="9">
        <f>IF(ISBLANK(AU37),"",ROUND(AU37*0.1,0))+1</f>
        <v>221390</v>
      </c>
      <c r="AW37" s="10">
        <v>40202</v>
      </c>
      <c r="AX37" s="17">
        <f>IF(ISERROR(SUM(AS37,AT37)-AW37),"",SUM(AS37,AT37)-AW37)</f>
        <v>2417971</v>
      </c>
      <c r="AY37" s="8">
        <f>AZ37+BA37</f>
        <v>533610</v>
      </c>
      <c r="AZ37" s="9">
        <v>485100</v>
      </c>
      <c r="BA37" s="9">
        <f t="shared" si="11"/>
        <v>48510</v>
      </c>
      <c r="BB37" s="10">
        <v>2417971</v>
      </c>
      <c r="BC37" s="17">
        <f t="shared" si="27"/>
        <v>533610</v>
      </c>
      <c r="BD37" s="8">
        <f t="shared" si="28"/>
        <v>917664</v>
      </c>
      <c r="BE37" s="9">
        <v>834240</v>
      </c>
      <c r="BF37" s="9">
        <f t="shared" si="12"/>
        <v>83424</v>
      </c>
      <c r="BG37" s="10">
        <v>533610</v>
      </c>
      <c r="BH37" s="17">
        <f t="shared" si="13"/>
        <v>917664</v>
      </c>
    </row>
    <row r="38" spans="1:61" x14ac:dyDescent="0.4">
      <c r="A38" s="5">
        <v>32</v>
      </c>
      <c r="B38" s="5" t="s">
        <v>74</v>
      </c>
      <c r="C38" s="6" t="s">
        <v>75</v>
      </c>
      <c r="D38" s="6" t="s">
        <v>158</v>
      </c>
      <c r="E38" s="7"/>
      <c r="F38" s="8">
        <f t="shared" si="32"/>
        <v>0</v>
      </c>
      <c r="G38" s="9">
        <v>0</v>
      </c>
      <c r="H38" s="9">
        <f t="shared" si="14"/>
        <v>0</v>
      </c>
      <c r="I38" s="10"/>
      <c r="J38" s="43">
        <f t="shared" si="29"/>
        <v>0</v>
      </c>
      <c r="K38" s="8">
        <f>L38+M38</f>
        <v>0</v>
      </c>
      <c r="L38" s="9">
        <v>0</v>
      </c>
      <c r="M38" s="9">
        <f t="shared" si="33"/>
        <v>0</v>
      </c>
      <c r="N38" s="10"/>
      <c r="O38" s="17">
        <f t="shared" si="16"/>
        <v>0</v>
      </c>
      <c r="P38" s="8">
        <f t="shared" si="17"/>
        <v>0</v>
      </c>
      <c r="Q38" s="9">
        <v>0</v>
      </c>
      <c r="R38" s="9">
        <f t="shared" si="1"/>
        <v>0</v>
      </c>
      <c r="S38" s="10"/>
      <c r="T38" s="17">
        <f t="shared" si="2"/>
        <v>0</v>
      </c>
      <c r="U38" s="8">
        <f t="shared" si="18"/>
        <v>34650</v>
      </c>
      <c r="V38" s="9">
        <v>31500</v>
      </c>
      <c r="W38" s="9">
        <f t="shared" si="34"/>
        <v>3150</v>
      </c>
      <c r="X38" s="10">
        <v>34650</v>
      </c>
      <c r="Y38" s="17">
        <f t="shared" si="19"/>
        <v>0</v>
      </c>
      <c r="Z38" s="8">
        <f t="shared" si="31"/>
        <v>0</v>
      </c>
      <c r="AA38" s="9">
        <v>0</v>
      </c>
      <c r="AB38" s="9">
        <f t="shared" si="4"/>
        <v>0</v>
      </c>
      <c r="AC38" s="10"/>
      <c r="AD38" s="17">
        <f t="shared" si="20"/>
        <v>0</v>
      </c>
      <c r="AE38" s="8">
        <f t="shared" si="21"/>
        <v>0</v>
      </c>
      <c r="AF38" s="9">
        <v>0</v>
      </c>
      <c r="AG38" s="9">
        <f t="shared" si="5"/>
        <v>0</v>
      </c>
      <c r="AH38" s="10"/>
      <c r="AI38" s="17">
        <f t="shared" si="6"/>
        <v>0</v>
      </c>
      <c r="AJ38" s="8">
        <f t="shared" si="22"/>
        <v>51975</v>
      </c>
      <c r="AK38" s="9">
        <v>47250</v>
      </c>
      <c r="AL38" s="9">
        <f t="shared" si="7"/>
        <v>4725</v>
      </c>
      <c r="AM38" s="10"/>
      <c r="AN38" s="17">
        <f t="shared" si="23"/>
        <v>51975</v>
      </c>
      <c r="AO38" s="8">
        <f t="shared" si="30"/>
        <v>0</v>
      </c>
      <c r="AP38" s="9">
        <v>0</v>
      </c>
      <c r="AQ38" s="9">
        <f t="shared" si="8"/>
        <v>0</v>
      </c>
      <c r="AR38" s="10">
        <v>51975</v>
      </c>
      <c r="AS38" s="17">
        <f t="shared" si="9"/>
        <v>0</v>
      </c>
      <c r="AT38" s="8">
        <f t="shared" si="24"/>
        <v>51975</v>
      </c>
      <c r="AU38" s="9">
        <v>47250</v>
      </c>
      <c r="AV38" s="9">
        <f t="shared" si="25"/>
        <v>4725</v>
      </c>
      <c r="AW38" s="10"/>
      <c r="AX38" s="17">
        <f t="shared" si="10"/>
        <v>51975</v>
      </c>
      <c r="AY38" s="8">
        <f t="shared" si="26"/>
        <v>0</v>
      </c>
      <c r="AZ38" s="9">
        <v>0</v>
      </c>
      <c r="BA38" s="9">
        <f t="shared" si="11"/>
        <v>0</v>
      </c>
      <c r="BB38" s="10">
        <v>51975</v>
      </c>
      <c r="BC38" s="17">
        <f t="shared" si="27"/>
        <v>0</v>
      </c>
      <c r="BD38" s="8">
        <f t="shared" si="28"/>
        <v>0</v>
      </c>
      <c r="BE38" s="9">
        <v>0</v>
      </c>
      <c r="BF38" s="9">
        <f t="shared" si="12"/>
        <v>0</v>
      </c>
      <c r="BG38" s="10"/>
      <c r="BH38" s="17">
        <f t="shared" si="13"/>
        <v>0</v>
      </c>
    </row>
    <row r="39" spans="1:61" hidden="1" x14ac:dyDescent="0.4">
      <c r="A39" s="5">
        <v>33</v>
      </c>
      <c r="B39" s="5"/>
      <c r="C39" s="6"/>
      <c r="D39" s="6"/>
      <c r="E39" s="7"/>
      <c r="F39" s="8">
        <f t="shared" si="32"/>
        <v>0</v>
      </c>
      <c r="G39" s="9">
        <v>0</v>
      </c>
      <c r="H39" s="9">
        <f t="shared" si="14"/>
        <v>0</v>
      </c>
      <c r="I39" s="10"/>
      <c r="J39" s="43">
        <f t="shared" si="29"/>
        <v>0</v>
      </c>
      <c r="K39" s="8">
        <f t="shared" si="15"/>
        <v>0</v>
      </c>
      <c r="L39" s="9">
        <v>0</v>
      </c>
      <c r="M39" s="9">
        <f t="shared" ref="M39:M56" si="35">IF(ISBLANK(L39),"",ROUND(L39*0.1,0))</f>
        <v>0</v>
      </c>
      <c r="N39" s="10"/>
      <c r="O39" s="17">
        <f t="shared" si="16"/>
        <v>0</v>
      </c>
      <c r="P39" s="8">
        <f t="shared" si="17"/>
        <v>0</v>
      </c>
      <c r="Q39" s="9">
        <v>0</v>
      </c>
      <c r="R39" s="9">
        <f t="shared" si="1"/>
        <v>0</v>
      </c>
      <c r="S39" s="10"/>
      <c r="T39" s="17">
        <f t="shared" si="2"/>
        <v>0</v>
      </c>
      <c r="U39" s="8">
        <f t="shared" si="18"/>
        <v>0</v>
      </c>
      <c r="V39" s="9">
        <v>0</v>
      </c>
      <c r="W39" s="9">
        <f t="shared" si="34"/>
        <v>0</v>
      </c>
      <c r="X39" s="10"/>
      <c r="Y39" s="17">
        <f t="shared" si="19"/>
        <v>0</v>
      </c>
      <c r="Z39" s="8">
        <f t="shared" si="31"/>
        <v>0</v>
      </c>
      <c r="AA39" s="9">
        <v>0</v>
      </c>
      <c r="AB39" s="9">
        <f t="shared" ref="AB39:AB69" si="36">IF(ISBLANK(AA39),"",ROUND(AA39*0.1,0))</f>
        <v>0</v>
      </c>
      <c r="AC39" s="10"/>
      <c r="AD39" s="17">
        <f t="shared" si="20"/>
        <v>0</v>
      </c>
      <c r="AE39" s="8">
        <f t="shared" si="21"/>
        <v>0</v>
      </c>
      <c r="AF39" s="9">
        <v>0</v>
      </c>
      <c r="AG39" s="9">
        <f t="shared" si="5"/>
        <v>0</v>
      </c>
      <c r="AH39" s="10"/>
      <c r="AI39" s="17">
        <f t="shared" si="6"/>
        <v>0</v>
      </c>
      <c r="AJ39" s="8">
        <f t="shared" si="22"/>
        <v>0</v>
      </c>
      <c r="AK39" s="9">
        <v>0</v>
      </c>
      <c r="AL39" s="9">
        <f t="shared" si="7"/>
        <v>0</v>
      </c>
      <c r="AM39" s="10"/>
      <c r="AN39" s="17">
        <f t="shared" si="23"/>
        <v>0</v>
      </c>
      <c r="AO39" s="8">
        <f t="shared" si="30"/>
        <v>0</v>
      </c>
      <c r="AP39" s="9">
        <v>0</v>
      </c>
      <c r="AQ39" s="9">
        <f t="shared" si="8"/>
        <v>0</v>
      </c>
      <c r="AR39" s="10"/>
      <c r="AS39" s="17">
        <f t="shared" si="9"/>
        <v>0</v>
      </c>
      <c r="AT39" s="8">
        <f t="shared" si="24"/>
        <v>0</v>
      </c>
      <c r="AU39" s="9">
        <v>0</v>
      </c>
      <c r="AV39" s="9">
        <f t="shared" si="25"/>
        <v>0</v>
      </c>
      <c r="AW39" s="10"/>
      <c r="AX39" s="17">
        <f t="shared" si="10"/>
        <v>0</v>
      </c>
      <c r="AY39" s="8">
        <f t="shared" si="26"/>
        <v>0</v>
      </c>
      <c r="AZ39" s="9">
        <v>0</v>
      </c>
      <c r="BA39" s="9">
        <f t="shared" si="11"/>
        <v>0</v>
      </c>
      <c r="BB39" s="10"/>
      <c r="BC39" s="17">
        <f t="shared" si="27"/>
        <v>0</v>
      </c>
      <c r="BD39" s="8">
        <f t="shared" si="28"/>
        <v>0</v>
      </c>
      <c r="BE39" s="9">
        <v>0</v>
      </c>
      <c r="BF39" s="9">
        <f t="shared" si="12"/>
        <v>0</v>
      </c>
      <c r="BG39" s="10"/>
      <c r="BH39" s="17">
        <f t="shared" si="13"/>
        <v>0</v>
      </c>
    </row>
    <row r="40" spans="1:61" x14ac:dyDescent="0.4">
      <c r="A40" s="80">
        <v>34</v>
      </c>
      <c r="B40" s="5" t="s">
        <v>76</v>
      </c>
      <c r="C40" s="6" t="s">
        <v>77</v>
      </c>
      <c r="D40" s="75" t="s">
        <v>161</v>
      </c>
      <c r="E40" s="7">
        <v>419595</v>
      </c>
      <c r="F40" s="20">
        <f>G40+H40</f>
        <v>57200</v>
      </c>
      <c r="G40" s="9">
        <f>10000+42000</f>
        <v>52000</v>
      </c>
      <c r="H40" s="9">
        <f t="shared" si="14"/>
        <v>5200</v>
      </c>
      <c r="I40" s="10"/>
      <c r="J40" s="43">
        <f t="shared" si="29"/>
        <v>476795</v>
      </c>
      <c r="K40" s="20">
        <f>L40+M40</f>
        <v>310332</v>
      </c>
      <c r="L40" s="9">
        <f>239860+25960+16300</f>
        <v>282120</v>
      </c>
      <c r="M40" s="9">
        <f t="shared" si="35"/>
        <v>28212</v>
      </c>
      <c r="N40" s="10">
        <f>171600+247995</f>
        <v>419595</v>
      </c>
      <c r="O40" s="17">
        <f t="shared" si="16"/>
        <v>367532</v>
      </c>
      <c r="P40" s="22">
        <f t="shared" si="17"/>
        <v>145420</v>
      </c>
      <c r="Q40" s="23">
        <v>132200</v>
      </c>
      <c r="R40" s="9">
        <f t="shared" si="1"/>
        <v>13220</v>
      </c>
      <c r="S40" s="10"/>
      <c r="T40" s="17">
        <f t="shared" si="2"/>
        <v>512952</v>
      </c>
      <c r="U40" s="8">
        <f t="shared" si="18"/>
        <v>269500</v>
      </c>
      <c r="V40" s="9">
        <v>245000</v>
      </c>
      <c r="W40" s="9">
        <f t="shared" si="34"/>
        <v>24500</v>
      </c>
      <c r="X40" s="10">
        <v>249106</v>
      </c>
      <c r="Y40" s="33">
        <f t="shared" si="19"/>
        <v>533346</v>
      </c>
      <c r="Z40" s="8">
        <f>AA40+AB40</f>
        <v>70840</v>
      </c>
      <c r="AA40" s="9">
        <f>13600+50800</f>
        <v>64400</v>
      </c>
      <c r="AB40" s="9">
        <f t="shared" si="36"/>
        <v>6440</v>
      </c>
      <c r="AC40" s="10">
        <v>263846</v>
      </c>
      <c r="AD40" s="17">
        <f t="shared" si="20"/>
        <v>340340</v>
      </c>
      <c r="AE40" s="8">
        <f t="shared" si="21"/>
        <v>0</v>
      </c>
      <c r="AF40" s="9">
        <v>0</v>
      </c>
      <c r="AG40" s="9">
        <f t="shared" si="5"/>
        <v>0</v>
      </c>
      <c r="AH40" s="10"/>
      <c r="AI40" s="17">
        <f t="shared" si="6"/>
        <v>340340</v>
      </c>
      <c r="AJ40" s="8">
        <f t="shared" si="22"/>
        <v>1459652</v>
      </c>
      <c r="AK40" s="9">
        <f>1092956+234000</f>
        <v>1326956</v>
      </c>
      <c r="AL40" s="9">
        <f t="shared" si="7"/>
        <v>132696</v>
      </c>
      <c r="AM40" s="10"/>
      <c r="AN40" s="17">
        <f t="shared" si="23"/>
        <v>1799992</v>
      </c>
      <c r="AO40" s="8">
        <f t="shared" si="30"/>
        <v>195690</v>
      </c>
      <c r="AP40" s="9">
        <v>177900</v>
      </c>
      <c r="AQ40" s="9">
        <f t="shared" si="8"/>
        <v>17790</v>
      </c>
      <c r="AR40" s="10">
        <v>340340</v>
      </c>
      <c r="AS40" s="17">
        <f>IF(ISERROR(SUM(AN40,AO40)-AR40),"",SUM(AN40,AO40)-AR40)</f>
        <v>1655342</v>
      </c>
      <c r="AT40" s="61">
        <f>AU40+AV40</f>
        <v>669218</v>
      </c>
      <c r="AU40" s="9">
        <f>200000+270240+38340+99800</f>
        <v>608380</v>
      </c>
      <c r="AV40" s="9">
        <f t="shared" si="25"/>
        <v>60838</v>
      </c>
      <c r="AW40" s="10"/>
      <c r="AX40" s="17">
        <f>IF(ISERROR(SUM(AS40,AT40)-AW40),"",SUM(AS40,AT40)-AW40)</f>
        <v>2324560</v>
      </c>
      <c r="AY40" s="61">
        <f>AZ40+BA40</f>
        <v>375078</v>
      </c>
      <c r="AZ40" s="9">
        <f>293080+47900</f>
        <v>340980</v>
      </c>
      <c r="BA40" s="9">
        <f t="shared" si="11"/>
        <v>34098</v>
      </c>
      <c r="BB40" s="10">
        <f>1202252</f>
        <v>1202252</v>
      </c>
      <c r="BC40" s="17">
        <f>IF(ISERROR(SUM(AX40,AY40)-BB40),"",SUM(AX40,AY40)-BB40)+AY41</f>
        <v>1529686</v>
      </c>
      <c r="BD40" s="8">
        <f>BE40+BF40</f>
        <v>810920</v>
      </c>
      <c r="BE40" s="9">
        <f>460200+277000</f>
        <v>737200</v>
      </c>
      <c r="BF40" s="9">
        <f t="shared" si="12"/>
        <v>73720</v>
      </c>
      <c r="BG40" s="10">
        <f>495264+627044</f>
        <v>1122308</v>
      </c>
      <c r="BH40" s="17">
        <f t="shared" si="13"/>
        <v>1218298</v>
      </c>
    </row>
    <row r="41" spans="1:61" x14ac:dyDescent="0.4">
      <c r="A41" s="81"/>
      <c r="B41" s="68" t="s">
        <v>153</v>
      </c>
      <c r="C41" s="6"/>
      <c r="D41" s="6"/>
      <c r="E41" s="7"/>
      <c r="F41" s="20"/>
      <c r="G41" s="9"/>
      <c r="H41" s="9"/>
      <c r="I41" s="10"/>
      <c r="J41" s="43"/>
      <c r="K41" s="20"/>
      <c r="L41" s="9"/>
      <c r="M41" s="9"/>
      <c r="N41" s="10"/>
      <c r="O41" s="17"/>
      <c r="P41" s="22"/>
      <c r="Q41" s="23"/>
      <c r="R41" s="9"/>
      <c r="S41" s="10"/>
      <c r="T41" s="17"/>
      <c r="U41" s="8"/>
      <c r="V41" s="9"/>
      <c r="W41" s="9"/>
      <c r="X41" s="10"/>
      <c r="Y41" s="33"/>
      <c r="Z41" s="8"/>
      <c r="AA41" s="9"/>
      <c r="AB41" s="9"/>
      <c r="AC41" s="10"/>
      <c r="AD41" s="17"/>
      <c r="AE41" s="8"/>
      <c r="AF41" s="9"/>
      <c r="AG41" s="9"/>
      <c r="AH41" s="10"/>
      <c r="AI41" s="17"/>
      <c r="AJ41" s="8"/>
      <c r="AK41" s="9"/>
      <c r="AL41" s="9"/>
      <c r="AM41" s="10"/>
      <c r="AN41" s="17"/>
      <c r="AO41" s="8"/>
      <c r="AP41" s="9"/>
      <c r="AQ41" s="9"/>
      <c r="AR41" s="10"/>
      <c r="AS41" s="17"/>
      <c r="AT41" s="61"/>
      <c r="AU41" s="9"/>
      <c r="AV41" s="9"/>
      <c r="AW41" s="10"/>
      <c r="AX41" s="17"/>
      <c r="AY41" s="61">
        <f>AZ41+BA41</f>
        <v>32300</v>
      </c>
      <c r="AZ41" s="9">
        <v>32300</v>
      </c>
      <c r="BA41" s="9">
        <v>0</v>
      </c>
      <c r="BB41" s="10"/>
      <c r="BC41" s="17"/>
      <c r="BD41" s="8"/>
      <c r="BE41" s="9"/>
      <c r="BF41" s="9"/>
      <c r="BG41" s="10"/>
      <c r="BH41" s="17"/>
    </row>
    <row r="42" spans="1:61" x14ac:dyDescent="0.4">
      <c r="A42" s="5">
        <v>35</v>
      </c>
      <c r="B42" s="5" t="s">
        <v>78</v>
      </c>
      <c r="C42" s="6" t="s">
        <v>79</v>
      </c>
      <c r="D42" s="76" t="s">
        <v>160</v>
      </c>
      <c r="E42" s="7"/>
      <c r="F42" s="8">
        <f t="shared" si="32"/>
        <v>0</v>
      </c>
      <c r="G42" s="9">
        <v>0</v>
      </c>
      <c r="H42" s="9">
        <f t="shared" si="14"/>
        <v>0</v>
      </c>
      <c r="I42" s="10"/>
      <c r="J42" s="43">
        <f t="shared" si="29"/>
        <v>0</v>
      </c>
      <c r="K42" s="8">
        <f t="shared" si="15"/>
        <v>0</v>
      </c>
      <c r="L42" s="9">
        <v>0</v>
      </c>
      <c r="M42" s="9">
        <f t="shared" si="35"/>
        <v>0</v>
      </c>
      <c r="N42" s="10"/>
      <c r="O42" s="17">
        <f t="shared" si="16"/>
        <v>0</v>
      </c>
      <c r="P42" s="8">
        <f t="shared" si="17"/>
        <v>0</v>
      </c>
      <c r="Q42" s="9">
        <v>0</v>
      </c>
      <c r="R42" s="9">
        <f t="shared" si="1"/>
        <v>0</v>
      </c>
      <c r="S42" s="10"/>
      <c r="T42" s="17">
        <f t="shared" si="2"/>
        <v>0</v>
      </c>
      <c r="U42" s="8">
        <f t="shared" si="18"/>
        <v>44352</v>
      </c>
      <c r="V42" s="9">
        <v>40320</v>
      </c>
      <c r="W42" s="9">
        <f t="shared" si="34"/>
        <v>4032</v>
      </c>
      <c r="X42" s="10"/>
      <c r="Y42" s="33">
        <f t="shared" si="19"/>
        <v>44352</v>
      </c>
      <c r="Z42" s="8">
        <f t="shared" si="31"/>
        <v>0</v>
      </c>
      <c r="AA42" s="9">
        <v>0</v>
      </c>
      <c r="AB42" s="9">
        <f t="shared" si="36"/>
        <v>0</v>
      </c>
      <c r="AC42" s="10">
        <v>44352</v>
      </c>
      <c r="AD42" s="17">
        <f t="shared" si="20"/>
        <v>0</v>
      </c>
      <c r="AE42" s="8">
        <f t="shared" si="21"/>
        <v>0</v>
      </c>
      <c r="AF42" s="9">
        <v>0</v>
      </c>
      <c r="AG42" s="9">
        <f t="shared" si="5"/>
        <v>0</v>
      </c>
      <c r="AH42" s="10"/>
      <c r="AI42" s="17">
        <f t="shared" si="6"/>
        <v>0</v>
      </c>
      <c r="AJ42" s="8">
        <f t="shared" si="22"/>
        <v>0</v>
      </c>
      <c r="AK42" s="9">
        <v>0</v>
      </c>
      <c r="AL42" s="9">
        <f t="shared" si="7"/>
        <v>0</v>
      </c>
      <c r="AM42" s="10"/>
      <c r="AN42" s="17">
        <f t="shared" si="23"/>
        <v>0</v>
      </c>
      <c r="AO42" s="8">
        <f t="shared" si="30"/>
        <v>0</v>
      </c>
      <c r="AP42" s="9">
        <v>0</v>
      </c>
      <c r="AQ42" s="9">
        <f t="shared" si="8"/>
        <v>0</v>
      </c>
      <c r="AR42" s="10"/>
      <c r="AS42" s="17">
        <f t="shared" si="9"/>
        <v>0</v>
      </c>
      <c r="AT42" s="8">
        <f t="shared" si="24"/>
        <v>22440</v>
      </c>
      <c r="AU42" s="9">
        <v>20400</v>
      </c>
      <c r="AV42" s="9">
        <f t="shared" si="25"/>
        <v>2040</v>
      </c>
      <c r="AW42" s="10"/>
      <c r="AX42" s="33">
        <f t="shared" si="10"/>
        <v>22440</v>
      </c>
      <c r="AY42" s="8">
        <f t="shared" si="26"/>
        <v>0</v>
      </c>
      <c r="AZ42" s="9">
        <v>0</v>
      </c>
      <c r="BA42" s="9">
        <f t="shared" si="11"/>
        <v>0</v>
      </c>
      <c r="BB42" s="10">
        <v>22440</v>
      </c>
      <c r="BC42" s="17">
        <f t="shared" si="27"/>
        <v>0</v>
      </c>
      <c r="BD42" s="8">
        <f t="shared" si="28"/>
        <v>0</v>
      </c>
      <c r="BE42" s="9">
        <v>0</v>
      </c>
      <c r="BF42" s="9">
        <f t="shared" si="12"/>
        <v>0</v>
      </c>
      <c r="BG42" s="10"/>
      <c r="BH42" s="17">
        <f t="shared" si="13"/>
        <v>0</v>
      </c>
    </row>
    <row r="43" spans="1:61" hidden="1" x14ac:dyDescent="0.4">
      <c r="A43" s="5">
        <v>36</v>
      </c>
      <c r="B43" s="5"/>
      <c r="C43" s="6"/>
      <c r="D43" s="6"/>
      <c r="E43" s="7"/>
      <c r="F43" s="8">
        <f t="shared" si="32"/>
        <v>0</v>
      </c>
      <c r="G43" s="9">
        <v>0</v>
      </c>
      <c r="H43" s="9">
        <f t="shared" si="14"/>
        <v>0</v>
      </c>
      <c r="I43" s="10"/>
      <c r="J43" s="43">
        <f t="shared" si="29"/>
        <v>0</v>
      </c>
      <c r="K43" s="8">
        <f t="shared" si="15"/>
        <v>0</v>
      </c>
      <c r="L43" s="9">
        <v>0</v>
      </c>
      <c r="M43" s="9">
        <f t="shared" si="35"/>
        <v>0</v>
      </c>
      <c r="N43" s="10"/>
      <c r="O43" s="17">
        <f t="shared" si="16"/>
        <v>0</v>
      </c>
      <c r="P43" s="8">
        <f t="shared" si="17"/>
        <v>0</v>
      </c>
      <c r="Q43" s="9">
        <v>0</v>
      </c>
      <c r="R43" s="9">
        <f t="shared" si="1"/>
        <v>0</v>
      </c>
      <c r="S43" s="10"/>
      <c r="T43" s="17">
        <f t="shared" si="2"/>
        <v>0</v>
      </c>
      <c r="U43" s="8">
        <f t="shared" si="18"/>
        <v>0</v>
      </c>
      <c r="V43" s="9">
        <v>0</v>
      </c>
      <c r="W43" s="9">
        <f t="shared" si="34"/>
        <v>0</v>
      </c>
      <c r="X43" s="10"/>
      <c r="Y43" s="17">
        <f t="shared" si="19"/>
        <v>0</v>
      </c>
      <c r="Z43" s="8">
        <f t="shared" si="31"/>
        <v>0</v>
      </c>
      <c r="AA43" s="9">
        <v>0</v>
      </c>
      <c r="AB43" s="9">
        <f t="shared" si="36"/>
        <v>0</v>
      </c>
      <c r="AC43" s="10"/>
      <c r="AD43" s="17">
        <f t="shared" si="20"/>
        <v>0</v>
      </c>
      <c r="AE43" s="8">
        <f t="shared" si="21"/>
        <v>0</v>
      </c>
      <c r="AF43" s="9">
        <v>0</v>
      </c>
      <c r="AG43" s="9">
        <f t="shared" si="5"/>
        <v>0</v>
      </c>
      <c r="AH43" s="10"/>
      <c r="AI43" s="17">
        <f t="shared" si="6"/>
        <v>0</v>
      </c>
      <c r="AJ43" s="8">
        <f t="shared" si="22"/>
        <v>0</v>
      </c>
      <c r="AK43" s="9">
        <v>0</v>
      </c>
      <c r="AL43" s="9">
        <f t="shared" si="7"/>
        <v>0</v>
      </c>
      <c r="AM43" s="10"/>
      <c r="AN43" s="17">
        <f t="shared" si="23"/>
        <v>0</v>
      </c>
      <c r="AO43" s="8">
        <f t="shared" si="30"/>
        <v>0</v>
      </c>
      <c r="AP43" s="9">
        <v>0</v>
      </c>
      <c r="AQ43" s="9">
        <f t="shared" si="8"/>
        <v>0</v>
      </c>
      <c r="AR43" s="10"/>
      <c r="AS43" s="17">
        <f t="shared" si="9"/>
        <v>0</v>
      </c>
      <c r="AT43" s="8">
        <f t="shared" si="24"/>
        <v>0</v>
      </c>
      <c r="AU43" s="9">
        <v>0</v>
      </c>
      <c r="AV43" s="9">
        <f t="shared" si="25"/>
        <v>0</v>
      </c>
      <c r="AW43" s="10"/>
      <c r="AX43" s="17">
        <f t="shared" si="10"/>
        <v>0</v>
      </c>
      <c r="AY43" s="8">
        <f t="shared" si="26"/>
        <v>0</v>
      </c>
      <c r="AZ43" s="9">
        <v>0</v>
      </c>
      <c r="BA43" s="9">
        <f t="shared" si="11"/>
        <v>0</v>
      </c>
      <c r="BB43" s="10"/>
      <c r="BC43" s="17">
        <f t="shared" si="27"/>
        <v>0</v>
      </c>
      <c r="BD43" s="8">
        <f t="shared" si="28"/>
        <v>0</v>
      </c>
      <c r="BE43" s="9">
        <v>0</v>
      </c>
      <c r="BF43" s="9">
        <f t="shared" si="12"/>
        <v>0</v>
      </c>
      <c r="BG43" s="10"/>
      <c r="BH43" s="17">
        <f t="shared" si="13"/>
        <v>0</v>
      </c>
    </row>
    <row r="44" spans="1:61" hidden="1" x14ac:dyDescent="0.4">
      <c r="A44" s="5">
        <v>37</v>
      </c>
      <c r="B44" s="5"/>
      <c r="C44" s="6"/>
      <c r="D44" s="6"/>
      <c r="E44" s="7"/>
      <c r="F44" s="8">
        <f t="shared" si="32"/>
        <v>0</v>
      </c>
      <c r="G44" s="9">
        <v>0</v>
      </c>
      <c r="H44" s="9">
        <f t="shared" si="14"/>
        <v>0</v>
      </c>
      <c r="I44" s="10"/>
      <c r="J44" s="43">
        <f t="shared" si="29"/>
        <v>0</v>
      </c>
      <c r="K44" s="8">
        <f t="shared" si="15"/>
        <v>0</v>
      </c>
      <c r="L44" s="9">
        <v>0</v>
      </c>
      <c r="M44" s="9">
        <f t="shared" si="35"/>
        <v>0</v>
      </c>
      <c r="N44" s="10"/>
      <c r="O44" s="17">
        <f t="shared" si="16"/>
        <v>0</v>
      </c>
      <c r="P44" s="8">
        <f t="shared" si="17"/>
        <v>0</v>
      </c>
      <c r="Q44" s="9">
        <v>0</v>
      </c>
      <c r="R44" s="9">
        <f t="shared" si="1"/>
        <v>0</v>
      </c>
      <c r="S44" s="10"/>
      <c r="T44" s="17">
        <f t="shared" si="2"/>
        <v>0</v>
      </c>
      <c r="U44" s="8">
        <f t="shared" si="18"/>
        <v>0</v>
      </c>
      <c r="V44" s="9">
        <v>0</v>
      </c>
      <c r="W44" s="9">
        <f t="shared" si="34"/>
        <v>0</v>
      </c>
      <c r="X44" s="10"/>
      <c r="Y44" s="17">
        <f t="shared" si="19"/>
        <v>0</v>
      </c>
      <c r="Z44" s="8">
        <f t="shared" si="31"/>
        <v>0</v>
      </c>
      <c r="AA44" s="9">
        <v>0</v>
      </c>
      <c r="AB44" s="9">
        <f t="shared" si="36"/>
        <v>0</v>
      </c>
      <c r="AC44" s="10"/>
      <c r="AD44" s="17">
        <f t="shared" si="20"/>
        <v>0</v>
      </c>
      <c r="AE44" s="8">
        <f t="shared" si="21"/>
        <v>0</v>
      </c>
      <c r="AF44" s="9">
        <v>0</v>
      </c>
      <c r="AG44" s="9">
        <f t="shared" si="5"/>
        <v>0</v>
      </c>
      <c r="AH44" s="10"/>
      <c r="AI44" s="17">
        <f t="shared" si="6"/>
        <v>0</v>
      </c>
      <c r="AJ44" s="8">
        <f t="shared" si="22"/>
        <v>0</v>
      </c>
      <c r="AK44" s="9">
        <v>0</v>
      </c>
      <c r="AL44" s="9">
        <f t="shared" si="7"/>
        <v>0</v>
      </c>
      <c r="AM44" s="10"/>
      <c r="AN44" s="17">
        <f t="shared" si="23"/>
        <v>0</v>
      </c>
      <c r="AO44" s="8">
        <f t="shared" si="30"/>
        <v>0</v>
      </c>
      <c r="AP44" s="9">
        <v>0</v>
      </c>
      <c r="AQ44" s="9">
        <f t="shared" si="8"/>
        <v>0</v>
      </c>
      <c r="AR44" s="10"/>
      <c r="AS44" s="17">
        <f t="shared" si="9"/>
        <v>0</v>
      </c>
      <c r="AT44" s="8">
        <f t="shared" si="24"/>
        <v>0</v>
      </c>
      <c r="AU44" s="9">
        <v>0</v>
      </c>
      <c r="AV44" s="9">
        <f t="shared" si="25"/>
        <v>0</v>
      </c>
      <c r="AW44" s="10"/>
      <c r="AX44" s="17">
        <f t="shared" si="10"/>
        <v>0</v>
      </c>
      <c r="AY44" s="8">
        <f t="shared" si="26"/>
        <v>0</v>
      </c>
      <c r="AZ44" s="9">
        <v>0</v>
      </c>
      <c r="BA44" s="9">
        <f t="shared" si="11"/>
        <v>0</v>
      </c>
      <c r="BB44" s="10"/>
      <c r="BC44" s="17">
        <f t="shared" si="27"/>
        <v>0</v>
      </c>
      <c r="BD44" s="8">
        <f t="shared" si="28"/>
        <v>0</v>
      </c>
      <c r="BE44" s="9">
        <v>0</v>
      </c>
      <c r="BF44" s="9">
        <f t="shared" si="12"/>
        <v>0</v>
      </c>
      <c r="BG44" s="10"/>
      <c r="BH44" s="17">
        <f t="shared" si="13"/>
        <v>0</v>
      </c>
    </row>
    <row r="45" spans="1:61" x14ac:dyDescent="0.4">
      <c r="A45" s="5">
        <v>38</v>
      </c>
      <c r="B45" s="5" t="s">
        <v>80</v>
      </c>
      <c r="C45" s="6" t="s">
        <v>81</v>
      </c>
      <c r="D45" s="6" t="s">
        <v>158</v>
      </c>
      <c r="E45" s="7"/>
      <c r="F45" s="8">
        <f t="shared" si="32"/>
        <v>0</v>
      </c>
      <c r="G45" s="9">
        <v>0</v>
      </c>
      <c r="H45" s="9">
        <f t="shared" si="14"/>
        <v>0</v>
      </c>
      <c r="I45" s="10"/>
      <c r="J45" s="43">
        <f t="shared" si="29"/>
        <v>0</v>
      </c>
      <c r="K45" s="8">
        <f t="shared" si="15"/>
        <v>0</v>
      </c>
      <c r="L45" s="9">
        <v>0</v>
      </c>
      <c r="M45" s="9">
        <f t="shared" si="35"/>
        <v>0</v>
      </c>
      <c r="N45" s="10"/>
      <c r="O45" s="17">
        <f t="shared" si="16"/>
        <v>0</v>
      </c>
      <c r="P45" s="8">
        <f t="shared" si="17"/>
        <v>0</v>
      </c>
      <c r="Q45" s="9">
        <v>0</v>
      </c>
      <c r="R45" s="9">
        <f t="shared" si="1"/>
        <v>0</v>
      </c>
      <c r="S45" s="10"/>
      <c r="T45" s="17">
        <f t="shared" si="2"/>
        <v>0</v>
      </c>
      <c r="U45" s="8">
        <f t="shared" si="18"/>
        <v>0</v>
      </c>
      <c r="V45" s="9">
        <v>0</v>
      </c>
      <c r="W45" s="9">
        <f t="shared" si="34"/>
        <v>0</v>
      </c>
      <c r="X45" s="10"/>
      <c r="Y45" s="17">
        <f t="shared" si="19"/>
        <v>0</v>
      </c>
      <c r="Z45" s="8">
        <f t="shared" si="31"/>
        <v>0</v>
      </c>
      <c r="AA45" s="9">
        <v>0</v>
      </c>
      <c r="AB45" s="9">
        <f t="shared" si="36"/>
        <v>0</v>
      </c>
      <c r="AC45" s="10"/>
      <c r="AD45" s="17">
        <f t="shared" si="20"/>
        <v>0</v>
      </c>
      <c r="AE45" s="8">
        <f t="shared" si="21"/>
        <v>0</v>
      </c>
      <c r="AF45" s="9">
        <v>0</v>
      </c>
      <c r="AG45" s="9">
        <f t="shared" si="5"/>
        <v>0</v>
      </c>
      <c r="AH45" s="10"/>
      <c r="AI45" s="17">
        <f t="shared" si="6"/>
        <v>0</v>
      </c>
      <c r="AJ45" s="8">
        <f t="shared" si="22"/>
        <v>0</v>
      </c>
      <c r="AK45" s="9">
        <v>0</v>
      </c>
      <c r="AL45" s="9">
        <f t="shared" si="7"/>
        <v>0</v>
      </c>
      <c r="AM45" s="10"/>
      <c r="AN45" s="17">
        <f t="shared" si="23"/>
        <v>0</v>
      </c>
      <c r="AO45" s="8">
        <f t="shared" si="30"/>
        <v>0</v>
      </c>
      <c r="AP45" s="9">
        <v>0</v>
      </c>
      <c r="AQ45" s="9">
        <f t="shared" si="8"/>
        <v>0</v>
      </c>
      <c r="AR45" s="10"/>
      <c r="AS45" s="17">
        <f t="shared" si="9"/>
        <v>0</v>
      </c>
      <c r="AT45" s="8">
        <f t="shared" si="24"/>
        <v>450000</v>
      </c>
      <c r="AU45" s="9">
        <v>416667</v>
      </c>
      <c r="AV45" s="9">
        <f>IF(ISBLANK(AU45),"",ROUND(AU45*0.08,0))</f>
        <v>33333</v>
      </c>
      <c r="AW45" s="10"/>
      <c r="AX45" s="17">
        <f t="shared" si="10"/>
        <v>450000</v>
      </c>
      <c r="AY45" s="8">
        <f t="shared" si="26"/>
        <v>0</v>
      </c>
      <c r="AZ45" s="9">
        <v>0</v>
      </c>
      <c r="BA45" s="9">
        <f t="shared" si="11"/>
        <v>0</v>
      </c>
      <c r="BB45" s="10"/>
      <c r="BC45" s="17">
        <f t="shared" si="27"/>
        <v>450000</v>
      </c>
      <c r="BD45" s="8">
        <f t="shared" si="28"/>
        <v>0</v>
      </c>
      <c r="BE45" s="9">
        <v>0</v>
      </c>
      <c r="BF45" s="9">
        <f t="shared" si="12"/>
        <v>0</v>
      </c>
      <c r="BG45" s="10">
        <v>450000</v>
      </c>
      <c r="BH45" s="17">
        <f t="shared" si="13"/>
        <v>0</v>
      </c>
    </row>
    <row r="46" spans="1:61" x14ac:dyDescent="0.4">
      <c r="A46" s="5">
        <v>39</v>
      </c>
      <c r="B46" s="5" t="s">
        <v>82</v>
      </c>
      <c r="C46" s="6"/>
      <c r="D46" s="6" t="s">
        <v>158</v>
      </c>
      <c r="E46" s="7"/>
      <c r="F46" s="8">
        <f t="shared" si="32"/>
        <v>0</v>
      </c>
      <c r="G46" s="9">
        <v>0</v>
      </c>
      <c r="H46" s="9">
        <f t="shared" si="14"/>
        <v>0</v>
      </c>
      <c r="I46" s="10"/>
      <c r="J46" s="43">
        <f t="shared" si="29"/>
        <v>0</v>
      </c>
      <c r="K46" s="8">
        <f t="shared" si="15"/>
        <v>0</v>
      </c>
      <c r="L46" s="9">
        <v>0</v>
      </c>
      <c r="M46" s="9">
        <f t="shared" si="35"/>
        <v>0</v>
      </c>
      <c r="N46" s="10"/>
      <c r="O46" s="17">
        <f t="shared" si="16"/>
        <v>0</v>
      </c>
      <c r="P46" s="8">
        <f t="shared" si="17"/>
        <v>0</v>
      </c>
      <c r="Q46" s="9">
        <v>0</v>
      </c>
      <c r="R46" s="9">
        <f t="shared" si="1"/>
        <v>0</v>
      </c>
      <c r="S46" s="10"/>
      <c r="T46" s="17">
        <f t="shared" si="2"/>
        <v>0</v>
      </c>
      <c r="U46" s="8">
        <f t="shared" si="18"/>
        <v>0</v>
      </c>
      <c r="V46" s="9">
        <v>0</v>
      </c>
      <c r="W46" s="9">
        <f t="shared" si="34"/>
        <v>0</v>
      </c>
      <c r="X46" s="10"/>
      <c r="Y46" s="17">
        <f t="shared" si="19"/>
        <v>0</v>
      </c>
      <c r="Z46" s="8">
        <f t="shared" si="31"/>
        <v>0</v>
      </c>
      <c r="AA46" s="9">
        <v>0</v>
      </c>
      <c r="AB46" s="9">
        <f t="shared" si="36"/>
        <v>0</v>
      </c>
      <c r="AC46" s="10"/>
      <c r="AD46" s="17">
        <f t="shared" si="20"/>
        <v>0</v>
      </c>
      <c r="AE46" s="8">
        <f t="shared" si="21"/>
        <v>0</v>
      </c>
      <c r="AF46" s="9">
        <v>0</v>
      </c>
      <c r="AG46" s="9">
        <f t="shared" si="5"/>
        <v>0</v>
      </c>
      <c r="AH46" s="10"/>
      <c r="AI46" s="17">
        <f t="shared" si="6"/>
        <v>0</v>
      </c>
      <c r="AJ46" s="8">
        <f t="shared" si="22"/>
        <v>0</v>
      </c>
      <c r="AK46" s="9">
        <v>0</v>
      </c>
      <c r="AL46" s="9">
        <f t="shared" si="7"/>
        <v>0</v>
      </c>
      <c r="AM46" s="10"/>
      <c r="AN46" s="17">
        <f t="shared" si="23"/>
        <v>0</v>
      </c>
      <c r="AO46" s="8">
        <f t="shared" si="30"/>
        <v>0</v>
      </c>
      <c r="AP46" s="9">
        <v>0</v>
      </c>
      <c r="AQ46" s="9">
        <f t="shared" si="8"/>
        <v>0</v>
      </c>
      <c r="AR46" s="10"/>
      <c r="AS46" s="17">
        <f t="shared" si="9"/>
        <v>0</v>
      </c>
      <c r="AT46" s="8">
        <f t="shared" si="24"/>
        <v>0</v>
      </c>
      <c r="AU46" s="9">
        <v>0</v>
      </c>
      <c r="AV46" s="9">
        <f t="shared" si="25"/>
        <v>0</v>
      </c>
      <c r="AW46" s="10"/>
      <c r="AX46" s="17">
        <f t="shared" si="10"/>
        <v>0</v>
      </c>
      <c r="AY46" s="8">
        <f t="shared" si="26"/>
        <v>0</v>
      </c>
      <c r="AZ46" s="9">
        <v>0</v>
      </c>
      <c r="BA46" s="9">
        <f t="shared" si="11"/>
        <v>0</v>
      </c>
      <c r="BB46" s="10"/>
      <c r="BC46" s="17">
        <f t="shared" si="27"/>
        <v>0</v>
      </c>
      <c r="BD46" s="8">
        <f t="shared" si="28"/>
        <v>0</v>
      </c>
      <c r="BE46" s="9">
        <v>0</v>
      </c>
      <c r="BF46" s="9">
        <f t="shared" si="12"/>
        <v>0</v>
      </c>
      <c r="BG46" s="10"/>
      <c r="BH46" s="17">
        <f t="shared" si="13"/>
        <v>0</v>
      </c>
    </row>
    <row r="47" spans="1:61" x14ac:dyDescent="0.4">
      <c r="A47" s="5">
        <v>40</v>
      </c>
      <c r="B47" s="5" t="s">
        <v>83</v>
      </c>
      <c r="C47" s="6" t="s">
        <v>84</v>
      </c>
      <c r="D47" s="6" t="s">
        <v>158</v>
      </c>
      <c r="E47" s="26">
        <f>8580+333840</f>
        <v>342420</v>
      </c>
      <c r="F47" s="20">
        <f>G47+H47</f>
        <v>9020</v>
      </c>
      <c r="G47" s="9">
        <f>4000+600+3600</f>
        <v>8200</v>
      </c>
      <c r="H47" s="9">
        <f t="shared" si="14"/>
        <v>820</v>
      </c>
      <c r="I47" s="10">
        <v>8580</v>
      </c>
      <c r="J47" s="43">
        <f>IF(ISERROR(SUM(E47,F47)-I47),"",SUM(E47,F47)-I47)</f>
        <v>342860</v>
      </c>
      <c r="K47" s="20">
        <f>L47+M47</f>
        <v>1402500</v>
      </c>
      <c r="L47" s="9">
        <f>1270200+4800</f>
        <v>1275000</v>
      </c>
      <c r="M47" s="9">
        <f>IF(ISBLANK(L47),"",ROUND(L47*0.1,0))</f>
        <v>127500</v>
      </c>
      <c r="N47" s="10"/>
      <c r="O47" s="17">
        <f t="shared" si="16"/>
        <v>1745360</v>
      </c>
      <c r="P47" s="8">
        <f t="shared" si="17"/>
        <v>0</v>
      </c>
      <c r="Q47" s="9">
        <v>0</v>
      </c>
      <c r="R47" s="9">
        <f t="shared" si="1"/>
        <v>0</v>
      </c>
      <c r="S47" s="10">
        <v>1411520</v>
      </c>
      <c r="T47" s="17">
        <f t="shared" si="2"/>
        <v>333840</v>
      </c>
      <c r="U47" s="8">
        <f t="shared" si="18"/>
        <v>2856480</v>
      </c>
      <c r="V47" s="9">
        <f>524200+2072600</f>
        <v>2596800</v>
      </c>
      <c r="W47" s="9">
        <f t="shared" si="34"/>
        <v>259680</v>
      </c>
      <c r="X47" s="10">
        <v>576620</v>
      </c>
      <c r="Y47" s="33">
        <f t="shared" si="19"/>
        <v>2613700</v>
      </c>
      <c r="Z47" s="8">
        <f t="shared" si="31"/>
        <v>0</v>
      </c>
      <c r="AA47" s="9">
        <v>0</v>
      </c>
      <c r="AB47" s="9">
        <f t="shared" si="36"/>
        <v>0</v>
      </c>
      <c r="AC47" s="10">
        <v>2613700</v>
      </c>
      <c r="AD47" s="17">
        <f t="shared" si="20"/>
        <v>0</v>
      </c>
      <c r="AE47" s="8">
        <f t="shared" si="21"/>
        <v>0</v>
      </c>
      <c r="AF47" s="9">
        <v>0</v>
      </c>
      <c r="AG47" s="9">
        <f t="shared" si="5"/>
        <v>0</v>
      </c>
      <c r="AH47" s="10"/>
      <c r="AI47" s="17">
        <f t="shared" si="6"/>
        <v>0</v>
      </c>
      <c r="AJ47" s="8">
        <f t="shared" si="22"/>
        <v>3682910</v>
      </c>
      <c r="AK47" s="9">
        <f>2483450+864000+650</f>
        <v>3348100</v>
      </c>
      <c r="AL47" s="9">
        <f t="shared" si="7"/>
        <v>334810</v>
      </c>
      <c r="AM47" s="10"/>
      <c r="AN47" s="17">
        <f t="shared" si="23"/>
        <v>3682910</v>
      </c>
      <c r="AO47" s="8">
        <f t="shared" si="30"/>
        <v>28512</v>
      </c>
      <c r="AP47" s="9">
        <v>25920</v>
      </c>
      <c r="AQ47" s="9">
        <f t="shared" si="8"/>
        <v>2592</v>
      </c>
      <c r="AR47" s="10">
        <v>2731795</v>
      </c>
      <c r="AS47" s="17">
        <f t="shared" si="9"/>
        <v>979627</v>
      </c>
      <c r="AT47" s="61">
        <f t="shared" si="24"/>
        <v>1801008</v>
      </c>
      <c r="AU47" s="9">
        <f>780000+840000+17280</f>
        <v>1637280</v>
      </c>
      <c r="AV47" s="9">
        <f t="shared" si="25"/>
        <v>163728</v>
      </c>
      <c r="AW47" s="10">
        <f>951115</f>
        <v>951115</v>
      </c>
      <c r="AX47" s="17">
        <f t="shared" si="10"/>
        <v>1829520</v>
      </c>
      <c r="AY47" s="8">
        <f t="shared" si="26"/>
        <v>26136</v>
      </c>
      <c r="AZ47" s="9">
        <v>23760</v>
      </c>
      <c r="BA47" s="9">
        <f t="shared" si="11"/>
        <v>2376</v>
      </c>
      <c r="BB47" s="10">
        <f>28512</f>
        <v>28512</v>
      </c>
      <c r="BC47" s="17">
        <f>IF(ISERROR(SUM(AX47,AY47)-BB47),"",SUM(AX47,AY47)-BB47)</f>
        <v>1827144</v>
      </c>
      <c r="BD47" s="8">
        <f t="shared" si="28"/>
        <v>2685914</v>
      </c>
      <c r="BE47" s="9">
        <v>2441740</v>
      </c>
      <c r="BF47" s="9">
        <f t="shared" si="12"/>
        <v>244174</v>
      </c>
      <c r="BG47" s="10">
        <f>1801008+26136</f>
        <v>1827144</v>
      </c>
      <c r="BH47" s="17">
        <f t="shared" si="13"/>
        <v>2685914</v>
      </c>
      <c r="BI47" t="s">
        <v>154</v>
      </c>
    </row>
    <row r="48" spans="1:61" hidden="1" x14ac:dyDescent="0.4">
      <c r="A48" s="5">
        <v>41</v>
      </c>
      <c r="B48" s="5"/>
      <c r="C48" s="6"/>
      <c r="D48" s="6"/>
      <c r="E48" s="7"/>
      <c r="F48" s="8">
        <f t="shared" si="32"/>
        <v>0</v>
      </c>
      <c r="G48" s="9">
        <v>0</v>
      </c>
      <c r="H48" s="9">
        <f t="shared" si="14"/>
        <v>0</v>
      </c>
      <c r="I48" s="10"/>
      <c r="J48" s="43">
        <f t="shared" si="29"/>
        <v>0</v>
      </c>
      <c r="K48" s="8">
        <f t="shared" si="15"/>
        <v>0</v>
      </c>
      <c r="L48" s="9">
        <v>0</v>
      </c>
      <c r="M48" s="9">
        <f t="shared" si="35"/>
        <v>0</v>
      </c>
      <c r="N48" s="10"/>
      <c r="O48" s="17">
        <f t="shared" si="16"/>
        <v>0</v>
      </c>
      <c r="P48" s="8">
        <f t="shared" si="17"/>
        <v>0</v>
      </c>
      <c r="Q48" s="9">
        <v>0</v>
      </c>
      <c r="R48" s="9">
        <f t="shared" si="1"/>
        <v>0</v>
      </c>
      <c r="S48" s="10"/>
      <c r="T48" s="17">
        <f t="shared" si="2"/>
        <v>0</v>
      </c>
      <c r="U48" s="8">
        <f t="shared" si="18"/>
        <v>0</v>
      </c>
      <c r="V48" s="9">
        <v>0</v>
      </c>
      <c r="W48" s="9">
        <f t="shared" si="34"/>
        <v>0</v>
      </c>
      <c r="X48" s="10"/>
      <c r="Y48" s="17">
        <f t="shared" si="19"/>
        <v>0</v>
      </c>
      <c r="Z48" s="8">
        <f t="shared" si="31"/>
        <v>0</v>
      </c>
      <c r="AA48" s="9">
        <v>0</v>
      </c>
      <c r="AB48" s="9">
        <f t="shared" si="36"/>
        <v>0</v>
      </c>
      <c r="AC48" s="10"/>
      <c r="AD48" s="17">
        <f t="shared" si="20"/>
        <v>0</v>
      </c>
      <c r="AE48" s="8">
        <f t="shared" si="21"/>
        <v>0</v>
      </c>
      <c r="AF48" s="9">
        <v>0</v>
      </c>
      <c r="AG48" s="9">
        <f t="shared" si="5"/>
        <v>0</v>
      </c>
      <c r="AH48" s="10"/>
      <c r="AI48" s="17">
        <f t="shared" si="6"/>
        <v>0</v>
      </c>
      <c r="AJ48" s="8">
        <f t="shared" si="22"/>
        <v>0</v>
      </c>
      <c r="AK48" s="9">
        <v>0</v>
      </c>
      <c r="AL48" s="9">
        <f t="shared" si="7"/>
        <v>0</v>
      </c>
      <c r="AM48" s="10"/>
      <c r="AN48" s="17">
        <f t="shared" si="23"/>
        <v>0</v>
      </c>
      <c r="AO48" s="8">
        <f t="shared" si="30"/>
        <v>0</v>
      </c>
      <c r="AP48" s="9">
        <v>0</v>
      </c>
      <c r="AQ48" s="9">
        <f t="shared" si="8"/>
        <v>0</v>
      </c>
      <c r="AR48" s="10"/>
      <c r="AS48" s="17">
        <f t="shared" si="9"/>
        <v>0</v>
      </c>
      <c r="AT48" s="8">
        <f t="shared" si="24"/>
        <v>0</v>
      </c>
      <c r="AU48" s="9">
        <v>0</v>
      </c>
      <c r="AV48" s="9">
        <f t="shared" si="25"/>
        <v>0</v>
      </c>
      <c r="AW48" s="10"/>
      <c r="AX48" s="17">
        <f t="shared" si="10"/>
        <v>0</v>
      </c>
      <c r="AY48" s="8">
        <f t="shared" si="26"/>
        <v>0</v>
      </c>
      <c r="AZ48" s="9">
        <v>0</v>
      </c>
      <c r="BA48" s="9">
        <f t="shared" si="11"/>
        <v>0</v>
      </c>
      <c r="BB48" s="10"/>
      <c r="BC48" s="17">
        <f t="shared" si="27"/>
        <v>0</v>
      </c>
      <c r="BD48" s="8">
        <f t="shared" si="28"/>
        <v>0</v>
      </c>
      <c r="BE48" s="9">
        <v>0</v>
      </c>
      <c r="BF48" s="9">
        <f t="shared" si="12"/>
        <v>0</v>
      </c>
      <c r="BG48" s="10"/>
      <c r="BH48" s="17">
        <f t="shared" si="13"/>
        <v>0</v>
      </c>
    </row>
    <row r="49" spans="1:60" x14ac:dyDescent="0.4">
      <c r="A49" s="5">
        <v>42</v>
      </c>
      <c r="B49" s="5" t="s">
        <v>85</v>
      </c>
      <c r="C49" s="6" t="s">
        <v>86</v>
      </c>
      <c r="D49" s="76" t="s">
        <v>160</v>
      </c>
      <c r="E49" s="7"/>
      <c r="F49" s="8">
        <f t="shared" si="32"/>
        <v>0</v>
      </c>
      <c r="G49" s="9">
        <v>0</v>
      </c>
      <c r="H49" s="9">
        <f t="shared" si="14"/>
        <v>0</v>
      </c>
      <c r="I49" s="10"/>
      <c r="J49" s="43">
        <f t="shared" si="29"/>
        <v>0</v>
      </c>
      <c r="K49" s="8">
        <f t="shared" si="15"/>
        <v>0</v>
      </c>
      <c r="L49" s="9">
        <v>0</v>
      </c>
      <c r="M49" s="9">
        <f>IF(ISBLANK(L49),"",ROUND(L49*0.1,0))</f>
        <v>0</v>
      </c>
      <c r="N49" s="10"/>
      <c r="O49" s="17">
        <f t="shared" si="16"/>
        <v>0</v>
      </c>
      <c r="P49" s="8">
        <f t="shared" si="17"/>
        <v>0</v>
      </c>
      <c r="Q49" s="9">
        <v>0</v>
      </c>
      <c r="R49" s="9">
        <f t="shared" si="1"/>
        <v>0</v>
      </c>
      <c r="S49" s="10"/>
      <c r="T49" s="17">
        <f t="shared" si="2"/>
        <v>0</v>
      </c>
      <c r="U49" s="8">
        <f t="shared" si="18"/>
        <v>0</v>
      </c>
      <c r="V49" s="9">
        <v>0</v>
      </c>
      <c r="W49" s="9">
        <f t="shared" si="34"/>
        <v>0</v>
      </c>
      <c r="X49" s="10"/>
      <c r="Y49" s="17">
        <f t="shared" si="19"/>
        <v>0</v>
      </c>
      <c r="Z49" s="8">
        <f t="shared" si="31"/>
        <v>0</v>
      </c>
      <c r="AA49" s="9">
        <v>0</v>
      </c>
      <c r="AB49" s="9">
        <f t="shared" si="36"/>
        <v>0</v>
      </c>
      <c r="AC49" s="10"/>
      <c r="AD49" s="17">
        <f t="shared" si="20"/>
        <v>0</v>
      </c>
      <c r="AE49" s="8">
        <f t="shared" si="21"/>
        <v>0</v>
      </c>
      <c r="AF49" s="9">
        <v>0</v>
      </c>
      <c r="AG49" s="9">
        <f t="shared" si="5"/>
        <v>0</v>
      </c>
      <c r="AH49" s="10"/>
      <c r="AI49" s="17">
        <f t="shared" si="6"/>
        <v>0</v>
      </c>
      <c r="AJ49" s="8">
        <f t="shared" si="22"/>
        <v>0</v>
      </c>
      <c r="AK49" s="9">
        <v>0</v>
      </c>
      <c r="AL49" s="9">
        <f t="shared" si="7"/>
        <v>0</v>
      </c>
      <c r="AM49" s="10"/>
      <c r="AN49" s="17">
        <f t="shared" si="23"/>
        <v>0</v>
      </c>
      <c r="AO49" s="8">
        <f t="shared" si="30"/>
        <v>0</v>
      </c>
      <c r="AP49" s="9">
        <v>0</v>
      </c>
      <c r="AQ49" s="9">
        <f t="shared" si="8"/>
        <v>0</v>
      </c>
      <c r="AR49" s="10"/>
      <c r="AS49" s="17">
        <f t="shared" si="9"/>
        <v>0</v>
      </c>
      <c r="AT49" s="8">
        <f t="shared" si="24"/>
        <v>0</v>
      </c>
      <c r="AU49" s="9">
        <v>0</v>
      </c>
      <c r="AV49" s="9">
        <f t="shared" si="25"/>
        <v>0</v>
      </c>
      <c r="AW49" s="10"/>
      <c r="AX49" s="17">
        <f t="shared" si="10"/>
        <v>0</v>
      </c>
      <c r="AY49" s="8">
        <f t="shared" si="26"/>
        <v>0</v>
      </c>
      <c r="AZ49" s="9">
        <v>0</v>
      </c>
      <c r="BA49" s="9">
        <f t="shared" si="11"/>
        <v>0</v>
      </c>
      <c r="BB49" s="10"/>
      <c r="BC49" s="17">
        <f t="shared" si="27"/>
        <v>0</v>
      </c>
      <c r="BD49" s="8">
        <f t="shared" si="28"/>
        <v>0</v>
      </c>
      <c r="BE49" s="9">
        <v>0</v>
      </c>
      <c r="BF49" s="9">
        <f t="shared" si="12"/>
        <v>0</v>
      </c>
      <c r="BG49" s="10"/>
      <c r="BH49" s="17">
        <f t="shared" si="13"/>
        <v>0</v>
      </c>
    </row>
    <row r="50" spans="1:60" x14ac:dyDescent="0.4">
      <c r="A50" s="5">
        <v>43</v>
      </c>
      <c r="B50" s="5" t="s">
        <v>87</v>
      </c>
      <c r="C50" s="6"/>
      <c r="D50" s="76" t="s">
        <v>160</v>
      </c>
      <c r="E50" s="7"/>
      <c r="F50" s="8">
        <f t="shared" si="32"/>
        <v>0</v>
      </c>
      <c r="G50" s="9">
        <v>0</v>
      </c>
      <c r="H50" s="9">
        <f t="shared" si="14"/>
        <v>0</v>
      </c>
      <c r="I50" s="10"/>
      <c r="J50" s="43">
        <f t="shared" si="29"/>
        <v>0</v>
      </c>
      <c r="K50" s="8">
        <f t="shared" si="15"/>
        <v>0</v>
      </c>
      <c r="L50" s="9">
        <v>0</v>
      </c>
      <c r="M50" s="9">
        <f t="shared" si="35"/>
        <v>0</v>
      </c>
      <c r="N50" s="10"/>
      <c r="O50" s="17">
        <f t="shared" si="16"/>
        <v>0</v>
      </c>
      <c r="P50" s="8">
        <f t="shared" si="17"/>
        <v>0</v>
      </c>
      <c r="Q50" s="9">
        <v>0</v>
      </c>
      <c r="R50" s="9">
        <f t="shared" si="1"/>
        <v>0</v>
      </c>
      <c r="S50" s="10"/>
      <c r="T50" s="17">
        <f t="shared" si="2"/>
        <v>0</v>
      </c>
      <c r="U50" s="8">
        <f t="shared" si="18"/>
        <v>0</v>
      </c>
      <c r="V50" s="9">
        <v>0</v>
      </c>
      <c r="W50" s="9">
        <f t="shared" si="34"/>
        <v>0</v>
      </c>
      <c r="X50" s="10"/>
      <c r="Y50" s="17">
        <f t="shared" si="19"/>
        <v>0</v>
      </c>
      <c r="Z50" s="8">
        <f t="shared" si="31"/>
        <v>0</v>
      </c>
      <c r="AA50" s="9">
        <v>0</v>
      </c>
      <c r="AB50" s="9">
        <f t="shared" si="36"/>
        <v>0</v>
      </c>
      <c r="AC50" s="10"/>
      <c r="AD50" s="17">
        <f t="shared" si="20"/>
        <v>0</v>
      </c>
      <c r="AE50" s="8">
        <f t="shared" si="21"/>
        <v>0</v>
      </c>
      <c r="AF50" s="9">
        <v>0</v>
      </c>
      <c r="AG50" s="9">
        <f t="shared" si="5"/>
        <v>0</v>
      </c>
      <c r="AH50" s="10"/>
      <c r="AI50" s="17">
        <f t="shared" si="6"/>
        <v>0</v>
      </c>
      <c r="AJ50" s="8">
        <f t="shared" si="22"/>
        <v>0</v>
      </c>
      <c r="AK50" s="9">
        <v>0</v>
      </c>
      <c r="AL50" s="9">
        <f t="shared" si="7"/>
        <v>0</v>
      </c>
      <c r="AM50" s="10"/>
      <c r="AN50" s="17">
        <f t="shared" si="23"/>
        <v>0</v>
      </c>
      <c r="AO50" s="8">
        <f t="shared" si="30"/>
        <v>0</v>
      </c>
      <c r="AP50" s="9">
        <v>0</v>
      </c>
      <c r="AQ50" s="9">
        <f t="shared" si="8"/>
        <v>0</v>
      </c>
      <c r="AR50" s="10"/>
      <c r="AS50" s="17">
        <f t="shared" si="9"/>
        <v>0</v>
      </c>
      <c r="AT50" s="8">
        <f t="shared" si="24"/>
        <v>441150</v>
      </c>
      <c r="AU50" s="9">
        <v>441150</v>
      </c>
      <c r="AV50" s="9">
        <v>0</v>
      </c>
      <c r="AW50" s="10"/>
      <c r="AX50" s="17">
        <f t="shared" si="10"/>
        <v>441150</v>
      </c>
      <c r="AY50" s="8">
        <f t="shared" si="26"/>
        <v>0</v>
      </c>
      <c r="AZ50" s="9">
        <v>0</v>
      </c>
      <c r="BA50" s="9">
        <v>0</v>
      </c>
      <c r="BB50" s="10">
        <v>441150</v>
      </c>
      <c r="BC50" s="17">
        <f t="shared" si="27"/>
        <v>0</v>
      </c>
      <c r="BD50" s="8">
        <f t="shared" si="28"/>
        <v>0</v>
      </c>
      <c r="BE50" s="9">
        <v>0</v>
      </c>
      <c r="BF50" s="9">
        <f t="shared" si="12"/>
        <v>0</v>
      </c>
      <c r="BG50" s="10"/>
      <c r="BH50" s="17">
        <f t="shared" si="13"/>
        <v>0</v>
      </c>
    </row>
    <row r="51" spans="1:60" x14ac:dyDescent="0.4">
      <c r="A51" s="5">
        <v>44</v>
      </c>
      <c r="B51" s="5" t="s">
        <v>88</v>
      </c>
      <c r="C51" s="6" t="s">
        <v>89</v>
      </c>
      <c r="D51" s="6" t="s">
        <v>158</v>
      </c>
      <c r="E51" s="7">
        <v>18188</v>
      </c>
      <c r="F51" s="8">
        <f t="shared" si="32"/>
        <v>141266</v>
      </c>
      <c r="G51" s="9">
        <v>128424</v>
      </c>
      <c r="H51" s="9">
        <f t="shared" si="14"/>
        <v>12842</v>
      </c>
      <c r="I51" s="10">
        <v>18188</v>
      </c>
      <c r="J51" s="43">
        <f t="shared" si="29"/>
        <v>141266</v>
      </c>
      <c r="K51" s="22">
        <f>L51+M51-1</f>
        <v>1542602</v>
      </c>
      <c r="L51" s="9">
        <f>1384442+16724+1200</f>
        <v>1402366</v>
      </c>
      <c r="M51" s="9">
        <f t="shared" si="35"/>
        <v>140237</v>
      </c>
      <c r="N51" s="10">
        <v>141266</v>
      </c>
      <c r="O51" s="17">
        <f t="shared" si="16"/>
        <v>1542602</v>
      </c>
      <c r="P51" s="8">
        <f t="shared" si="17"/>
        <v>161858</v>
      </c>
      <c r="Q51" s="9">
        <v>147144</v>
      </c>
      <c r="R51" s="9">
        <f t="shared" si="1"/>
        <v>14714</v>
      </c>
      <c r="S51" s="10">
        <v>1542602</v>
      </c>
      <c r="T51" s="17">
        <f t="shared" si="2"/>
        <v>161858</v>
      </c>
      <c r="U51" s="8">
        <f t="shared" si="18"/>
        <v>502528</v>
      </c>
      <c r="V51" s="9">
        <v>456844</v>
      </c>
      <c r="W51" s="9">
        <f t="shared" si="34"/>
        <v>45684</v>
      </c>
      <c r="X51" s="10">
        <v>161858</v>
      </c>
      <c r="Y51" s="33">
        <f t="shared" si="19"/>
        <v>502528</v>
      </c>
      <c r="Z51" s="8">
        <f t="shared" si="31"/>
        <v>0</v>
      </c>
      <c r="AA51" s="9">
        <v>0</v>
      </c>
      <c r="AB51" s="9">
        <f t="shared" si="36"/>
        <v>0</v>
      </c>
      <c r="AC51" s="10">
        <v>502528</v>
      </c>
      <c r="AD51" s="17">
        <f t="shared" si="20"/>
        <v>0</v>
      </c>
      <c r="AE51" s="8">
        <f t="shared" si="21"/>
        <v>0</v>
      </c>
      <c r="AF51" s="9">
        <v>0</v>
      </c>
      <c r="AG51" s="9">
        <f t="shared" si="5"/>
        <v>0</v>
      </c>
      <c r="AH51" s="10"/>
      <c r="AI51" s="17">
        <f t="shared" si="6"/>
        <v>0</v>
      </c>
      <c r="AJ51" s="8">
        <f t="shared" si="22"/>
        <v>1748355</v>
      </c>
      <c r="AK51" s="9">
        <f>425100+1089618+74696</f>
        <v>1589414</v>
      </c>
      <c r="AL51" s="9">
        <f t="shared" si="7"/>
        <v>158941</v>
      </c>
      <c r="AM51" s="10"/>
      <c r="AN51" s="17">
        <f t="shared" si="23"/>
        <v>1748355</v>
      </c>
      <c r="AO51" s="8">
        <f t="shared" si="30"/>
        <v>0</v>
      </c>
      <c r="AP51" s="9">
        <v>0</v>
      </c>
      <c r="AQ51" s="9">
        <f t="shared" si="8"/>
        <v>0</v>
      </c>
      <c r="AR51" s="10">
        <f>1280745+467610</f>
        <v>1748355</v>
      </c>
      <c r="AS51" s="17">
        <f>IF(ISERROR(SUM(AN51,AO51)-AR51),"",SUM(AN51,AO51)-AR51)</f>
        <v>0</v>
      </c>
      <c r="AT51" s="61">
        <f t="shared" si="24"/>
        <v>616330</v>
      </c>
      <c r="AU51" s="9">
        <f>460850+99450</f>
        <v>560300</v>
      </c>
      <c r="AV51" s="9">
        <f t="shared" si="25"/>
        <v>56030</v>
      </c>
      <c r="AW51" s="10"/>
      <c r="AX51" s="17">
        <f t="shared" si="10"/>
        <v>616330</v>
      </c>
      <c r="AY51" s="8">
        <f t="shared" si="26"/>
        <v>0</v>
      </c>
      <c r="AZ51" s="9">
        <v>0</v>
      </c>
      <c r="BA51" s="9">
        <f t="shared" si="11"/>
        <v>0</v>
      </c>
      <c r="BB51" s="10">
        <v>616330</v>
      </c>
      <c r="BC51" s="17">
        <f t="shared" si="27"/>
        <v>0</v>
      </c>
      <c r="BD51" s="8">
        <f t="shared" si="28"/>
        <v>371052</v>
      </c>
      <c r="BE51" s="9">
        <v>337320</v>
      </c>
      <c r="BF51" s="9">
        <f t="shared" si="12"/>
        <v>33732</v>
      </c>
      <c r="BG51" s="10"/>
      <c r="BH51" s="17">
        <f t="shared" si="13"/>
        <v>371052</v>
      </c>
    </row>
    <row r="52" spans="1:60" hidden="1" x14ac:dyDescent="0.4">
      <c r="A52" s="5">
        <v>45</v>
      </c>
      <c r="B52" s="5"/>
      <c r="C52" s="6"/>
      <c r="D52" s="6"/>
      <c r="E52" s="7"/>
      <c r="F52" s="8">
        <f t="shared" si="32"/>
        <v>0</v>
      </c>
      <c r="G52" s="9">
        <v>0</v>
      </c>
      <c r="H52" s="9">
        <f t="shared" si="14"/>
        <v>0</v>
      </c>
      <c r="I52" s="10"/>
      <c r="J52" s="43">
        <f t="shared" si="29"/>
        <v>0</v>
      </c>
      <c r="K52" s="8">
        <f t="shared" si="15"/>
        <v>0</v>
      </c>
      <c r="L52" s="9">
        <v>0</v>
      </c>
      <c r="M52" s="9">
        <f t="shared" si="35"/>
        <v>0</v>
      </c>
      <c r="N52" s="10"/>
      <c r="O52" s="17">
        <f t="shared" si="16"/>
        <v>0</v>
      </c>
      <c r="P52" s="8">
        <f t="shared" si="17"/>
        <v>0</v>
      </c>
      <c r="Q52" s="9">
        <v>0</v>
      </c>
      <c r="R52" s="9">
        <f t="shared" si="1"/>
        <v>0</v>
      </c>
      <c r="S52" s="10"/>
      <c r="T52" s="17">
        <f t="shared" si="2"/>
        <v>0</v>
      </c>
      <c r="U52" s="8">
        <f t="shared" si="18"/>
        <v>0</v>
      </c>
      <c r="V52" s="9">
        <v>0</v>
      </c>
      <c r="W52" s="9">
        <f t="shared" si="34"/>
        <v>0</v>
      </c>
      <c r="X52" s="10"/>
      <c r="Y52" s="17">
        <f t="shared" si="19"/>
        <v>0</v>
      </c>
      <c r="Z52" s="8">
        <f t="shared" si="31"/>
        <v>0</v>
      </c>
      <c r="AA52" s="9">
        <v>0</v>
      </c>
      <c r="AB52" s="9">
        <f t="shared" si="36"/>
        <v>0</v>
      </c>
      <c r="AC52" s="10"/>
      <c r="AD52" s="17">
        <f t="shared" si="20"/>
        <v>0</v>
      </c>
      <c r="AE52" s="8">
        <f t="shared" si="21"/>
        <v>0</v>
      </c>
      <c r="AF52" s="9">
        <v>0</v>
      </c>
      <c r="AG52" s="9">
        <f t="shared" si="5"/>
        <v>0</v>
      </c>
      <c r="AH52" s="10"/>
      <c r="AI52" s="17">
        <f t="shared" si="6"/>
        <v>0</v>
      </c>
      <c r="AJ52" s="8">
        <f t="shared" si="22"/>
        <v>0</v>
      </c>
      <c r="AK52" s="9">
        <v>0</v>
      </c>
      <c r="AL52" s="9">
        <f t="shared" si="7"/>
        <v>0</v>
      </c>
      <c r="AM52" s="10"/>
      <c r="AN52" s="17">
        <f t="shared" si="23"/>
        <v>0</v>
      </c>
      <c r="AO52" s="8">
        <f t="shared" si="30"/>
        <v>0</v>
      </c>
      <c r="AP52" s="9">
        <v>0</v>
      </c>
      <c r="AQ52" s="9">
        <f t="shared" si="8"/>
        <v>0</v>
      </c>
      <c r="AR52" s="10"/>
      <c r="AS52" s="17">
        <f t="shared" si="9"/>
        <v>0</v>
      </c>
      <c r="AT52" s="8">
        <f t="shared" si="24"/>
        <v>0</v>
      </c>
      <c r="AU52" s="9">
        <v>0</v>
      </c>
      <c r="AV52" s="9">
        <f t="shared" si="25"/>
        <v>0</v>
      </c>
      <c r="AW52" s="10"/>
      <c r="AX52" s="17">
        <f t="shared" si="10"/>
        <v>0</v>
      </c>
      <c r="AY52" s="8">
        <f t="shared" si="26"/>
        <v>0</v>
      </c>
      <c r="AZ52" s="9">
        <v>0</v>
      </c>
      <c r="BA52" s="9">
        <f t="shared" si="11"/>
        <v>0</v>
      </c>
      <c r="BB52" s="10"/>
      <c r="BC52" s="17">
        <f t="shared" si="27"/>
        <v>0</v>
      </c>
      <c r="BD52" s="8">
        <f t="shared" si="28"/>
        <v>0</v>
      </c>
      <c r="BE52" s="9">
        <v>0</v>
      </c>
      <c r="BF52" s="9">
        <f t="shared" si="12"/>
        <v>0</v>
      </c>
      <c r="BG52" s="10"/>
      <c r="BH52" s="17">
        <f t="shared" si="13"/>
        <v>0</v>
      </c>
    </row>
    <row r="53" spans="1:60" x14ac:dyDescent="0.4">
      <c r="A53" s="5">
        <v>46</v>
      </c>
      <c r="B53" s="5" t="s">
        <v>90</v>
      </c>
      <c r="C53" s="6"/>
      <c r="D53" s="76" t="s">
        <v>162</v>
      </c>
      <c r="E53" s="7"/>
      <c r="F53" s="8">
        <f t="shared" si="32"/>
        <v>0</v>
      </c>
      <c r="G53" s="9">
        <v>0</v>
      </c>
      <c r="H53" s="9">
        <f t="shared" si="14"/>
        <v>0</v>
      </c>
      <c r="I53" s="10"/>
      <c r="J53" s="43">
        <f t="shared" si="29"/>
        <v>0</v>
      </c>
      <c r="K53" s="8">
        <f t="shared" si="15"/>
        <v>0</v>
      </c>
      <c r="L53" s="9">
        <v>0</v>
      </c>
      <c r="M53" s="9">
        <f t="shared" si="35"/>
        <v>0</v>
      </c>
      <c r="N53" s="10"/>
      <c r="O53" s="17">
        <f t="shared" si="16"/>
        <v>0</v>
      </c>
      <c r="P53" s="8">
        <f t="shared" si="17"/>
        <v>0</v>
      </c>
      <c r="Q53" s="9">
        <v>0</v>
      </c>
      <c r="R53" s="9">
        <f t="shared" si="1"/>
        <v>0</v>
      </c>
      <c r="S53" s="10"/>
      <c r="T53" s="17">
        <f t="shared" si="2"/>
        <v>0</v>
      </c>
      <c r="U53" s="8">
        <f t="shared" si="18"/>
        <v>0</v>
      </c>
      <c r="V53" s="9">
        <v>0</v>
      </c>
      <c r="W53" s="9">
        <f t="shared" si="34"/>
        <v>0</v>
      </c>
      <c r="X53" s="10"/>
      <c r="Y53" s="17">
        <f t="shared" si="19"/>
        <v>0</v>
      </c>
      <c r="Z53" s="8">
        <f t="shared" si="31"/>
        <v>0</v>
      </c>
      <c r="AA53" s="9">
        <v>0</v>
      </c>
      <c r="AB53" s="9">
        <f t="shared" si="36"/>
        <v>0</v>
      </c>
      <c r="AC53" s="10"/>
      <c r="AD53" s="17">
        <f t="shared" si="20"/>
        <v>0</v>
      </c>
      <c r="AE53" s="8">
        <f t="shared" si="21"/>
        <v>0</v>
      </c>
      <c r="AF53" s="9">
        <v>0</v>
      </c>
      <c r="AG53" s="9">
        <f t="shared" si="5"/>
        <v>0</v>
      </c>
      <c r="AH53" s="10"/>
      <c r="AI53" s="17">
        <f t="shared" si="6"/>
        <v>0</v>
      </c>
      <c r="AJ53" s="8">
        <f t="shared" si="22"/>
        <v>0</v>
      </c>
      <c r="AK53" s="9">
        <v>0</v>
      </c>
      <c r="AL53" s="9">
        <f t="shared" si="7"/>
        <v>0</v>
      </c>
      <c r="AM53" s="10"/>
      <c r="AN53" s="17">
        <f t="shared" si="23"/>
        <v>0</v>
      </c>
      <c r="AO53" s="8">
        <f t="shared" si="30"/>
        <v>0</v>
      </c>
      <c r="AP53" s="9">
        <v>0</v>
      </c>
      <c r="AQ53" s="9">
        <f t="shared" si="8"/>
        <v>0</v>
      </c>
      <c r="AR53" s="10"/>
      <c r="AS53" s="17">
        <f t="shared" si="9"/>
        <v>0</v>
      </c>
      <c r="AT53" s="8">
        <f t="shared" si="24"/>
        <v>0</v>
      </c>
      <c r="AU53" s="9">
        <v>0</v>
      </c>
      <c r="AV53" s="9">
        <f t="shared" si="25"/>
        <v>0</v>
      </c>
      <c r="AW53" s="10"/>
      <c r="AX53" s="17">
        <f t="shared" si="10"/>
        <v>0</v>
      </c>
      <c r="AY53" s="8">
        <f t="shared" si="26"/>
        <v>0</v>
      </c>
      <c r="AZ53" s="9">
        <v>0</v>
      </c>
      <c r="BA53" s="9">
        <f t="shared" si="11"/>
        <v>0</v>
      </c>
      <c r="BB53" s="10"/>
      <c r="BC53" s="17">
        <f t="shared" si="27"/>
        <v>0</v>
      </c>
      <c r="BD53" s="8">
        <f t="shared" si="28"/>
        <v>0</v>
      </c>
      <c r="BE53" s="9">
        <v>0</v>
      </c>
      <c r="BF53" s="9">
        <f t="shared" si="12"/>
        <v>0</v>
      </c>
      <c r="BG53" s="10"/>
      <c r="BH53" s="17">
        <f t="shared" si="13"/>
        <v>0</v>
      </c>
    </row>
    <row r="54" spans="1:60" x14ac:dyDescent="0.4">
      <c r="A54" s="82">
        <v>47</v>
      </c>
      <c r="B54" s="5" t="s">
        <v>130</v>
      </c>
      <c r="C54" s="6"/>
      <c r="D54" s="6" t="s">
        <v>163</v>
      </c>
      <c r="E54" s="7"/>
      <c r="F54" s="8">
        <f t="shared" si="32"/>
        <v>0</v>
      </c>
      <c r="G54" s="9">
        <v>0</v>
      </c>
      <c r="H54" s="9">
        <f t="shared" si="14"/>
        <v>0</v>
      </c>
      <c r="I54" s="10"/>
      <c r="J54" s="43">
        <f t="shared" si="29"/>
        <v>0</v>
      </c>
      <c r="K54" s="8">
        <f t="shared" si="15"/>
        <v>60500</v>
      </c>
      <c r="L54" s="9">
        <v>55000</v>
      </c>
      <c r="M54" s="9">
        <f t="shared" si="35"/>
        <v>5500</v>
      </c>
      <c r="N54" s="88">
        <f>121526+121526</f>
        <v>243052</v>
      </c>
      <c r="O54" s="84">
        <f>IF(ISERROR(SUM(J54,K54+K55)-N54),"",SUM(J54,K54+K55)-N54)</f>
        <v>-121526</v>
      </c>
      <c r="P54" s="8">
        <f t="shared" si="17"/>
        <v>0</v>
      </c>
      <c r="Q54" s="9">
        <v>0</v>
      </c>
      <c r="R54" s="9">
        <f t="shared" si="1"/>
        <v>0</v>
      </c>
      <c r="S54" s="10"/>
      <c r="T54" s="17">
        <f t="shared" si="2"/>
        <v>-121526</v>
      </c>
      <c r="U54" s="8">
        <f t="shared" si="18"/>
        <v>44000</v>
      </c>
      <c r="V54" s="9">
        <f>30000+10000</f>
        <v>40000</v>
      </c>
      <c r="W54" s="9">
        <f t="shared" si="34"/>
        <v>4000</v>
      </c>
      <c r="X54" s="10"/>
      <c r="Y54" s="17">
        <f>IF(ISERROR(SUM(T54,U54+U55)-X54),"",SUM(T54,U54+U55)-X54)</f>
        <v>-35186</v>
      </c>
      <c r="Z54" s="8">
        <f t="shared" si="31"/>
        <v>0</v>
      </c>
      <c r="AA54" s="9">
        <v>0</v>
      </c>
      <c r="AB54" s="9">
        <f t="shared" si="36"/>
        <v>0</v>
      </c>
      <c r="AC54" s="10"/>
      <c r="AD54" s="17">
        <f t="shared" si="20"/>
        <v>-35186</v>
      </c>
      <c r="AE54" s="8">
        <f t="shared" si="21"/>
        <v>0</v>
      </c>
      <c r="AF54" s="9">
        <v>0</v>
      </c>
      <c r="AG54" s="9">
        <f t="shared" si="5"/>
        <v>0</v>
      </c>
      <c r="AH54" s="10"/>
      <c r="AI54" s="17">
        <f t="shared" si="6"/>
        <v>-35186</v>
      </c>
      <c r="AJ54" s="8">
        <f t="shared" si="22"/>
        <v>49500</v>
      </c>
      <c r="AK54" s="9">
        <v>45000</v>
      </c>
      <c r="AL54" s="9">
        <f t="shared" si="7"/>
        <v>4500</v>
      </c>
      <c r="AM54" s="10"/>
      <c r="AN54" s="17">
        <f>IF(ISERROR(SUM(AI54,AJ54,AJ55)-AM54),"",SUM(AI54,AJ54,AJ55)-AM54)</f>
        <v>71581</v>
      </c>
      <c r="AO54" s="8">
        <f t="shared" si="30"/>
        <v>38665</v>
      </c>
      <c r="AP54" s="9">
        <v>35150</v>
      </c>
      <c r="AQ54" s="9">
        <f t="shared" si="8"/>
        <v>3515</v>
      </c>
      <c r="AR54" s="10">
        <v>71581</v>
      </c>
      <c r="AS54" s="17">
        <f>IF(ISERROR(SUM(AN54,AO54,AO55)-AR54),"",SUM(AN54,AO54,AO55)-AR54)</f>
        <v>73826</v>
      </c>
      <c r="AT54" s="8">
        <f t="shared" si="24"/>
        <v>38500</v>
      </c>
      <c r="AU54" s="9">
        <v>35000</v>
      </c>
      <c r="AV54" s="9">
        <f t="shared" si="25"/>
        <v>3500</v>
      </c>
      <c r="AW54" s="10">
        <v>73826</v>
      </c>
      <c r="AX54" s="33">
        <f>IF(ISERROR(SUM(AS54,AT54,AT55)-AW54),"",SUM(AS54,AT54,AT55)-AW54)</f>
        <v>87235</v>
      </c>
      <c r="AY54" s="8">
        <f t="shared" si="26"/>
        <v>0</v>
      </c>
      <c r="AZ54" s="9">
        <v>0</v>
      </c>
      <c r="BA54" s="9">
        <f t="shared" si="11"/>
        <v>0</v>
      </c>
      <c r="BB54" s="10">
        <v>87235</v>
      </c>
      <c r="BC54" s="17">
        <f>IF(ISERROR(SUM(AX54,AY54)-BB54),"",SUM(AX54,AY54)-BB54)</f>
        <v>0</v>
      </c>
      <c r="BD54" s="8">
        <f t="shared" si="28"/>
        <v>33066</v>
      </c>
      <c r="BE54" s="9">
        <v>30060</v>
      </c>
      <c r="BF54" s="9">
        <f t="shared" si="12"/>
        <v>3006</v>
      </c>
      <c r="BG54" s="10"/>
      <c r="BH54" s="17">
        <f>IF(ISERROR(SUM(BC54,BD54)-BG54),"",SUM(BC54,BD54)-BG54)+BD55</f>
        <v>74556</v>
      </c>
    </row>
    <row r="55" spans="1:60" x14ac:dyDescent="0.4">
      <c r="A55" s="83"/>
      <c r="B55" s="5" t="s">
        <v>131</v>
      </c>
      <c r="C55" s="6"/>
      <c r="D55" s="6"/>
      <c r="E55" s="7"/>
      <c r="F55" s="8"/>
      <c r="G55" s="9"/>
      <c r="H55" s="9"/>
      <c r="I55" s="10"/>
      <c r="J55" s="43"/>
      <c r="K55" s="8">
        <f>L55+M55</f>
        <v>61026</v>
      </c>
      <c r="L55" s="9">
        <v>61026</v>
      </c>
      <c r="M55" s="9">
        <v>0</v>
      </c>
      <c r="N55" s="89"/>
      <c r="O55" s="85"/>
      <c r="P55" s="8"/>
      <c r="Q55" s="9"/>
      <c r="R55" s="9"/>
      <c r="S55" s="10"/>
      <c r="T55" s="17"/>
      <c r="U55" s="8">
        <f t="shared" si="18"/>
        <v>42340</v>
      </c>
      <c r="V55" s="9">
        <f>11800+30540</f>
        <v>42340</v>
      </c>
      <c r="W55" s="9">
        <v>0</v>
      </c>
      <c r="X55" s="10"/>
      <c r="Y55" s="17"/>
      <c r="Z55" s="8">
        <f t="shared" si="31"/>
        <v>0</v>
      </c>
      <c r="AA55" s="9">
        <v>0</v>
      </c>
      <c r="AB55" s="9">
        <f t="shared" si="36"/>
        <v>0</v>
      </c>
      <c r="AC55" s="10"/>
      <c r="AD55" s="17"/>
      <c r="AE55" s="8"/>
      <c r="AF55" s="9"/>
      <c r="AG55" s="9"/>
      <c r="AH55" s="10"/>
      <c r="AI55" s="17"/>
      <c r="AJ55" s="8">
        <f>AK55</f>
        <v>57267</v>
      </c>
      <c r="AK55" s="9">
        <v>57267</v>
      </c>
      <c r="AL55" s="9"/>
      <c r="AM55" s="10"/>
      <c r="AN55" s="17"/>
      <c r="AO55" s="8">
        <f>AP55</f>
        <v>35161</v>
      </c>
      <c r="AP55" s="9">
        <v>35161</v>
      </c>
      <c r="AQ55" s="9">
        <v>0</v>
      </c>
      <c r="AR55" s="10"/>
      <c r="AS55" s="17"/>
      <c r="AT55" s="8">
        <f>AU55</f>
        <v>48735</v>
      </c>
      <c r="AU55" s="9">
        <v>48735</v>
      </c>
      <c r="AV55" s="9"/>
      <c r="AW55" s="10"/>
      <c r="AX55" s="17"/>
      <c r="AY55" s="8"/>
      <c r="AZ55" s="9"/>
      <c r="BA55" s="9"/>
      <c r="BB55" s="10"/>
      <c r="BC55" s="17"/>
      <c r="BD55" s="8">
        <f>BE55</f>
        <v>41490</v>
      </c>
      <c r="BE55" s="9">
        <v>41490</v>
      </c>
      <c r="BF55" s="9"/>
      <c r="BG55" s="10"/>
      <c r="BH55" s="17"/>
    </row>
    <row r="56" spans="1:60" x14ac:dyDescent="0.4">
      <c r="A56" s="5">
        <v>48</v>
      </c>
      <c r="B56" s="5" t="s">
        <v>91</v>
      </c>
      <c r="C56" s="6"/>
      <c r="D56" s="6" t="s">
        <v>158</v>
      </c>
      <c r="E56" s="7"/>
      <c r="F56" s="8">
        <f t="shared" si="32"/>
        <v>0</v>
      </c>
      <c r="G56" s="9">
        <v>0</v>
      </c>
      <c r="H56" s="9">
        <f t="shared" si="14"/>
        <v>0</v>
      </c>
      <c r="I56" s="10"/>
      <c r="J56" s="43">
        <f t="shared" si="29"/>
        <v>0</v>
      </c>
      <c r="K56" s="8">
        <f t="shared" si="15"/>
        <v>0</v>
      </c>
      <c r="L56" s="9">
        <v>0</v>
      </c>
      <c r="M56" s="9">
        <f t="shared" si="35"/>
        <v>0</v>
      </c>
      <c r="N56" s="10"/>
      <c r="O56" s="17">
        <f t="shared" si="16"/>
        <v>0</v>
      </c>
      <c r="P56" s="8">
        <f t="shared" si="17"/>
        <v>0</v>
      </c>
      <c r="Q56" s="9">
        <v>0</v>
      </c>
      <c r="R56" s="9">
        <f t="shared" ref="R56:R69" si="37">IF(ISBLANK(Q56),"",ROUND(Q56*0.1,0))</f>
        <v>0</v>
      </c>
      <c r="S56" s="10"/>
      <c r="T56" s="17">
        <f t="shared" si="2"/>
        <v>0</v>
      </c>
      <c r="U56" s="8">
        <f t="shared" si="18"/>
        <v>0</v>
      </c>
      <c r="V56" s="9">
        <v>0</v>
      </c>
      <c r="W56" s="9">
        <f t="shared" ref="W56:W69" si="38">IF(ISBLANK(V56),"",ROUND(V56*0.1,0))</f>
        <v>0</v>
      </c>
      <c r="X56" s="10"/>
      <c r="Y56" s="17">
        <f t="shared" si="19"/>
        <v>0</v>
      </c>
      <c r="Z56" s="8">
        <f t="shared" si="31"/>
        <v>0</v>
      </c>
      <c r="AA56" s="9">
        <v>0</v>
      </c>
      <c r="AB56" s="9">
        <f t="shared" si="36"/>
        <v>0</v>
      </c>
      <c r="AC56" s="10"/>
      <c r="AD56" s="17">
        <f t="shared" si="20"/>
        <v>0</v>
      </c>
      <c r="AE56" s="8">
        <f t="shared" si="21"/>
        <v>0</v>
      </c>
      <c r="AF56" s="9">
        <v>0</v>
      </c>
      <c r="AG56" s="9">
        <f t="shared" ref="AG56:AG69" si="39">IF(ISBLANK(AF56),"",ROUND(AF56*0.1,0))</f>
        <v>0</v>
      </c>
      <c r="AH56" s="10"/>
      <c r="AI56" s="17">
        <f t="shared" si="6"/>
        <v>0</v>
      </c>
      <c r="AJ56" s="8">
        <f t="shared" si="22"/>
        <v>0</v>
      </c>
      <c r="AK56" s="9">
        <v>0</v>
      </c>
      <c r="AL56" s="9">
        <f t="shared" ref="AL56:AL68" si="40">IF(ISBLANK(AK56),"",ROUND(AK56*0.1,0))</f>
        <v>0</v>
      </c>
      <c r="AM56" s="10"/>
      <c r="AN56" s="17">
        <f t="shared" si="23"/>
        <v>0</v>
      </c>
      <c r="AO56" s="8">
        <f t="shared" si="30"/>
        <v>0</v>
      </c>
      <c r="AP56" s="9">
        <v>0</v>
      </c>
      <c r="AQ56" s="9">
        <f t="shared" ref="AQ56:AQ68" si="41">IF(ISBLANK(AP56),"",ROUND(AP56*0.1,0))</f>
        <v>0</v>
      </c>
      <c r="AR56" s="10"/>
      <c r="AS56" s="17">
        <f t="shared" si="9"/>
        <v>0</v>
      </c>
      <c r="AT56" s="8">
        <f t="shared" si="24"/>
        <v>0</v>
      </c>
      <c r="AU56" s="9">
        <v>0</v>
      </c>
      <c r="AV56" s="9">
        <f t="shared" ref="AV56:AV69" si="42">IF(ISBLANK(AU56),"",ROUND(AU56*0.1,0))</f>
        <v>0</v>
      </c>
      <c r="AW56" s="10"/>
      <c r="AX56" s="17">
        <f t="shared" si="10"/>
        <v>0</v>
      </c>
      <c r="AY56" s="8">
        <f t="shared" si="26"/>
        <v>0</v>
      </c>
      <c r="AZ56" s="9">
        <v>0</v>
      </c>
      <c r="BA56" s="9">
        <f t="shared" ref="BA56:BA69" si="43">IF(ISBLANK(AZ56),"",ROUND(AZ56*0.1,0))</f>
        <v>0</v>
      </c>
      <c r="BB56" s="10"/>
      <c r="BC56" s="17">
        <f t="shared" si="27"/>
        <v>0</v>
      </c>
      <c r="BD56" s="8">
        <f t="shared" si="28"/>
        <v>0</v>
      </c>
      <c r="BE56" s="9">
        <v>0</v>
      </c>
      <c r="BF56" s="9">
        <f t="shared" ref="BF56:BF69" si="44">IF(ISBLANK(BE56),"",ROUND(BE56*0.1,0))</f>
        <v>0</v>
      </c>
      <c r="BG56" s="10"/>
      <c r="BH56" s="17">
        <f t="shared" si="13"/>
        <v>0</v>
      </c>
    </row>
    <row r="57" spans="1:60" x14ac:dyDescent="0.4">
      <c r="A57" s="5">
        <v>49</v>
      </c>
      <c r="B57" s="5" t="s">
        <v>92</v>
      </c>
      <c r="C57" s="6" t="s">
        <v>93</v>
      </c>
      <c r="D57" s="76" t="s">
        <v>160</v>
      </c>
      <c r="E57" s="7"/>
      <c r="F57" s="8">
        <f t="shared" si="32"/>
        <v>0</v>
      </c>
      <c r="G57" s="9">
        <v>0</v>
      </c>
      <c r="H57" s="9">
        <f t="shared" si="14"/>
        <v>0</v>
      </c>
      <c r="I57" s="10"/>
      <c r="J57" s="43">
        <f t="shared" si="29"/>
        <v>0</v>
      </c>
      <c r="K57" s="8">
        <f t="shared" si="15"/>
        <v>0</v>
      </c>
      <c r="L57" s="9">
        <v>0</v>
      </c>
      <c r="M57" s="9">
        <f t="shared" ref="M57:M74" si="45">IF(ISBLANK(L57),"",ROUND(L57*0.1,0))</f>
        <v>0</v>
      </c>
      <c r="N57" s="10"/>
      <c r="O57" s="17">
        <f t="shared" si="16"/>
        <v>0</v>
      </c>
      <c r="P57" s="8">
        <f t="shared" si="17"/>
        <v>0</v>
      </c>
      <c r="Q57" s="9">
        <v>0</v>
      </c>
      <c r="R57" s="9">
        <f t="shared" si="37"/>
        <v>0</v>
      </c>
      <c r="S57" s="10"/>
      <c r="T57" s="17">
        <f t="shared" si="2"/>
        <v>0</v>
      </c>
      <c r="U57" s="8">
        <f t="shared" si="18"/>
        <v>0</v>
      </c>
      <c r="V57" s="9">
        <v>0</v>
      </c>
      <c r="W57" s="9">
        <f t="shared" si="38"/>
        <v>0</v>
      </c>
      <c r="X57" s="10"/>
      <c r="Y57" s="17">
        <f t="shared" si="19"/>
        <v>0</v>
      </c>
      <c r="Z57" s="8">
        <f t="shared" si="31"/>
        <v>0</v>
      </c>
      <c r="AA57" s="9">
        <v>0</v>
      </c>
      <c r="AB57" s="9">
        <f t="shared" si="36"/>
        <v>0</v>
      </c>
      <c r="AC57" s="10"/>
      <c r="AD57" s="17">
        <f t="shared" si="20"/>
        <v>0</v>
      </c>
      <c r="AE57" s="8">
        <f t="shared" si="21"/>
        <v>0</v>
      </c>
      <c r="AF57" s="9">
        <v>0</v>
      </c>
      <c r="AG57" s="9">
        <f t="shared" si="39"/>
        <v>0</v>
      </c>
      <c r="AH57" s="10"/>
      <c r="AI57" s="17">
        <f t="shared" si="6"/>
        <v>0</v>
      </c>
      <c r="AJ57" s="8">
        <f t="shared" si="22"/>
        <v>101376</v>
      </c>
      <c r="AK57" s="9">
        <v>92160</v>
      </c>
      <c r="AL57" s="9">
        <f t="shared" si="40"/>
        <v>9216</v>
      </c>
      <c r="AM57" s="10">
        <v>101376</v>
      </c>
      <c r="AN57" s="17">
        <f t="shared" si="23"/>
        <v>0</v>
      </c>
      <c r="AO57" s="8">
        <f t="shared" si="30"/>
        <v>0</v>
      </c>
      <c r="AP57" s="9">
        <v>0</v>
      </c>
      <c r="AQ57" s="9">
        <f t="shared" si="41"/>
        <v>0</v>
      </c>
      <c r="AR57" s="10"/>
      <c r="AS57" s="17">
        <f t="shared" si="9"/>
        <v>0</v>
      </c>
      <c r="AT57" s="8">
        <f t="shared" si="24"/>
        <v>0</v>
      </c>
      <c r="AU57" s="9">
        <v>0</v>
      </c>
      <c r="AV57" s="9">
        <f t="shared" si="42"/>
        <v>0</v>
      </c>
      <c r="AW57" s="10"/>
      <c r="AX57" s="17">
        <f t="shared" si="10"/>
        <v>0</v>
      </c>
      <c r="AY57" s="8">
        <f t="shared" si="26"/>
        <v>0</v>
      </c>
      <c r="AZ57" s="9">
        <v>0</v>
      </c>
      <c r="BA57" s="9">
        <f t="shared" si="43"/>
        <v>0</v>
      </c>
      <c r="BB57" s="10"/>
      <c r="BC57" s="17">
        <f t="shared" si="27"/>
        <v>0</v>
      </c>
      <c r="BD57" s="8">
        <f t="shared" si="28"/>
        <v>0</v>
      </c>
      <c r="BE57" s="9">
        <v>0</v>
      </c>
      <c r="BF57" s="9">
        <f t="shared" si="44"/>
        <v>0</v>
      </c>
      <c r="BG57" s="10"/>
      <c r="BH57" s="17">
        <f t="shared" si="13"/>
        <v>0</v>
      </c>
    </row>
    <row r="58" spans="1:60" hidden="1" x14ac:dyDescent="0.4">
      <c r="A58" s="5">
        <v>50</v>
      </c>
      <c r="B58" s="5"/>
      <c r="C58" s="6"/>
      <c r="D58" s="6"/>
      <c r="E58" s="7"/>
      <c r="F58" s="8">
        <f t="shared" si="32"/>
        <v>0</v>
      </c>
      <c r="G58" s="9">
        <v>0</v>
      </c>
      <c r="H58" s="9">
        <f t="shared" si="14"/>
        <v>0</v>
      </c>
      <c r="I58" s="10"/>
      <c r="J58" s="43">
        <f t="shared" si="29"/>
        <v>0</v>
      </c>
      <c r="K58" s="8">
        <f t="shared" si="15"/>
        <v>0</v>
      </c>
      <c r="L58" s="9">
        <v>0</v>
      </c>
      <c r="M58" s="9">
        <f t="shared" si="45"/>
        <v>0</v>
      </c>
      <c r="N58" s="10"/>
      <c r="O58" s="17">
        <f t="shared" si="16"/>
        <v>0</v>
      </c>
      <c r="P58" s="8">
        <f t="shared" si="17"/>
        <v>0</v>
      </c>
      <c r="Q58" s="9">
        <v>0</v>
      </c>
      <c r="R58" s="9">
        <f t="shared" si="37"/>
        <v>0</v>
      </c>
      <c r="S58" s="10"/>
      <c r="T58" s="17">
        <f t="shared" si="2"/>
        <v>0</v>
      </c>
      <c r="U58" s="8">
        <f t="shared" si="18"/>
        <v>0</v>
      </c>
      <c r="V58" s="9">
        <v>0</v>
      </c>
      <c r="W58" s="9">
        <f t="shared" si="38"/>
        <v>0</v>
      </c>
      <c r="X58" s="10"/>
      <c r="Y58" s="17">
        <f t="shared" si="19"/>
        <v>0</v>
      </c>
      <c r="Z58" s="8">
        <f t="shared" si="31"/>
        <v>0</v>
      </c>
      <c r="AA58" s="9">
        <v>0</v>
      </c>
      <c r="AB58" s="9">
        <f t="shared" si="36"/>
        <v>0</v>
      </c>
      <c r="AC58" s="10"/>
      <c r="AD58" s="17">
        <f t="shared" si="20"/>
        <v>0</v>
      </c>
      <c r="AE58" s="8">
        <f t="shared" si="21"/>
        <v>0</v>
      </c>
      <c r="AF58" s="9">
        <v>0</v>
      </c>
      <c r="AG58" s="9">
        <f t="shared" si="39"/>
        <v>0</v>
      </c>
      <c r="AH58" s="10"/>
      <c r="AI58" s="17">
        <f t="shared" si="6"/>
        <v>0</v>
      </c>
      <c r="AJ58" s="8">
        <f t="shared" si="22"/>
        <v>0</v>
      </c>
      <c r="AK58" s="9">
        <v>0</v>
      </c>
      <c r="AL58" s="9">
        <f t="shared" si="40"/>
        <v>0</v>
      </c>
      <c r="AM58" s="10"/>
      <c r="AN58" s="17">
        <f t="shared" si="23"/>
        <v>0</v>
      </c>
      <c r="AO58" s="8">
        <f t="shared" si="30"/>
        <v>0</v>
      </c>
      <c r="AP58" s="9">
        <v>0</v>
      </c>
      <c r="AQ58" s="9">
        <f t="shared" si="41"/>
        <v>0</v>
      </c>
      <c r="AR58" s="10"/>
      <c r="AS58" s="17">
        <f t="shared" si="9"/>
        <v>0</v>
      </c>
      <c r="AT58" s="8">
        <f t="shared" si="24"/>
        <v>0</v>
      </c>
      <c r="AU58" s="9">
        <v>0</v>
      </c>
      <c r="AV58" s="9">
        <f t="shared" si="42"/>
        <v>0</v>
      </c>
      <c r="AW58" s="10"/>
      <c r="AX58" s="17">
        <f t="shared" si="10"/>
        <v>0</v>
      </c>
      <c r="AY58" s="8">
        <f t="shared" si="26"/>
        <v>0</v>
      </c>
      <c r="AZ58" s="9">
        <v>0</v>
      </c>
      <c r="BA58" s="9">
        <f t="shared" si="43"/>
        <v>0</v>
      </c>
      <c r="BB58" s="10"/>
      <c r="BC58" s="17">
        <f t="shared" si="27"/>
        <v>0</v>
      </c>
      <c r="BD58" s="8">
        <f t="shared" si="28"/>
        <v>0</v>
      </c>
      <c r="BE58" s="9">
        <v>0</v>
      </c>
      <c r="BF58" s="9">
        <f t="shared" si="44"/>
        <v>0</v>
      </c>
      <c r="BG58" s="10"/>
      <c r="BH58" s="17">
        <f t="shared" si="13"/>
        <v>0</v>
      </c>
    </row>
    <row r="59" spans="1:60" hidden="1" x14ac:dyDescent="0.4">
      <c r="A59" s="5">
        <v>51</v>
      </c>
      <c r="B59" s="5"/>
      <c r="C59" s="6"/>
      <c r="D59" s="6"/>
      <c r="E59" s="7"/>
      <c r="F59" s="8">
        <f t="shared" si="32"/>
        <v>0</v>
      </c>
      <c r="G59" s="9">
        <v>0</v>
      </c>
      <c r="H59" s="9">
        <f t="shared" si="14"/>
        <v>0</v>
      </c>
      <c r="I59" s="10"/>
      <c r="J59" s="43">
        <f t="shared" si="29"/>
        <v>0</v>
      </c>
      <c r="K59" s="8">
        <f t="shared" si="15"/>
        <v>0</v>
      </c>
      <c r="L59" s="9">
        <v>0</v>
      </c>
      <c r="M59" s="9">
        <f t="shared" si="45"/>
        <v>0</v>
      </c>
      <c r="N59" s="10"/>
      <c r="O59" s="17">
        <f t="shared" si="16"/>
        <v>0</v>
      </c>
      <c r="P59" s="8">
        <f t="shared" si="17"/>
        <v>0</v>
      </c>
      <c r="Q59" s="9">
        <v>0</v>
      </c>
      <c r="R59" s="9">
        <f t="shared" si="37"/>
        <v>0</v>
      </c>
      <c r="S59" s="10"/>
      <c r="T59" s="17">
        <f t="shared" si="2"/>
        <v>0</v>
      </c>
      <c r="U59" s="8">
        <f t="shared" si="18"/>
        <v>0</v>
      </c>
      <c r="V59" s="9">
        <v>0</v>
      </c>
      <c r="W59" s="9">
        <f t="shared" si="38"/>
        <v>0</v>
      </c>
      <c r="X59" s="10"/>
      <c r="Y59" s="17">
        <f t="shared" si="19"/>
        <v>0</v>
      </c>
      <c r="Z59" s="8">
        <f t="shared" si="31"/>
        <v>0</v>
      </c>
      <c r="AA59" s="9">
        <v>0</v>
      </c>
      <c r="AB59" s="9">
        <f t="shared" si="36"/>
        <v>0</v>
      </c>
      <c r="AC59" s="10"/>
      <c r="AD59" s="17">
        <f t="shared" si="20"/>
        <v>0</v>
      </c>
      <c r="AE59" s="8">
        <f t="shared" si="21"/>
        <v>0</v>
      </c>
      <c r="AF59" s="9">
        <v>0</v>
      </c>
      <c r="AG59" s="9">
        <f t="shared" si="39"/>
        <v>0</v>
      </c>
      <c r="AH59" s="10"/>
      <c r="AI59" s="17">
        <f t="shared" si="6"/>
        <v>0</v>
      </c>
      <c r="AJ59" s="8">
        <f t="shared" si="22"/>
        <v>0</v>
      </c>
      <c r="AK59" s="9">
        <v>0</v>
      </c>
      <c r="AL59" s="9">
        <f t="shared" si="40"/>
        <v>0</v>
      </c>
      <c r="AM59" s="10"/>
      <c r="AN59" s="17">
        <f t="shared" si="23"/>
        <v>0</v>
      </c>
      <c r="AO59" s="8">
        <f t="shared" si="30"/>
        <v>0</v>
      </c>
      <c r="AP59" s="9">
        <v>0</v>
      </c>
      <c r="AQ59" s="9">
        <f t="shared" si="41"/>
        <v>0</v>
      </c>
      <c r="AR59" s="10"/>
      <c r="AS59" s="17">
        <f t="shared" si="9"/>
        <v>0</v>
      </c>
      <c r="AT59" s="8">
        <f t="shared" si="24"/>
        <v>0</v>
      </c>
      <c r="AU59" s="9">
        <v>0</v>
      </c>
      <c r="AV59" s="9">
        <f t="shared" si="42"/>
        <v>0</v>
      </c>
      <c r="AW59" s="10"/>
      <c r="AX59" s="17">
        <f t="shared" si="10"/>
        <v>0</v>
      </c>
      <c r="AY59" s="8">
        <f t="shared" si="26"/>
        <v>0</v>
      </c>
      <c r="AZ59" s="9">
        <v>0</v>
      </c>
      <c r="BA59" s="9">
        <f t="shared" si="43"/>
        <v>0</v>
      </c>
      <c r="BB59" s="10"/>
      <c r="BC59" s="17">
        <f t="shared" si="27"/>
        <v>0</v>
      </c>
      <c r="BD59" s="8">
        <f t="shared" si="28"/>
        <v>0</v>
      </c>
      <c r="BE59" s="9">
        <v>0</v>
      </c>
      <c r="BF59" s="9">
        <f t="shared" si="44"/>
        <v>0</v>
      </c>
      <c r="BG59" s="10"/>
      <c r="BH59" s="17">
        <f t="shared" si="13"/>
        <v>0</v>
      </c>
    </row>
    <row r="60" spans="1:60" x14ac:dyDescent="0.4">
      <c r="A60" s="5">
        <v>52</v>
      </c>
      <c r="B60" s="5" t="s">
        <v>94</v>
      </c>
      <c r="C60" s="6" t="s">
        <v>95</v>
      </c>
      <c r="D60" s="76" t="s">
        <v>160</v>
      </c>
      <c r="E60" s="7"/>
      <c r="F60" s="8">
        <f t="shared" si="32"/>
        <v>0</v>
      </c>
      <c r="G60" s="9">
        <v>0</v>
      </c>
      <c r="H60" s="9">
        <f t="shared" si="14"/>
        <v>0</v>
      </c>
      <c r="I60" s="10"/>
      <c r="J60" s="43">
        <f t="shared" si="29"/>
        <v>0</v>
      </c>
      <c r="K60" s="8">
        <f t="shared" si="15"/>
        <v>0</v>
      </c>
      <c r="L60" s="9">
        <v>0</v>
      </c>
      <c r="M60" s="9">
        <f t="shared" si="45"/>
        <v>0</v>
      </c>
      <c r="N60" s="10"/>
      <c r="O60" s="17">
        <f t="shared" si="16"/>
        <v>0</v>
      </c>
      <c r="P60" s="8">
        <f t="shared" si="17"/>
        <v>0</v>
      </c>
      <c r="Q60" s="9">
        <v>0</v>
      </c>
      <c r="R60" s="9">
        <f t="shared" si="37"/>
        <v>0</v>
      </c>
      <c r="S60" s="10"/>
      <c r="T60" s="17">
        <f t="shared" si="2"/>
        <v>0</v>
      </c>
      <c r="U60" s="8">
        <f t="shared" si="18"/>
        <v>0</v>
      </c>
      <c r="V60" s="9">
        <v>0</v>
      </c>
      <c r="W60" s="9">
        <f t="shared" si="38"/>
        <v>0</v>
      </c>
      <c r="X60" s="10"/>
      <c r="Y60" s="17">
        <f t="shared" si="19"/>
        <v>0</v>
      </c>
      <c r="Z60" s="8">
        <f t="shared" si="31"/>
        <v>0</v>
      </c>
      <c r="AA60" s="9">
        <v>0</v>
      </c>
      <c r="AB60" s="9">
        <f t="shared" si="36"/>
        <v>0</v>
      </c>
      <c r="AC60" s="10"/>
      <c r="AD60" s="17">
        <f t="shared" si="20"/>
        <v>0</v>
      </c>
      <c r="AE60" s="8">
        <f t="shared" si="21"/>
        <v>0</v>
      </c>
      <c r="AF60" s="9">
        <v>0</v>
      </c>
      <c r="AG60" s="9">
        <f t="shared" si="39"/>
        <v>0</v>
      </c>
      <c r="AH60" s="10"/>
      <c r="AI60" s="17">
        <f t="shared" si="6"/>
        <v>0</v>
      </c>
      <c r="AJ60" s="8">
        <f t="shared" si="22"/>
        <v>0</v>
      </c>
      <c r="AK60" s="9">
        <v>0</v>
      </c>
      <c r="AL60" s="9">
        <f t="shared" si="40"/>
        <v>0</v>
      </c>
      <c r="AM60" s="10"/>
      <c r="AN60" s="17">
        <f t="shared" si="23"/>
        <v>0</v>
      </c>
      <c r="AO60" s="8">
        <f t="shared" si="30"/>
        <v>0</v>
      </c>
      <c r="AP60" s="9">
        <v>0</v>
      </c>
      <c r="AQ60" s="9">
        <f t="shared" si="41"/>
        <v>0</v>
      </c>
      <c r="AR60" s="10"/>
      <c r="AS60" s="17">
        <f t="shared" si="9"/>
        <v>0</v>
      </c>
      <c r="AT60" s="8"/>
      <c r="AU60" s="9"/>
      <c r="AV60" s="9" t="str">
        <f t="shared" si="42"/>
        <v/>
      </c>
      <c r="AW60" s="10"/>
      <c r="AX60" s="17">
        <f t="shared" si="10"/>
        <v>0</v>
      </c>
      <c r="AY60" s="8">
        <f t="shared" si="26"/>
        <v>0</v>
      </c>
      <c r="AZ60" s="9">
        <v>0</v>
      </c>
      <c r="BA60" s="9">
        <f t="shared" si="43"/>
        <v>0</v>
      </c>
      <c r="BB60" s="10"/>
      <c r="BC60" s="17">
        <f t="shared" si="27"/>
        <v>0</v>
      </c>
      <c r="BD60" s="8">
        <f t="shared" si="28"/>
        <v>0</v>
      </c>
      <c r="BE60" s="9">
        <v>0</v>
      </c>
      <c r="BF60" s="9">
        <f t="shared" si="44"/>
        <v>0</v>
      </c>
      <c r="BG60" s="10"/>
      <c r="BH60" s="17">
        <f t="shared" si="13"/>
        <v>0</v>
      </c>
    </row>
    <row r="61" spans="1:60" x14ac:dyDescent="0.4">
      <c r="A61" s="5">
        <v>53</v>
      </c>
      <c r="B61" s="5" t="s">
        <v>96</v>
      </c>
      <c r="C61" s="6" t="s">
        <v>97</v>
      </c>
      <c r="D61" s="76" t="s">
        <v>160</v>
      </c>
      <c r="E61" s="7"/>
      <c r="F61" s="8">
        <f t="shared" si="32"/>
        <v>0</v>
      </c>
      <c r="G61" s="9">
        <v>0</v>
      </c>
      <c r="H61" s="9">
        <f t="shared" si="14"/>
        <v>0</v>
      </c>
      <c r="I61" s="10"/>
      <c r="J61" s="43">
        <f t="shared" si="29"/>
        <v>0</v>
      </c>
      <c r="K61" s="8">
        <f t="shared" si="15"/>
        <v>0</v>
      </c>
      <c r="L61" s="9">
        <v>0</v>
      </c>
      <c r="M61" s="9">
        <f t="shared" si="45"/>
        <v>0</v>
      </c>
      <c r="N61" s="10"/>
      <c r="O61" s="17">
        <f t="shared" si="16"/>
        <v>0</v>
      </c>
      <c r="P61" s="8">
        <f t="shared" si="17"/>
        <v>0</v>
      </c>
      <c r="Q61" s="9">
        <v>0</v>
      </c>
      <c r="R61" s="9">
        <f t="shared" si="37"/>
        <v>0</v>
      </c>
      <c r="S61" s="10"/>
      <c r="T61" s="17">
        <f t="shared" si="2"/>
        <v>0</v>
      </c>
      <c r="U61" s="8">
        <f t="shared" si="18"/>
        <v>0</v>
      </c>
      <c r="V61" s="9">
        <v>0</v>
      </c>
      <c r="W61" s="9">
        <f t="shared" si="38"/>
        <v>0</v>
      </c>
      <c r="X61" s="10"/>
      <c r="Y61" s="17">
        <f t="shared" si="19"/>
        <v>0</v>
      </c>
      <c r="Z61" s="8">
        <f t="shared" si="31"/>
        <v>0</v>
      </c>
      <c r="AA61" s="9">
        <v>0</v>
      </c>
      <c r="AB61" s="9">
        <f t="shared" si="36"/>
        <v>0</v>
      </c>
      <c r="AC61" s="10"/>
      <c r="AD61" s="17">
        <f t="shared" si="20"/>
        <v>0</v>
      </c>
      <c r="AE61" s="8">
        <f t="shared" si="21"/>
        <v>0</v>
      </c>
      <c r="AF61" s="9">
        <v>0</v>
      </c>
      <c r="AG61" s="9">
        <f t="shared" si="39"/>
        <v>0</v>
      </c>
      <c r="AH61" s="10"/>
      <c r="AI61" s="17">
        <f t="shared" si="6"/>
        <v>0</v>
      </c>
      <c r="AJ61" s="8">
        <f t="shared" si="22"/>
        <v>0</v>
      </c>
      <c r="AK61" s="9">
        <v>0</v>
      </c>
      <c r="AL61" s="9">
        <f t="shared" si="40"/>
        <v>0</v>
      </c>
      <c r="AM61" s="10"/>
      <c r="AN61" s="17">
        <f t="shared" si="23"/>
        <v>0</v>
      </c>
      <c r="AO61" s="8">
        <f t="shared" si="30"/>
        <v>0</v>
      </c>
      <c r="AP61" s="9">
        <v>0</v>
      </c>
      <c r="AQ61" s="9">
        <f t="shared" si="41"/>
        <v>0</v>
      </c>
      <c r="AR61" s="10"/>
      <c r="AS61" s="17">
        <f t="shared" si="9"/>
        <v>0</v>
      </c>
      <c r="AT61" s="8">
        <f t="shared" si="24"/>
        <v>0</v>
      </c>
      <c r="AU61" s="9">
        <v>0</v>
      </c>
      <c r="AV61" s="9">
        <f t="shared" si="42"/>
        <v>0</v>
      </c>
      <c r="AW61" s="10"/>
      <c r="AX61" s="17">
        <f t="shared" si="10"/>
        <v>0</v>
      </c>
      <c r="AY61" s="8">
        <f t="shared" si="26"/>
        <v>0</v>
      </c>
      <c r="AZ61" s="9">
        <v>0</v>
      </c>
      <c r="BA61" s="9">
        <f t="shared" si="43"/>
        <v>0</v>
      </c>
      <c r="BB61" s="10"/>
      <c r="BC61" s="17">
        <f t="shared" si="27"/>
        <v>0</v>
      </c>
      <c r="BD61" s="8">
        <f t="shared" si="28"/>
        <v>0</v>
      </c>
      <c r="BE61" s="9">
        <v>0</v>
      </c>
      <c r="BF61" s="9">
        <f t="shared" si="44"/>
        <v>0</v>
      </c>
      <c r="BG61" s="10"/>
      <c r="BH61" s="17">
        <f t="shared" si="13"/>
        <v>0</v>
      </c>
    </row>
    <row r="62" spans="1:60" x14ac:dyDescent="0.4">
      <c r="A62" s="5">
        <v>54</v>
      </c>
      <c r="B62" s="5" t="s">
        <v>142</v>
      </c>
      <c r="C62" s="6"/>
      <c r="D62" s="6" t="s">
        <v>164</v>
      </c>
      <c r="E62" s="7"/>
      <c r="F62" s="8">
        <f t="shared" si="32"/>
        <v>0</v>
      </c>
      <c r="G62" s="9">
        <v>0</v>
      </c>
      <c r="H62" s="9">
        <f t="shared" si="14"/>
        <v>0</v>
      </c>
      <c r="I62" s="10"/>
      <c r="J62" s="43">
        <f t="shared" si="29"/>
        <v>0</v>
      </c>
      <c r="K62" s="8">
        <f t="shared" si="15"/>
        <v>0</v>
      </c>
      <c r="L62" s="9">
        <v>0</v>
      </c>
      <c r="M62" s="9">
        <f t="shared" si="45"/>
        <v>0</v>
      </c>
      <c r="N62" s="10"/>
      <c r="O62" s="17">
        <f t="shared" si="16"/>
        <v>0</v>
      </c>
      <c r="P62" s="8">
        <f t="shared" si="17"/>
        <v>0</v>
      </c>
      <c r="Q62" s="9">
        <v>0</v>
      </c>
      <c r="R62" s="9">
        <f t="shared" si="37"/>
        <v>0</v>
      </c>
      <c r="S62" s="10"/>
      <c r="T62" s="17">
        <f t="shared" si="2"/>
        <v>0</v>
      </c>
      <c r="U62" s="8">
        <f t="shared" si="18"/>
        <v>32934</v>
      </c>
      <c r="V62" s="9">
        <v>29940</v>
      </c>
      <c r="W62" s="9">
        <f t="shared" si="38"/>
        <v>2994</v>
      </c>
      <c r="X62" s="10"/>
      <c r="Y62" s="33">
        <f t="shared" si="19"/>
        <v>32934</v>
      </c>
      <c r="Z62" s="8">
        <f t="shared" si="31"/>
        <v>0</v>
      </c>
      <c r="AA62" s="9">
        <v>0</v>
      </c>
      <c r="AB62" s="9">
        <f t="shared" si="36"/>
        <v>0</v>
      </c>
      <c r="AC62" s="10">
        <v>32934</v>
      </c>
      <c r="AD62" s="17">
        <f t="shared" si="20"/>
        <v>0</v>
      </c>
      <c r="AE62" s="8">
        <f t="shared" si="21"/>
        <v>0</v>
      </c>
      <c r="AF62" s="9">
        <v>0</v>
      </c>
      <c r="AG62" s="9">
        <f t="shared" si="39"/>
        <v>0</v>
      </c>
      <c r="AH62" s="10"/>
      <c r="AI62" s="17">
        <f t="shared" si="6"/>
        <v>0</v>
      </c>
      <c r="AJ62" s="8">
        <f t="shared" si="22"/>
        <v>49401</v>
      </c>
      <c r="AK62" s="9">
        <v>44910</v>
      </c>
      <c r="AL62" s="9">
        <f t="shared" si="40"/>
        <v>4491</v>
      </c>
      <c r="AM62" s="10">
        <v>49401</v>
      </c>
      <c r="AN62" s="17">
        <f t="shared" si="23"/>
        <v>0</v>
      </c>
      <c r="AO62" s="8">
        <f t="shared" si="30"/>
        <v>0</v>
      </c>
      <c r="AP62" s="9">
        <v>0</v>
      </c>
      <c r="AQ62" s="9">
        <f t="shared" si="41"/>
        <v>0</v>
      </c>
      <c r="AR62" s="10"/>
      <c r="AS62" s="17">
        <f t="shared" si="9"/>
        <v>0</v>
      </c>
      <c r="AT62" s="8">
        <f t="shared" si="24"/>
        <v>0</v>
      </c>
      <c r="AU62" s="9">
        <v>0</v>
      </c>
      <c r="AV62" s="9">
        <f t="shared" si="42"/>
        <v>0</v>
      </c>
      <c r="AW62" s="10"/>
      <c r="AX62" s="17">
        <f t="shared" si="10"/>
        <v>0</v>
      </c>
      <c r="AY62" s="8">
        <f t="shared" si="26"/>
        <v>0</v>
      </c>
      <c r="AZ62" s="9">
        <v>0</v>
      </c>
      <c r="BA62" s="9">
        <f t="shared" si="43"/>
        <v>0</v>
      </c>
      <c r="BB62" s="10"/>
      <c r="BC62" s="17">
        <f t="shared" si="27"/>
        <v>0</v>
      </c>
      <c r="BD62" s="8">
        <f t="shared" si="28"/>
        <v>0</v>
      </c>
      <c r="BE62" s="9">
        <v>0</v>
      </c>
      <c r="BF62" s="9">
        <f t="shared" si="44"/>
        <v>0</v>
      </c>
      <c r="BG62" s="10"/>
      <c r="BH62" s="17">
        <f t="shared" si="13"/>
        <v>0</v>
      </c>
    </row>
    <row r="63" spans="1:60" x14ac:dyDescent="0.4">
      <c r="A63" s="5">
        <v>55</v>
      </c>
      <c r="B63" s="5" t="s">
        <v>98</v>
      </c>
      <c r="C63" s="6"/>
      <c r="D63" s="76" t="s">
        <v>160</v>
      </c>
      <c r="E63" s="7"/>
      <c r="F63" s="8">
        <f t="shared" si="32"/>
        <v>0</v>
      </c>
      <c r="G63" s="9">
        <v>0</v>
      </c>
      <c r="H63" s="9">
        <f t="shared" si="14"/>
        <v>0</v>
      </c>
      <c r="I63" s="10"/>
      <c r="J63" s="43">
        <f t="shared" si="29"/>
        <v>0</v>
      </c>
      <c r="K63" s="8">
        <f t="shared" si="15"/>
        <v>0</v>
      </c>
      <c r="L63" s="9">
        <v>0</v>
      </c>
      <c r="M63" s="9">
        <f t="shared" si="45"/>
        <v>0</v>
      </c>
      <c r="N63" s="10"/>
      <c r="O63" s="17">
        <f t="shared" si="16"/>
        <v>0</v>
      </c>
      <c r="P63" s="8">
        <f t="shared" si="17"/>
        <v>0</v>
      </c>
      <c r="Q63" s="9">
        <v>0</v>
      </c>
      <c r="R63" s="9">
        <f t="shared" si="37"/>
        <v>0</v>
      </c>
      <c r="S63" s="10"/>
      <c r="T63" s="17">
        <f t="shared" si="2"/>
        <v>0</v>
      </c>
      <c r="U63" s="8">
        <f t="shared" si="18"/>
        <v>0</v>
      </c>
      <c r="V63" s="9">
        <v>0</v>
      </c>
      <c r="W63" s="9">
        <f t="shared" si="38"/>
        <v>0</v>
      </c>
      <c r="X63" s="10"/>
      <c r="Y63" s="17">
        <f t="shared" si="19"/>
        <v>0</v>
      </c>
      <c r="Z63" s="8">
        <f t="shared" si="31"/>
        <v>0</v>
      </c>
      <c r="AA63" s="9">
        <v>0</v>
      </c>
      <c r="AB63" s="9">
        <f t="shared" si="36"/>
        <v>0</v>
      </c>
      <c r="AC63" s="10"/>
      <c r="AD63" s="17">
        <f t="shared" si="20"/>
        <v>0</v>
      </c>
      <c r="AE63" s="8">
        <f t="shared" si="21"/>
        <v>0</v>
      </c>
      <c r="AF63" s="9">
        <v>0</v>
      </c>
      <c r="AG63" s="9">
        <f t="shared" si="39"/>
        <v>0</v>
      </c>
      <c r="AH63" s="10"/>
      <c r="AI63" s="17">
        <f t="shared" si="6"/>
        <v>0</v>
      </c>
      <c r="AJ63" s="8">
        <f t="shared" si="22"/>
        <v>0</v>
      </c>
      <c r="AK63" s="9">
        <v>0</v>
      </c>
      <c r="AL63" s="9">
        <f t="shared" si="40"/>
        <v>0</v>
      </c>
      <c r="AM63" s="10"/>
      <c r="AN63" s="17">
        <f t="shared" si="23"/>
        <v>0</v>
      </c>
      <c r="AO63" s="8">
        <f t="shared" si="30"/>
        <v>0</v>
      </c>
      <c r="AP63" s="9">
        <v>0</v>
      </c>
      <c r="AQ63" s="9">
        <f t="shared" si="41"/>
        <v>0</v>
      </c>
      <c r="AR63" s="10"/>
      <c r="AS63" s="17">
        <f t="shared" si="9"/>
        <v>0</v>
      </c>
      <c r="AT63" s="8">
        <f t="shared" si="24"/>
        <v>0</v>
      </c>
      <c r="AU63" s="9">
        <v>0</v>
      </c>
      <c r="AV63" s="9">
        <f t="shared" si="42"/>
        <v>0</v>
      </c>
      <c r="AW63" s="10"/>
      <c r="AX63" s="17">
        <f t="shared" si="10"/>
        <v>0</v>
      </c>
      <c r="AY63" s="8">
        <f t="shared" si="26"/>
        <v>0</v>
      </c>
      <c r="AZ63" s="9">
        <v>0</v>
      </c>
      <c r="BA63" s="9">
        <f t="shared" si="43"/>
        <v>0</v>
      </c>
      <c r="BB63" s="10"/>
      <c r="BC63" s="17">
        <f t="shared" si="27"/>
        <v>0</v>
      </c>
      <c r="BD63" s="8">
        <f t="shared" si="28"/>
        <v>0</v>
      </c>
      <c r="BE63" s="9">
        <v>0</v>
      </c>
      <c r="BF63" s="9">
        <f t="shared" si="44"/>
        <v>0</v>
      </c>
      <c r="BG63" s="10"/>
      <c r="BH63" s="17">
        <f t="shared" si="13"/>
        <v>0</v>
      </c>
    </row>
    <row r="64" spans="1:60" x14ac:dyDescent="0.4">
      <c r="A64" s="5">
        <v>56</v>
      </c>
      <c r="B64" s="5" t="s">
        <v>99</v>
      </c>
      <c r="C64" s="6"/>
      <c r="D64" s="6" t="s">
        <v>158</v>
      </c>
      <c r="E64" s="7"/>
      <c r="F64" s="8">
        <f t="shared" si="32"/>
        <v>0</v>
      </c>
      <c r="G64" s="9">
        <v>0</v>
      </c>
      <c r="H64" s="9">
        <f t="shared" si="14"/>
        <v>0</v>
      </c>
      <c r="I64" s="10"/>
      <c r="J64" s="43">
        <f t="shared" si="29"/>
        <v>0</v>
      </c>
      <c r="K64" s="8">
        <f t="shared" si="15"/>
        <v>0</v>
      </c>
      <c r="L64" s="9">
        <v>0</v>
      </c>
      <c r="M64" s="9">
        <f t="shared" si="45"/>
        <v>0</v>
      </c>
      <c r="N64" s="10"/>
      <c r="O64" s="17">
        <f t="shared" si="16"/>
        <v>0</v>
      </c>
      <c r="P64" s="8">
        <f t="shared" si="17"/>
        <v>0</v>
      </c>
      <c r="Q64" s="9">
        <v>0</v>
      </c>
      <c r="R64" s="9">
        <f t="shared" si="37"/>
        <v>0</v>
      </c>
      <c r="S64" s="10"/>
      <c r="T64" s="17">
        <f t="shared" si="2"/>
        <v>0</v>
      </c>
      <c r="U64" s="8">
        <f t="shared" si="18"/>
        <v>0</v>
      </c>
      <c r="V64" s="9">
        <v>0</v>
      </c>
      <c r="W64" s="9">
        <f t="shared" si="38"/>
        <v>0</v>
      </c>
      <c r="X64" s="10"/>
      <c r="Y64" s="17">
        <f t="shared" si="19"/>
        <v>0</v>
      </c>
      <c r="Z64" s="8">
        <f t="shared" si="31"/>
        <v>0</v>
      </c>
      <c r="AA64" s="9">
        <v>0</v>
      </c>
      <c r="AB64" s="9">
        <f t="shared" si="36"/>
        <v>0</v>
      </c>
      <c r="AC64" s="10"/>
      <c r="AD64" s="17">
        <f t="shared" si="20"/>
        <v>0</v>
      </c>
      <c r="AE64" s="8">
        <f t="shared" si="21"/>
        <v>0</v>
      </c>
      <c r="AF64" s="9">
        <v>0</v>
      </c>
      <c r="AG64" s="9">
        <f t="shared" si="39"/>
        <v>0</v>
      </c>
      <c r="AH64" s="10"/>
      <c r="AI64" s="17">
        <f t="shared" si="6"/>
        <v>0</v>
      </c>
      <c r="AJ64" s="8">
        <f t="shared" si="22"/>
        <v>0</v>
      </c>
      <c r="AK64" s="9">
        <v>0</v>
      </c>
      <c r="AL64" s="9">
        <f t="shared" si="40"/>
        <v>0</v>
      </c>
      <c r="AM64" s="10"/>
      <c r="AN64" s="17">
        <f t="shared" si="23"/>
        <v>0</v>
      </c>
      <c r="AO64" s="8">
        <f t="shared" si="30"/>
        <v>0</v>
      </c>
      <c r="AP64" s="9">
        <v>0</v>
      </c>
      <c r="AQ64" s="9">
        <f t="shared" si="41"/>
        <v>0</v>
      </c>
      <c r="AR64" s="10"/>
      <c r="AS64" s="17">
        <f t="shared" si="9"/>
        <v>0</v>
      </c>
      <c r="AT64" s="8">
        <f t="shared" si="24"/>
        <v>0</v>
      </c>
      <c r="AU64" s="9">
        <v>0</v>
      </c>
      <c r="AV64" s="9">
        <f t="shared" si="42"/>
        <v>0</v>
      </c>
      <c r="AW64" s="10"/>
      <c r="AX64" s="17">
        <f t="shared" si="10"/>
        <v>0</v>
      </c>
      <c r="AY64" s="8">
        <f t="shared" si="26"/>
        <v>0</v>
      </c>
      <c r="AZ64" s="9">
        <v>0</v>
      </c>
      <c r="BA64" s="9">
        <f t="shared" si="43"/>
        <v>0</v>
      </c>
      <c r="BB64" s="10"/>
      <c r="BC64" s="17">
        <f t="shared" si="27"/>
        <v>0</v>
      </c>
      <c r="BD64" s="8">
        <f t="shared" si="28"/>
        <v>0</v>
      </c>
      <c r="BE64" s="9">
        <v>0</v>
      </c>
      <c r="BF64" s="9">
        <f t="shared" si="44"/>
        <v>0</v>
      </c>
      <c r="BG64" s="10"/>
      <c r="BH64" s="17">
        <f t="shared" si="13"/>
        <v>0</v>
      </c>
    </row>
    <row r="65" spans="1:60" x14ac:dyDescent="0.4">
      <c r="A65" s="5">
        <v>57</v>
      </c>
      <c r="B65" s="5" t="s">
        <v>100</v>
      </c>
      <c r="C65" s="6"/>
      <c r="D65" s="76" t="s">
        <v>160</v>
      </c>
      <c r="E65" s="7"/>
      <c r="F65" s="8">
        <f t="shared" si="32"/>
        <v>0</v>
      </c>
      <c r="G65" s="9">
        <v>0</v>
      </c>
      <c r="H65" s="9">
        <f t="shared" si="14"/>
        <v>0</v>
      </c>
      <c r="I65" s="10"/>
      <c r="J65" s="43">
        <f t="shared" si="29"/>
        <v>0</v>
      </c>
      <c r="K65" s="8">
        <f t="shared" si="15"/>
        <v>0</v>
      </c>
      <c r="L65" s="9">
        <v>0</v>
      </c>
      <c r="M65" s="9">
        <f t="shared" si="45"/>
        <v>0</v>
      </c>
      <c r="N65" s="10"/>
      <c r="O65" s="17">
        <f t="shared" si="16"/>
        <v>0</v>
      </c>
      <c r="P65" s="8">
        <f t="shared" si="17"/>
        <v>0</v>
      </c>
      <c r="Q65" s="9">
        <v>0</v>
      </c>
      <c r="R65" s="9">
        <f t="shared" si="37"/>
        <v>0</v>
      </c>
      <c r="S65" s="10"/>
      <c r="T65" s="17">
        <f t="shared" si="2"/>
        <v>0</v>
      </c>
      <c r="U65" s="8">
        <f t="shared" si="18"/>
        <v>0</v>
      </c>
      <c r="V65" s="9">
        <v>0</v>
      </c>
      <c r="W65" s="9">
        <f t="shared" si="38"/>
        <v>0</v>
      </c>
      <c r="X65" s="10"/>
      <c r="Y65" s="17">
        <f t="shared" si="19"/>
        <v>0</v>
      </c>
      <c r="Z65" s="8">
        <f t="shared" si="31"/>
        <v>0</v>
      </c>
      <c r="AA65" s="9">
        <v>0</v>
      </c>
      <c r="AB65" s="9">
        <f t="shared" si="36"/>
        <v>0</v>
      </c>
      <c r="AC65" s="10"/>
      <c r="AD65" s="17">
        <f t="shared" si="20"/>
        <v>0</v>
      </c>
      <c r="AE65" s="8">
        <f t="shared" si="21"/>
        <v>0</v>
      </c>
      <c r="AF65" s="9">
        <v>0</v>
      </c>
      <c r="AG65" s="9">
        <f t="shared" si="39"/>
        <v>0</v>
      </c>
      <c r="AH65" s="10"/>
      <c r="AI65" s="17">
        <f t="shared" si="6"/>
        <v>0</v>
      </c>
      <c r="AJ65" s="8">
        <f t="shared" si="22"/>
        <v>0</v>
      </c>
      <c r="AK65" s="9">
        <v>0</v>
      </c>
      <c r="AL65" s="9">
        <f t="shared" si="40"/>
        <v>0</v>
      </c>
      <c r="AM65" s="10"/>
      <c r="AN65" s="17">
        <f t="shared" si="23"/>
        <v>0</v>
      </c>
      <c r="AO65" s="8">
        <f t="shared" si="30"/>
        <v>0</v>
      </c>
      <c r="AP65" s="9">
        <v>0</v>
      </c>
      <c r="AQ65" s="9">
        <f t="shared" si="41"/>
        <v>0</v>
      </c>
      <c r="AR65" s="10"/>
      <c r="AS65" s="17">
        <f t="shared" si="9"/>
        <v>0</v>
      </c>
      <c r="AT65" s="8">
        <f t="shared" si="24"/>
        <v>0</v>
      </c>
      <c r="AU65" s="9">
        <v>0</v>
      </c>
      <c r="AV65" s="9">
        <f t="shared" si="42"/>
        <v>0</v>
      </c>
      <c r="AW65" s="10"/>
      <c r="AX65" s="17">
        <f t="shared" si="10"/>
        <v>0</v>
      </c>
      <c r="AY65" s="8">
        <f t="shared" si="26"/>
        <v>0</v>
      </c>
      <c r="AZ65" s="9">
        <v>0</v>
      </c>
      <c r="BA65" s="9">
        <f t="shared" si="43"/>
        <v>0</v>
      </c>
      <c r="BB65" s="10"/>
      <c r="BC65" s="17">
        <f t="shared" si="27"/>
        <v>0</v>
      </c>
      <c r="BD65" s="8">
        <f t="shared" si="28"/>
        <v>0</v>
      </c>
      <c r="BE65" s="9">
        <v>0</v>
      </c>
      <c r="BF65" s="9">
        <f t="shared" si="44"/>
        <v>0</v>
      </c>
      <c r="BG65" s="10"/>
      <c r="BH65" s="17">
        <f t="shared" si="13"/>
        <v>0</v>
      </c>
    </row>
    <row r="66" spans="1:60" x14ac:dyDescent="0.4">
      <c r="A66" s="5">
        <v>58</v>
      </c>
      <c r="B66" s="5" t="s">
        <v>101</v>
      </c>
      <c r="C66" s="6" t="s">
        <v>102</v>
      </c>
      <c r="D66" s="76" t="s">
        <v>160</v>
      </c>
      <c r="E66" s="7"/>
      <c r="F66" s="8">
        <f t="shared" si="32"/>
        <v>0</v>
      </c>
      <c r="G66" s="9">
        <v>0</v>
      </c>
      <c r="H66" s="9">
        <f t="shared" si="14"/>
        <v>0</v>
      </c>
      <c r="I66" s="10"/>
      <c r="J66" s="43">
        <f t="shared" si="29"/>
        <v>0</v>
      </c>
      <c r="K66" s="8">
        <f t="shared" si="15"/>
        <v>0</v>
      </c>
      <c r="L66" s="9">
        <v>0</v>
      </c>
      <c r="M66" s="9">
        <f t="shared" si="45"/>
        <v>0</v>
      </c>
      <c r="N66" s="10"/>
      <c r="O66" s="17">
        <f t="shared" si="16"/>
        <v>0</v>
      </c>
      <c r="P66" s="8">
        <f t="shared" si="17"/>
        <v>0</v>
      </c>
      <c r="Q66" s="9">
        <v>0</v>
      </c>
      <c r="R66" s="9">
        <f t="shared" si="37"/>
        <v>0</v>
      </c>
      <c r="S66" s="10"/>
      <c r="T66" s="17">
        <f t="shared" si="2"/>
        <v>0</v>
      </c>
      <c r="U66" s="8">
        <f t="shared" si="18"/>
        <v>0</v>
      </c>
      <c r="V66" s="9">
        <v>0</v>
      </c>
      <c r="W66" s="9">
        <f t="shared" si="38"/>
        <v>0</v>
      </c>
      <c r="X66" s="10"/>
      <c r="Y66" s="17">
        <f t="shared" si="19"/>
        <v>0</v>
      </c>
      <c r="Z66" s="8">
        <f t="shared" si="31"/>
        <v>0</v>
      </c>
      <c r="AA66" s="9">
        <v>0</v>
      </c>
      <c r="AB66" s="9">
        <f t="shared" si="36"/>
        <v>0</v>
      </c>
      <c r="AC66" s="10"/>
      <c r="AD66" s="17">
        <f t="shared" si="20"/>
        <v>0</v>
      </c>
      <c r="AE66" s="8">
        <f t="shared" si="21"/>
        <v>0</v>
      </c>
      <c r="AF66" s="9">
        <v>0</v>
      </c>
      <c r="AG66" s="9">
        <f t="shared" si="39"/>
        <v>0</v>
      </c>
      <c r="AH66" s="10"/>
      <c r="AI66" s="17">
        <f t="shared" si="6"/>
        <v>0</v>
      </c>
      <c r="AJ66" s="8">
        <f t="shared" si="22"/>
        <v>0</v>
      </c>
      <c r="AK66" s="9">
        <v>0</v>
      </c>
      <c r="AL66" s="9">
        <f t="shared" si="40"/>
        <v>0</v>
      </c>
      <c r="AM66" s="10"/>
      <c r="AN66" s="17">
        <f t="shared" si="23"/>
        <v>0</v>
      </c>
      <c r="AO66" s="8">
        <f t="shared" si="30"/>
        <v>0</v>
      </c>
      <c r="AP66" s="9">
        <v>0</v>
      </c>
      <c r="AQ66" s="9">
        <f t="shared" si="41"/>
        <v>0</v>
      </c>
      <c r="AR66" s="10"/>
      <c r="AS66" s="17">
        <f t="shared" si="9"/>
        <v>0</v>
      </c>
      <c r="AT66" s="8">
        <f t="shared" si="24"/>
        <v>0</v>
      </c>
      <c r="AU66" s="9">
        <v>0</v>
      </c>
      <c r="AV66" s="9">
        <f t="shared" si="42"/>
        <v>0</v>
      </c>
      <c r="AW66" s="10"/>
      <c r="AX66" s="17">
        <f t="shared" si="10"/>
        <v>0</v>
      </c>
      <c r="AY66" s="8">
        <f t="shared" si="26"/>
        <v>0</v>
      </c>
      <c r="AZ66" s="9">
        <v>0</v>
      </c>
      <c r="BA66" s="9">
        <f t="shared" si="43"/>
        <v>0</v>
      </c>
      <c r="BB66" s="10"/>
      <c r="BC66" s="17">
        <f t="shared" si="27"/>
        <v>0</v>
      </c>
      <c r="BD66" s="8">
        <f t="shared" si="28"/>
        <v>0</v>
      </c>
      <c r="BE66" s="9">
        <v>0</v>
      </c>
      <c r="BF66" s="9">
        <f t="shared" si="44"/>
        <v>0</v>
      </c>
      <c r="BG66" s="10"/>
      <c r="BH66" s="17">
        <f t="shared" si="13"/>
        <v>0</v>
      </c>
    </row>
    <row r="67" spans="1:60" x14ac:dyDescent="0.4">
      <c r="A67" s="5">
        <v>59</v>
      </c>
      <c r="B67" s="5" t="s">
        <v>103</v>
      </c>
      <c r="C67" s="6"/>
      <c r="D67" s="6" t="s">
        <v>158</v>
      </c>
      <c r="E67" s="7"/>
      <c r="F67" s="8">
        <f t="shared" si="32"/>
        <v>0</v>
      </c>
      <c r="G67" s="9">
        <v>0</v>
      </c>
      <c r="H67" s="9">
        <f t="shared" si="14"/>
        <v>0</v>
      </c>
      <c r="I67" s="10"/>
      <c r="J67" s="43">
        <f t="shared" si="29"/>
        <v>0</v>
      </c>
      <c r="K67" s="8">
        <f t="shared" si="15"/>
        <v>0</v>
      </c>
      <c r="L67" s="9">
        <v>0</v>
      </c>
      <c r="M67" s="9">
        <f t="shared" si="45"/>
        <v>0</v>
      </c>
      <c r="N67" s="10"/>
      <c r="O67" s="17">
        <f t="shared" si="16"/>
        <v>0</v>
      </c>
      <c r="P67" s="8">
        <f t="shared" si="17"/>
        <v>0</v>
      </c>
      <c r="Q67" s="9">
        <v>0</v>
      </c>
      <c r="R67" s="9">
        <f t="shared" si="37"/>
        <v>0</v>
      </c>
      <c r="S67" s="10"/>
      <c r="T67" s="17">
        <f t="shared" si="2"/>
        <v>0</v>
      </c>
      <c r="U67" s="8">
        <f t="shared" si="18"/>
        <v>278784</v>
      </c>
      <c r="V67" s="9">
        <v>253440</v>
      </c>
      <c r="W67" s="9">
        <f t="shared" si="38"/>
        <v>25344</v>
      </c>
      <c r="X67" s="10"/>
      <c r="Y67" s="33">
        <f t="shared" si="19"/>
        <v>278784</v>
      </c>
      <c r="Z67" s="8">
        <f t="shared" si="31"/>
        <v>0</v>
      </c>
      <c r="AA67" s="9">
        <v>0</v>
      </c>
      <c r="AB67" s="9">
        <f t="shared" si="36"/>
        <v>0</v>
      </c>
      <c r="AC67" s="10">
        <v>278784</v>
      </c>
      <c r="AD67" s="17">
        <f t="shared" si="20"/>
        <v>0</v>
      </c>
      <c r="AE67" s="8">
        <f t="shared" si="21"/>
        <v>0</v>
      </c>
      <c r="AF67" s="9">
        <v>0</v>
      </c>
      <c r="AG67" s="9">
        <f t="shared" si="39"/>
        <v>0</v>
      </c>
      <c r="AH67" s="10"/>
      <c r="AI67" s="17">
        <f t="shared" si="6"/>
        <v>0</v>
      </c>
      <c r="AJ67" s="8">
        <f t="shared" si="22"/>
        <v>0</v>
      </c>
      <c r="AK67" s="9">
        <v>0</v>
      </c>
      <c r="AL67" s="9">
        <f t="shared" si="40"/>
        <v>0</v>
      </c>
      <c r="AM67" s="10"/>
      <c r="AN67" s="17">
        <f t="shared" si="23"/>
        <v>0</v>
      </c>
      <c r="AO67" s="8">
        <f t="shared" si="30"/>
        <v>0</v>
      </c>
      <c r="AP67" s="9">
        <v>0</v>
      </c>
      <c r="AQ67" s="9">
        <f t="shared" si="41"/>
        <v>0</v>
      </c>
      <c r="AR67" s="10"/>
      <c r="AS67" s="17">
        <f t="shared" si="9"/>
        <v>0</v>
      </c>
      <c r="AT67" s="8">
        <f t="shared" si="24"/>
        <v>0</v>
      </c>
      <c r="AU67" s="9">
        <v>0</v>
      </c>
      <c r="AV67" s="9">
        <f t="shared" si="42"/>
        <v>0</v>
      </c>
      <c r="AW67" s="10"/>
      <c r="AX67" s="17">
        <f t="shared" si="10"/>
        <v>0</v>
      </c>
      <c r="AY67" s="8">
        <f t="shared" si="26"/>
        <v>0</v>
      </c>
      <c r="AZ67" s="9">
        <v>0</v>
      </c>
      <c r="BA67" s="9">
        <f t="shared" si="43"/>
        <v>0</v>
      </c>
      <c r="BB67" s="10"/>
      <c r="BC67" s="17">
        <f t="shared" si="27"/>
        <v>0</v>
      </c>
      <c r="BD67" s="8">
        <f t="shared" si="28"/>
        <v>253440</v>
      </c>
      <c r="BE67" s="9">
        <v>230400</v>
      </c>
      <c r="BF67" s="9">
        <f t="shared" si="44"/>
        <v>23040</v>
      </c>
      <c r="BG67" s="10"/>
      <c r="BH67" s="17">
        <f t="shared" si="13"/>
        <v>253440</v>
      </c>
    </row>
    <row r="68" spans="1:60" hidden="1" x14ac:dyDescent="0.4">
      <c r="A68" s="5">
        <v>60</v>
      </c>
      <c r="B68" s="5"/>
      <c r="C68" s="6"/>
      <c r="D68" s="6"/>
      <c r="E68" s="7"/>
      <c r="F68" s="8">
        <f t="shared" si="32"/>
        <v>0</v>
      </c>
      <c r="G68" s="9">
        <v>0</v>
      </c>
      <c r="H68" s="9">
        <f t="shared" si="14"/>
        <v>0</v>
      </c>
      <c r="I68" s="10"/>
      <c r="J68" s="43">
        <f t="shared" si="29"/>
        <v>0</v>
      </c>
      <c r="K68" s="8">
        <f t="shared" si="15"/>
        <v>0</v>
      </c>
      <c r="L68" s="9">
        <v>0</v>
      </c>
      <c r="M68" s="9">
        <f t="shared" si="45"/>
        <v>0</v>
      </c>
      <c r="N68" s="10"/>
      <c r="O68" s="17">
        <f t="shared" si="16"/>
        <v>0</v>
      </c>
      <c r="P68" s="8">
        <f t="shared" si="17"/>
        <v>0</v>
      </c>
      <c r="Q68" s="9">
        <v>0</v>
      </c>
      <c r="R68" s="9">
        <f t="shared" si="37"/>
        <v>0</v>
      </c>
      <c r="S68" s="10"/>
      <c r="T68" s="17">
        <f t="shared" si="2"/>
        <v>0</v>
      </c>
      <c r="U68" s="8">
        <f t="shared" si="18"/>
        <v>0</v>
      </c>
      <c r="V68" s="9">
        <v>0</v>
      </c>
      <c r="W68" s="9">
        <f t="shared" si="38"/>
        <v>0</v>
      </c>
      <c r="X68" s="10"/>
      <c r="Y68" s="17">
        <f t="shared" si="19"/>
        <v>0</v>
      </c>
      <c r="Z68" s="8">
        <f t="shared" si="31"/>
        <v>0</v>
      </c>
      <c r="AA68" s="9">
        <v>0</v>
      </c>
      <c r="AB68" s="9">
        <f t="shared" si="36"/>
        <v>0</v>
      </c>
      <c r="AC68" s="10"/>
      <c r="AD68" s="17">
        <f t="shared" si="20"/>
        <v>0</v>
      </c>
      <c r="AE68" s="8">
        <f t="shared" si="21"/>
        <v>0</v>
      </c>
      <c r="AF68" s="9">
        <v>0</v>
      </c>
      <c r="AG68" s="9">
        <f t="shared" si="39"/>
        <v>0</v>
      </c>
      <c r="AH68" s="10"/>
      <c r="AI68" s="17">
        <f t="shared" si="6"/>
        <v>0</v>
      </c>
      <c r="AJ68" s="8">
        <f t="shared" si="22"/>
        <v>0</v>
      </c>
      <c r="AK68" s="9">
        <v>0</v>
      </c>
      <c r="AL68" s="9">
        <f t="shared" si="40"/>
        <v>0</v>
      </c>
      <c r="AM68" s="10"/>
      <c r="AN68" s="17">
        <f t="shared" si="23"/>
        <v>0</v>
      </c>
      <c r="AO68" s="8">
        <f t="shared" si="30"/>
        <v>0</v>
      </c>
      <c r="AP68" s="9">
        <v>0</v>
      </c>
      <c r="AQ68" s="9">
        <f t="shared" si="41"/>
        <v>0</v>
      </c>
      <c r="AR68" s="10"/>
      <c r="AS68" s="17">
        <f t="shared" si="9"/>
        <v>0</v>
      </c>
      <c r="AT68" s="8">
        <f t="shared" si="24"/>
        <v>0</v>
      </c>
      <c r="AU68" s="9">
        <v>0</v>
      </c>
      <c r="AV68" s="9">
        <f t="shared" si="42"/>
        <v>0</v>
      </c>
      <c r="AW68" s="10"/>
      <c r="AX68" s="17">
        <f t="shared" si="10"/>
        <v>0</v>
      </c>
      <c r="AY68" s="8">
        <f t="shared" si="26"/>
        <v>0</v>
      </c>
      <c r="AZ68" s="9">
        <v>0</v>
      </c>
      <c r="BA68" s="9">
        <f t="shared" si="43"/>
        <v>0</v>
      </c>
      <c r="BB68" s="10"/>
      <c r="BC68" s="17">
        <f t="shared" si="27"/>
        <v>0</v>
      </c>
      <c r="BD68" s="8">
        <f t="shared" si="28"/>
        <v>0</v>
      </c>
      <c r="BE68" s="9">
        <v>0</v>
      </c>
      <c r="BF68" s="9">
        <f t="shared" si="44"/>
        <v>0</v>
      </c>
      <c r="BG68" s="10"/>
      <c r="BH68" s="17">
        <f t="shared" si="13"/>
        <v>0</v>
      </c>
    </row>
    <row r="69" spans="1:60" x14ac:dyDescent="0.4">
      <c r="A69" s="82">
        <v>61</v>
      </c>
      <c r="B69" s="5" t="s">
        <v>127</v>
      </c>
      <c r="C69" s="6" t="s">
        <v>126</v>
      </c>
      <c r="D69" s="36" t="s">
        <v>158</v>
      </c>
      <c r="E69" s="90">
        <f>96032-333840+256</f>
        <v>-237552</v>
      </c>
      <c r="F69" s="8">
        <f t="shared" si="32"/>
        <v>189200</v>
      </c>
      <c r="G69" s="9">
        <v>172000</v>
      </c>
      <c r="H69" s="9">
        <f t="shared" si="14"/>
        <v>17200</v>
      </c>
      <c r="I69" s="88">
        <v>96032</v>
      </c>
      <c r="J69" s="92">
        <f>IF(ISERROR(SUM(E69,F69+F70)-I69),"",SUM(E69,F69+F70)-I69)</f>
        <v>-19968</v>
      </c>
      <c r="K69" s="8">
        <f>L69+M69</f>
        <v>316800</v>
      </c>
      <c r="L69" s="9">
        <v>288000</v>
      </c>
      <c r="M69" s="9">
        <f t="shared" si="45"/>
        <v>28800</v>
      </c>
      <c r="N69" s="88">
        <v>313616</v>
      </c>
      <c r="O69" s="84">
        <f>IF(ISERROR(SUM(J69,K69+K70)-N69),"",SUM(J69,K69+K70)-N69)</f>
        <v>86896</v>
      </c>
      <c r="P69" s="8">
        <f>Q69+R69</f>
        <v>300960</v>
      </c>
      <c r="Q69" s="9">
        <f>9600+264000</f>
        <v>273600</v>
      </c>
      <c r="R69" s="9">
        <f t="shared" si="37"/>
        <v>27360</v>
      </c>
      <c r="S69" s="10">
        <v>420480</v>
      </c>
      <c r="T69" s="101">
        <f>IF(ISERROR(SUM(O69,P69+P70)-S69),"",SUM(O69,P69+P70)-S69)</f>
        <v>109072</v>
      </c>
      <c r="U69" s="8">
        <f>V69+W69</f>
        <v>98560</v>
      </c>
      <c r="V69" s="9">
        <f>12000+76800+800</f>
        <v>89600</v>
      </c>
      <c r="W69" s="9">
        <f t="shared" si="38"/>
        <v>8960</v>
      </c>
      <c r="X69" s="10">
        <v>109072</v>
      </c>
      <c r="Y69" s="33">
        <f>T69+U69+U70-X69</f>
        <v>184960</v>
      </c>
      <c r="Z69" s="8">
        <f>AA69+AB69</f>
        <v>87120</v>
      </c>
      <c r="AA69" s="9">
        <f>7200+9600+3200+6400+2400+12000+9600+19200+9600</f>
        <v>79200</v>
      </c>
      <c r="AB69" s="9">
        <f t="shared" si="36"/>
        <v>7920</v>
      </c>
      <c r="AC69" s="10">
        <v>184960</v>
      </c>
      <c r="AD69" s="17">
        <f>IF(ISERROR(SUM(Y69,Z69,Z70)-AC69),"",SUM(Y69,Z69,Z70)-AC69)</f>
        <v>121680</v>
      </c>
      <c r="AE69" s="8">
        <f>AF69+AG69</f>
        <v>325600</v>
      </c>
      <c r="AF69" s="9">
        <f>72000+128000+32000+64000</f>
        <v>296000</v>
      </c>
      <c r="AG69" s="9">
        <f t="shared" si="39"/>
        <v>29600</v>
      </c>
      <c r="AH69" s="10">
        <v>550960</v>
      </c>
      <c r="AI69" s="17">
        <f>IF(ISERROR(SUM(AD69+AE69+AE70)-AH69),"",SUM(AD69+AE69+AE70)-AH69)</f>
        <v>0</v>
      </c>
      <c r="AJ69" s="8">
        <f>AK69+AL69</f>
        <v>351120</v>
      </c>
      <c r="AK69" s="9">
        <f>(595200-AK70)+12000</f>
        <v>319200</v>
      </c>
      <c r="AL69" s="9">
        <f>IF(ISBLANK(AK69),"",ROUND(AK69*0.1,0))</f>
        <v>31920</v>
      </c>
      <c r="AM69" s="10"/>
      <c r="AN69" s="17">
        <f>IF(ISERROR(SUM(AI69,AJ69,AJ70)-AM69),"",SUM(AI69,AJ69,AJ70)-AM69)</f>
        <v>662160</v>
      </c>
      <c r="AO69" s="8">
        <f t="shared" si="30"/>
        <v>0</v>
      </c>
      <c r="AP69" s="9">
        <v>0</v>
      </c>
      <c r="AQ69" s="9">
        <f>IF(ISBLANK(AP69),"",ROUND(AP69*0.1,0))</f>
        <v>0</v>
      </c>
      <c r="AR69" s="10">
        <v>662160</v>
      </c>
      <c r="AS69" s="17">
        <f>IF(ISERROR(SUM(AN69,AO69)-AR69),"",SUM(AN69,AO69)-AR69)+AO70</f>
        <v>0</v>
      </c>
      <c r="AT69" s="8">
        <f>AU69+AV69</f>
        <v>63360</v>
      </c>
      <c r="AU69" s="9">
        <f>47200+10400</f>
        <v>57600</v>
      </c>
      <c r="AV69" s="9">
        <f t="shared" si="42"/>
        <v>5760</v>
      </c>
      <c r="AW69" s="10"/>
      <c r="AX69" s="33">
        <f>IF(ISERROR(SUM(AS69,AT69)-AW69),"",SUM(AS69,AT69)-AW69)+AT70</f>
        <v>536832</v>
      </c>
      <c r="AY69" s="8">
        <f t="shared" si="26"/>
        <v>0</v>
      </c>
      <c r="AZ69" s="9">
        <v>0</v>
      </c>
      <c r="BA69" s="9">
        <f t="shared" si="43"/>
        <v>0</v>
      </c>
      <c r="BB69" s="10"/>
      <c r="BC69" s="17">
        <f>IF(ISERROR(SUM(AX69,AY69)-BB69),"",SUM(AX69,AY69)-BB69)</f>
        <v>536832</v>
      </c>
      <c r="BD69" s="8">
        <f t="shared" si="28"/>
        <v>249040</v>
      </c>
      <c r="BE69" s="9">
        <v>226400</v>
      </c>
      <c r="BF69" s="9">
        <f t="shared" si="44"/>
        <v>22640</v>
      </c>
      <c r="BG69" s="10">
        <v>536832</v>
      </c>
      <c r="BH69" s="17">
        <f>IF(ISERROR(SUM(BC69,BD69)-BG69),"",SUM(BC69,BD69)-BG69)+BD70</f>
        <v>259408</v>
      </c>
    </row>
    <row r="70" spans="1:60" x14ac:dyDescent="0.4">
      <c r="A70" s="83"/>
      <c r="B70" s="5" t="s">
        <v>128</v>
      </c>
      <c r="C70" s="6" t="s">
        <v>125</v>
      </c>
      <c r="D70" s="73"/>
      <c r="E70" s="91"/>
      <c r="F70" s="8">
        <f>G70+H70</f>
        <v>124416</v>
      </c>
      <c r="G70" s="9">
        <v>115200</v>
      </c>
      <c r="H70" s="9">
        <f>IF(ISBLANK(G70),"",ROUND(G70*0.08,0))</f>
        <v>9216</v>
      </c>
      <c r="I70" s="89"/>
      <c r="J70" s="93"/>
      <c r="K70" s="8">
        <f>L70+M70</f>
        <v>103680</v>
      </c>
      <c r="L70" s="9">
        <v>96000</v>
      </c>
      <c r="M70" s="9">
        <f>IF(ISBLANK(L70),"",ROUND(L70*0.08,0))</f>
        <v>7680</v>
      </c>
      <c r="N70" s="89"/>
      <c r="O70" s="85"/>
      <c r="P70" s="8">
        <f>Q70+R70</f>
        <v>141696</v>
      </c>
      <c r="Q70" s="9">
        <f>3200+128000</f>
        <v>131200</v>
      </c>
      <c r="R70" s="9">
        <f>IF(ISBLANK(Q70),"",ROUND(Q70*0.08,0))</f>
        <v>10496</v>
      </c>
      <c r="S70" s="10"/>
      <c r="T70" s="102"/>
      <c r="U70" s="8">
        <f>V70+W70</f>
        <v>86400</v>
      </c>
      <c r="V70" s="9">
        <f>3200+76800</f>
        <v>80000</v>
      </c>
      <c r="W70" s="9">
        <f>IF(ISBLANK(V70),"",ROUND(V70*0.08,0))</f>
        <v>6400</v>
      </c>
      <c r="X70" s="10"/>
      <c r="Y70" s="17"/>
      <c r="Z70" s="8">
        <f t="shared" si="31"/>
        <v>34560</v>
      </c>
      <c r="AA70" s="9">
        <f>28800+3200</f>
        <v>32000</v>
      </c>
      <c r="AB70" s="9">
        <f>IF(ISBLANK(AA70),"",ROUND(AA70*0.08,0))</f>
        <v>2560</v>
      </c>
      <c r="AC70" s="10"/>
      <c r="AD70" s="17"/>
      <c r="AE70" s="8">
        <f>AF70+AG70</f>
        <v>103680</v>
      </c>
      <c r="AF70" s="9">
        <v>96000</v>
      </c>
      <c r="AG70" s="9">
        <f>IF(ISBLANK(AF70),"",ROUND(AF70*0.08,0))</f>
        <v>7680</v>
      </c>
      <c r="AH70" s="10"/>
      <c r="AI70" s="17"/>
      <c r="AJ70" s="8">
        <f>AK70+AL70</f>
        <v>311040</v>
      </c>
      <c r="AK70" s="9">
        <v>288000</v>
      </c>
      <c r="AL70" s="9">
        <f>IF(ISBLANK(AK70),"",ROUND(AK70*0.08,0))</f>
        <v>23040</v>
      </c>
      <c r="AM70" s="10"/>
      <c r="AN70" s="17"/>
      <c r="AO70" s="8">
        <f>AP70+AQ70</f>
        <v>0</v>
      </c>
      <c r="AP70" s="9">
        <v>0</v>
      </c>
      <c r="AQ70" s="9">
        <f>IF(ISBLANK(AP70),"",ROUND(AP70*0.08,0))</f>
        <v>0</v>
      </c>
      <c r="AR70" s="10"/>
      <c r="AS70" s="17"/>
      <c r="AT70" s="8">
        <f>AU70+AV70</f>
        <v>473472</v>
      </c>
      <c r="AU70" s="9">
        <f>54400+384000</f>
        <v>438400</v>
      </c>
      <c r="AV70" s="9">
        <f>IF(ISBLANK(AU70*0.08),"",ROUND(AU70*0.08,0))</f>
        <v>35072</v>
      </c>
      <c r="AW70" s="10"/>
      <c r="AX70" s="17"/>
      <c r="AY70" s="8"/>
      <c r="AZ70" s="9"/>
      <c r="BA70" s="9"/>
      <c r="BB70" s="10"/>
      <c r="BC70" s="17"/>
      <c r="BD70" s="8">
        <f t="shared" si="28"/>
        <v>10368</v>
      </c>
      <c r="BE70" s="9">
        <v>9600</v>
      </c>
      <c r="BF70" s="9">
        <f>IF(ISBLANK(BE70),"",ROUND(BE70*0.08,0))</f>
        <v>768</v>
      </c>
      <c r="BG70" s="10"/>
      <c r="BH70" s="17"/>
    </row>
    <row r="71" spans="1:60" x14ac:dyDescent="0.4">
      <c r="A71" s="5">
        <v>62</v>
      </c>
      <c r="B71" s="5" t="s">
        <v>104</v>
      </c>
      <c r="C71" s="6" t="s">
        <v>105</v>
      </c>
      <c r="D71" s="76" t="s">
        <v>160</v>
      </c>
      <c r="E71" s="7"/>
      <c r="F71" s="8">
        <f t="shared" si="32"/>
        <v>0</v>
      </c>
      <c r="G71" s="9">
        <v>0</v>
      </c>
      <c r="H71" s="9">
        <f t="shared" si="14"/>
        <v>0</v>
      </c>
      <c r="I71" s="10"/>
      <c r="J71" s="43">
        <f t="shared" si="29"/>
        <v>0</v>
      </c>
      <c r="K71" s="8">
        <f t="shared" si="15"/>
        <v>0</v>
      </c>
      <c r="L71" s="9">
        <v>0</v>
      </c>
      <c r="M71" s="9">
        <f t="shared" si="45"/>
        <v>0</v>
      </c>
      <c r="N71" s="10"/>
      <c r="O71" s="17">
        <f t="shared" si="16"/>
        <v>0</v>
      </c>
      <c r="P71" s="8">
        <f t="shared" si="17"/>
        <v>0</v>
      </c>
      <c r="Q71" s="9">
        <v>0</v>
      </c>
      <c r="R71" s="9">
        <f>IF(ISBLANK(Q71),"",ROUND(Q71*0.1,0))</f>
        <v>0</v>
      </c>
      <c r="S71" s="10"/>
      <c r="T71" s="17">
        <f t="shared" si="2"/>
        <v>0</v>
      </c>
      <c r="U71" s="8">
        <f t="shared" si="18"/>
        <v>0</v>
      </c>
      <c r="V71" s="9">
        <v>0</v>
      </c>
      <c r="W71" s="9">
        <f>IF(ISBLANK(V71),"",ROUND(V71*0.1,0))</f>
        <v>0</v>
      </c>
      <c r="X71" s="10"/>
      <c r="Y71" s="17">
        <f t="shared" si="19"/>
        <v>0</v>
      </c>
      <c r="Z71" s="8">
        <f t="shared" si="31"/>
        <v>0</v>
      </c>
      <c r="AA71" s="9">
        <v>0</v>
      </c>
      <c r="AB71" s="9">
        <f>IF(ISBLANK(AA71),"",ROUND(AA71*0.1,0))</f>
        <v>0</v>
      </c>
      <c r="AC71" s="10"/>
      <c r="AD71" s="17">
        <f t="shared" si="20"/>
        <v>0</v>
      </c>
      <c r="AE71" s="8">
        <f t="shared" si="21"/>
        <v>0</v>
      </c>
      <c r="AF71" s="9">
        <v>0</v>
      </c>
      <c r="AG71" s="9">
        <f>IF(ISBLANK(AF71),"",ROUND(AF71*0.1,0))</f>
        <v>0</v>
      </c>
      <c r="AH71" s="10"/>
      <c r="AI71" s="17">
        <f t="shared" si="6"/>
        <v>0</v>
      </c>
      <c r="AJ71" s="8">
        <f t="shared" si="22"/>
        <v>0</v>
      </c>
      <c r="AK71" s="9">
        <v>0</v>
      </c>
      <c r="AL71" s="9">
        <f>IF(ISBLANK(AK71),"",ROUND(AK71*0.1,0))</f>
        <v>0</v>
      </c>
      <c r="AM71" s="10"/>
      <c r="AN71" s="17">
        <f t="shared" si="23"/>
        <v>0</v>
      </c>
      <c r="AO71" s="8">
        <f t="shared" si="30"/>
        <v>0</v>
      </c>
      <c r="AP71" s="9">
        <v>0</v>
      </c>
      <c r="AQ71" s="9">
        <f>IF(ISBLANK(AP71),"",ROUND(AP71*0.1,0))</f>
        <v>0</v>
      </c>
      <c r="AR71" s="10"/>
      <c r="AS71" s="17">
        <f t="shared" si="9"/>
        <v>0</v>
      </c>
      <c r="AT71" s="8">
        <f t="shared" si="24"/>
        <v>0</v>
      </c>
      <c r="AU71" s="9">
        <v>0</v>
      </c>
      <c r="AV71" s="9">
        <f>IF(ISBLANK(AU71),"",ROUND(AU71*0.1,0))</f>
        <v>0</v>
      </c>
      <c r="AW71" s="10"/>
      <c r="AX71" s="17">
        <f t="shared" si="10"/>
        <v>0</v>
      </c>
      <c r="AY71" s="8">
        <f t="shared" si="26"/>
        <v>0</v>
      </c>
      <c r="AZ71" s="9">
        <v>0</v>
      </c>
      <c r="BA71" s="9">
        <f>IF(ISBLANK(AZ71),"",ROUND(AZ71*0.1,0))</f>
        <v>0</v>
      </c>
      <c r="BB71" s="10"/>
      <c r="BC71" s="17">
        <f t="shared" si="27"/>
        <v>0</v>
      </c>
      <c r="BD71" s="8">
        <f t="shared" si="28"/>
        <v>0</v>
      </c>
      <c r="BE71" s="9">
        <v>0</v>
      </c>
      <c r="BF71" s="9">
        <f>IF(ISBLANK(BE71),"",ROUND(BE71*0.1,0))</f>
        <v>0</v>
      </c>
      <c r="BG71" s="10"/>
      <c r="BH71" s="17">
        <f t="shared" si="13"/>
        <v>0</v>
      </c>
    </row>
    <row r="72" spans="1:60" hidden="1" x14ac:dyDescent="0.4">
      <c r="A72" s="5"/>
      <c r="B72" s="5"/>
      <c r="C72" s="6"/>
      <c r="D72" s="6"/>
      <c r="E72" s="7"/>
      <c r="F72" s="8"/>
      <c r="G72" s="9"/>
      <c r="H72" s="9"/>
      <c r="I72" s="10"/>
      <c r="J72" s="43"/>
      <c r="K72" s="8"/>
      <c r="L72" s="9"/>
      <c r="M72" s="9"/>
      <c r="N72" s="10"/>
      <c r="O72" s="17"/>
      <c r="P72" s="8"/>
      <c r="Q72" s="9"/>
      <c r="R72" s="9"/>
      <c r="S72" s="10"/>
      <c r="T72" s="17"/>
      <c r="U72" s="8"/>
      <c r="V72" s="9"/>
      <c r="W72" s="9"/>
      <c r="X72" s="10"/>
      <c r="Y72" s="17"/>
      <c r="Z72" s="8"/>
      <c r="AA72" s="9"/>
      <c r="AB72" s="9"/>
      <c r="AC72" s="10"/>
      <c r="AD72" s="17"/>
      <c r="AE72" s="8"/>
      <c r="AF72" s="9"/>
      <c r="AG72" s="9"/>
      <c r="AH72" s="10"/>
      <c r="AI72" s="17"/>
      <c r="AJ72" s="8"/>
      <c r="AK72" s="9"/>
      <c r="AL72" s="9"/>
      <c r="AM72" s="10"/>
      <c r="AN72" s="17"/>
      <c r="AO72" s="8"/>
      <c r="AP72" s="9"/>
      <c r="AQ72" s="9"/>
      <c r="AR72" s="10"/>
      <c r="AS72" s="17"/>
      <c r="AT72" s="8"/>
      <c r="AU72" s="9"/>
      <c r="AV72" s="9"/>
      <c r="AW72" s="10"/>
      <c r="AX72" s="17"/>
      <c r="AY72" s="8"/>
      <c r="AZ72" s="9"/>
      <c r="BA72" s="9"/>
      <c r="BB72" s="10"/>
      <c r="BC72" s="17"/>
      <c r="BD72" s="8"/>
      <c r="BE72" s="9"/>
      <c r="BF72" s="9"/>
      <c r="BG72" s="10"/>
      <c r="BH72" s="17"/>
    </row>
    <row r="73" spans="1:60" x14ac:dyDescent="0.4">
      <c r="A73" s="5">
        <v>63</v>
      </c>
      <c r="B73" s="5" t="s">
        <v>106</v>
      </c>
      <c r="C73" s="6" t="s">
        <v>107</v>
      </c>
      <c r="D73" s="6" t="s">
        <v>158</v>
      </c>
      <c r="E73" s="7"/>
      <c r="F73" s="8">
        <f t="shared" si="32"/>
        <v>0</v>
      </c>
      <c r="G73" s="9">
        <v>0</v>
      </c>
      <c r="H73" s="9">
        <f t="shared" si="14"/>
        <v>0</v>
      </c>
      <c r="I73" s="10"/>
      <c r="J73" s="43">
        <f t="shared" si="29"/>
        <v>0</v>
      </c>
      <c r="K73" s="20">
        <f t="shared" si="15"/>
        <v>118800</v>
      </c>
      <c r="L73" s="9">
        <v>108000</v>
      </c>
      <c r="M73" s="9">
        <f t="shared" si="45"/>
        <v>10800</v>
      </c>
      <c r="N73" s="10"/>
      <c r="O73" s="17">
        <f t="shared" si="16"/>
        <v>118800</v>
      </c>
      <c r="P73" s="8">
        <f t="shared" si="17"/>
        <v>0</v>
      </c>
      <c r="Q73" s="9">
        <v>0</v>
      </c>
      <c r="R73" s="9">
        <f t="shared" ref="R73:R89" si="46">IF(ISBLANK(Q73),"",ROUND(Q73*0.1,0))</f>
        <v>0</v>
      </c>
      <c r="S73" s="10">
        <v>118800</v>
      </c>
      <c r="T73" s="17">
        <f t="shared" si="2"/>
        <v>0</v>
      </c>
      <c r="U73" s="8">
        <f t="shared" si="18"/>
        <v>2072708</v>
      </c>
      <c r="V73" s="9">
        <f>1209680+669600+5000</f>
        <v>1884280</v>
      </c>
      <c r="W73" s="9">
        <f t="shared" ref="W73:W89" si="47">IF(ISBLANK(V73),"",ROUND(V73*0.1,0))</f>
        <v>188428</v>
      </c>
      <c r="X73" s="10">
        <v>1330648</v>
      </c>
      <c r="Y73" s="33">
        <f t="shared" si="19"/>
        <v>742060</v>
      </c>
      <c r="Z73" s="8">
        <f t="shared" si="31"/>
        <v>0</v>
      </c>
      <c r="AA73" s="9">
        <v>0</v>
      </c>
      <c r="AB73" s="9">
        <f t="shared" ref="AB73:AB89" si="48">IF(ISBLANK(AA73),"",ROUND(AA73*0.1,0))</f>
        <v>0</v>
      </c>
      <c r="AC73" s="10">
        <v>742060</v>
      </c>
      <c r="AD73" s="17">
        <f t="shared" si="20"/>
        <v>0</v>
      </c>
      <c r="AE73" s="8">
        <f t="shared" si="21"/>
        <v>0</v>
      </c>
      <c r="AF73" s="9">
        <v>0</v>
      </c>
      <c r="AG73" s="9">
        <f t="shared" ref="AG73:AG89" si="49">IF(ISBLANK(AF73),"",ROUND(AF73*0.1,0))</f>
        <v>0</v>
      </c>
      <c r="AH73" s="10"/>
      <c r="AI73" s="17">
        <f t="shared" si="6"/>
        <v>0</v>
      </c>
      <c r="AJ73" s="8">
        <f t="shared" si="22"/>
        <v>275528</v>
      </c>
      <c r="AK73" s="9">
        <f>120000+99600+30880</f>
        <v>250480</v>
      </c>
      <c r="AL73" s="9">
        <f t="shared" ref="AL73:AL89" si="50">IF(ISBLANK(AK73),"",ROUND(AK73*0.1,0))</f>
        <v>25048</v>
      </c>
      <c r="AM73" s="10"/>
      <c r="AN73" s="17">
        <f t="shared" si="23"/>
        <v>275528</v>
      </c>
      <c r="AO73" s="8">
        <f t="shared" si="30"/>
        <v>0</v>
      </c>
      <c r="AP73" s="9">
        <v>0</v>
      </c>
      <c r="AQ73" s="9">
        <f t="shared" ref="AQ73:AQ89" si="51">IF(ISBLANK(AP73),"",ROUND(AP73*0.1,0))</f>
        <v>0</v>
      </c>
      <c r="AR73" s="10">
        <f>143528+132000</f>
        <v>275528</v>
      </c>
      <c r="AS73" s="17">
        <f t="shared" si="9"/>
        <v>0</v>
      </c>
      <c r="AT73" s="8">
        <f t="shared" si="24"/>
        <v>561000</v>
      </c>
      <c r="AU73" s="9">
        <v>510000</v>
      </c>
      <c r="AV73" s="9">
        <f t="shared" ref="AV73:AV89" si="52">IF(ISBLANK(AU73),"",ROUND(AU73*0.1,0))</f>
        <v>51000</v>
      </c>
      <c r="AW73" s="10"/>
      <c r="AX73" s="33">
        <f t="shared" si="10"/>
        <v>561000</v>
      </c>
      <c r="AY73" s="8">
        <f t="shared" si="26"/>
        <v>0</v>
      </c>
      <c r="AZ73" s="9">
        <v>0</v>
      </c>
      <c r="BA73" s="9">
        <f t="shared" ref="BA73:BA89" si="53">IF(ISBLANK(AZ73),"",ROUND(AZ73*0.1,0))</f>
        <v>0</v>
      </c>
      <c r="BB73" s="10">
        <v>561000</v>
      </c>
      <c r="BC73" s="17">
        <f t="shared" si="27"/>
        <v>0</v>
      </c>
      <c r="BD73" s="8">
        <f t="shared" si="28"/>
        <v>346104</v>
      </c>
      <c r="BE73" s="9">
        <v>314640</v>
      </c>
      <c r="BF73" s="9">
        <f t="shared" ref="BF73:BF89" si="54">IF(ISBLANK(BE73),"",ROUND(BE73*0.1,0))</f>
        <v>31464</v>
      </c>
      <c r="BG73" s="10"/>
      <c r="BH73" s="17">
        <f t="shared" si="13"/>
        <v>346104</v>
      </c>
    </row>
    <row r="74" spans="1:60" x14ac:dyDescent="0.4">
      <c r="A74" s="5">
        <v>64</v>
      </c>
      <c r="B74" s="5" t="s">
        <v>108</v>
      </c>
      <c r="C74" s="6"/>
      <c r="D74" s="6" t="s">
        <v>158</v>
      </c>
      <c r="E74" s="7"/>
      <c r="F74" s="8">
        <f t="shared" si="32"/>
        <v>0</v>
      </c>
      <c r="G74" s="9">
        <v>0</v>
      </c>
      <c r="H74" s="9">
        <f t="shared" si="14"/>
        <v>0</v>
      </c>
      <c r="I74" s="10"/>
      <c r="J74" s="43">
        <f t="shared" si="29"/>
        <v>0</v>
      </c>
      <c r="K74" s="8">
        <f t="shared" si="15"/>
        <v>0</v>
      </c>
      <c r="L74" s="9">
        <v>0</v>
      </c>
      <c r="M74" s="9">
        <f t="shared" si="45"/>
        <v>0</v>
      </c>
      <c r="N74" s="10"/>
      <c r="O74" s="17">
        <f t="shared" si="16"/>
        <v>0</v>
      </c>
      <c r="P74" s="8">
        <f t="shared" si="17"/>
        <v>0</v>
      </c>
      <c r="Q74" s="9">
        <v>0</v>
      </c>
      <c r="R74" s="9">
        <f t="shared" si="46"/>
        <v>0</v>
      </c>
      <c r="S74" s="10"/>
      <c r="T74" s="17">
        <f t="shared" si="2"/>
        <v>0</v>
      </c>
      <c r="U74" s="8">
        <f t="shared" si="18"/>
        <v>0</v>
      </c>
      <c r="V74" s="9">
        <v>0</v>
      </c>
      <c r="W74" s="9">
        <f t="shared" si="47"/>
        <v>0</v>
      </c>
      <c r="X74" s="10"/>
      <c r="Y74" s="17">
        <f t="shared" si="19"/>
        <v>0</v>
      </c>
      <c r="Z74" s="8">
        <f t="shared" si="31"/>
        <v>0</v>
      </c>
      <c r="AA74" s="9">
        <v>0</v>
      </c>
      <c r="AB74" s="9">
        <f t="shared" si="48"/>
        <v>0</v>
      </c>
      <c r="AC74" s="10"/>
      <c r="AD74" s="17">
        <f t="shared" si="20"/>
        <v>0</v>
      </c>
      <c r="AE74" s="8">
        <f t="shared" si="21"/>
        <v>0</v>
      </c>
      <c r="AF74" s="9">
        <v>0</v>
      </c>
      <c r="AG74" s="9">
        <f t="shared" si="49"/>
        <v>0</v>
      </c>
      <c r="AH74" s="10"/>
      <c r="AI74" s="17">
        <f t="shared" si="6"/>
        <v>0</v>
      </c>
      <c r="AJ74" s="8">
        <f t="shared" si="22"/>
        <v>117533</v>
      </c>
      <c r="AK74" s="9">
        <v>106848</v>
      </c>
      <c r="AL74" s="9">
        <f t="shared" si="50"/>
        <v>10685</v>
      </c>
      <c r="AM74" s="10"/>
      <c r="AN74" s="17">
        <f>IF(ISERROR(SUM(AI74,AJ74)-AM74),"",SUM(AI74,AJ74)-AM74)-1</f>
        <v>117532</v>
      </c>
      <c r="AO74" s="8">
        <f t="shared" si="30"/>
        <v>0</v>
      </c>
      <c r="AP74" s="9">
        <v>0</v>
      </c>
      <c r="AQ74" s="9">
        <f t="shared" si="51"/>
        <v>0</v>
      </c>
      <c r="AR74" s="10">
        <v>117532</v>
      </c>
      <c r="AS74" s="17">
        <f t="shared" si="9"/>
        <v>0</v>
      </c>
      <c r="AT74" s="8">
        <f t="shared" si="24"/>
        <v>0</v>
      </c>
      <c r="AU74" s="9">
        <v>0</v>
      </c>
      <c r="AV74" s="9">
        <f t="shared" si="52"/>
        <v>0</v>
      </c>
      <c r="AW74" s="10"/>
      <c r="AX74" s="17">
        <f t="shared" si="10"/>
        <v>0</v>
      </c>
      <c r="AY74" s="8">
        <f t="shared" si="26"/>
        <v>0</v>
      </c>
      <c r="AZ74" s="9">
        <v>0</v>
      </c>
      <c r="BA74" s="9">
        <f t="shared" si="53"/>
        <v>0</v>
      </c>
      <c r="BB74" s="10"/>
      <c r="BC74" s="17">
        <f t="shared" si="27"/>
        <v>0</v>
      </c>
      <c r="BD74" s="8">
        <f t="shared" si="28"/>
        <v>0</v>
      </c>
      <c r="BE74" s="9">
        <v>0</v>
      </c>
      <c r="BF74" s="9">
        <f t="shared" si="54"/>
        <v>0</v>
      </c>
      <c r="BG74" s="10"/>
      <c r="BH74" s="17">
        <f t="shared" si="13"/>
        <v>0</v>
      </c>
    </row>
    <row r="75" spans="1:60" x14ac:dyDescent="0.4">
      <c r="A75" s="5">
        <v>65</v>
      </c>
      <c r="B75" s="5" t="s">
        <v>109</v>
      </c>
      <c r="C75" s="6"/>
      <c r="D75" s="76" t="s">
        <v>160</v>
      </c>
      <c r="E75" s="7"/>
      <c r="F75" s="8">
        <f t="shared" si="32"/>
        <v>0</v>
      </c>
      <c r="G75" s="9">
        <v>0</v>
      </c>
      <c r="H75" s="9">
        <f t="shared" si="14"/>
        <v>0</v>
      </c>
      <c r="I75" s="10"/>
      <c r="J75" s="43">
        <f t="shared" si="29"/>
        <v>0</v>
      </c>
      <c r="K75" s="8">
        <f t="shared" si="15"/>
        <v>0</v>
      </c>
      <c r="L75" s="9">
        <v>0</v>
      </c>
      <c r="M75" s="9">
        <f t="shared" ref="M75:M89" si="55">IF(ISBLANK(L75),"",ROUND(L75*0.1,0))</f>
        <v>0</v>
      </c>
      <c r="N75" s="10"/>
      <c r="O75" s="17">
        <f t="shared" ref="O75:O89" si="56">IF(ISERROR(SUM(J75,K75)-N75),"",SUM(J75,K75)-N75)</f>
        <v>0</v>
      </c>
      <c r="P75" s="8">
        <f t="shared" si="17"/>
        <v>0</v>
      </c>
      <c r="Q75" s="9">
        <v>0</v>
      </c>
      <c r="R75" s="9">
        <f t="shared" si="46"/>
        <v>0</v>
      </c>
      <c r="S75" s="10"/>
      <c r="T75" s="17">
        <f t="shared" ref="T75:T89" si="57">IF(ISERROR(SUM(O75,P75)-S75),"",SUM(O75,P75)-S75)</f>
        <v>0</v>
      </c>
      <c r="U75" s="8">
        <f t="shared" si="18"/>
        <v>0</v>
      </c>
      <c r="V75" s="9">
        <v>0</v>
      </c>
      <c r="W75" s="9">
        <f t="shared" si="47"/>
        <v>0</v>
      </c>
      <c r="X75" s="10"/>
      <c r="Y75" s="17">
        <f t="shared" ref="Y75:Y89" si="58">IF(ISERROR(SUM(T75,U75)-X75),"",SUM(T75,U75)-X75)</f>
        <v>0</v>
      </c>
      <c r="Z75" s="8">
        <f t="shared" si="31"/>
        <v>0</v>
      </c>
      <c r="AA75" s="9">
        <v>0</v>
      </c>
      <c r="AB75" s="9">
        <f t="shared" si="48"/>
        <v>0</v>
      </c>
      <c r="AC75" s="10"/>
      <c r="AD75" s="17">
        <f t="shared" ref="AD75:AD89" si="59">IF(ISERROR(SUM(Y75,Z75)-AC75),"",SUM(Y75,Z75)-AC75)</f>
        <v>0</v>
      </c>
      <c r="AE75" s="8">
        <f t="shared" si="21"/>
        <v>0</v>
      </c>
      <c r="AF75" s="9">
        <v>0</v>
      </c>
      <c r="AG75" s="9">
        <f t="shared" si="49"/>
        <v>0</v>
      </c>
      <c r="AH75" s="10"/>
      <c r="AI75" s="17">
        <f t="shared" ref="AI75:AI89" si="60">IF(ISERROR(SUM(AD75,AE75)-AH75),"",SUM(AD75,AE75)-AH75)</f>
        <v>0</v>
      </c>
      <c r="AJ75" s="8">
        <f t="shared" si="22"/>
        <v>0</v>
      </c>
      <c r="AK75" s="9">
        <v>0</v>
      </c>
      <c r="AL75" s="9">
        <f t="shared" si="50"/>
        <v>0</v>
      </c>
      <c r="AM75" s="10"/>
      <c r="AN75" s="17">
        <f t="shared" ref="AN75:AN89" si="61">IF(ISERROR(SUM(AI75,AJ75)-AM75),"",SUM(AI75,AJ75)-AM75)</f>
        <v>0</v>
      </c>
      <c r="AO75" s="8">
        <f t="shared" si="30"/>
        <v>0</v>
      </c>
      <c r="AP75" s="9">
        <v>0</v>
      </c>
      <c r="AQ75" s="9">
        <f t="shared" si="51"/>
        <v>0</v>
      </c>
      <c r="AR75" s="10"/>
      <c r="AS75" s="17">
        <f t="shared" ref="AS75:AS89" si="62">IF(ISERROR(SUM(AN75,AO75)-AR75),"",SUM(AN75,AO75)-AR75)</f>
        <v>0</v>
      </c>
      <c r="AT75" s="8">
        <f t="shared" si="24"/>
        <v>0</v>
      </c>
      <c r="AU75" s="9">
        <v>0</v>
      </c>
      <c r="AV75" s="9">
        <f t="shared" si="52"/>
        <v>0</v>
      </c>
      <c r="AW75" s="10"/>
      <c r="AX75" s="17">
        <f t="shared" ref="AX75:AX89" si="63">IF(ISERROR(SUM(AS75,AT75)-AW75),"",SUM(AS75,AT75)-AW75)</f>
        <v>0</v>
      </c>
      <c r="AY75" s="8">
        <f t="shared" si="26"/>
        <v>0</v>
      </c>
      <c r="AZ75" s="9">
        <v>0</v>
      </c>
      <c r="BA75" s="9">
        <f t="shared" si="53"/>
        <v>0</v>
      </c>
      <c r="BB75" s="10"/>
      <c r="BC75" s="17">
        <f t="shared" ref="BC75:BC89" si="64">IF(ISERROR(SUM(AX75,AY75)-BB75),"",SUM(AX75,AY75)-BB75)</f>
        <v>0</v>
      </c>
      <c r="BD75" s="8">
        <f t="shared" si="28"/>
        <v>0</v>
      </c>
      <c r="BE75" s="9">
        <v>0</v>
      </c>
      <c r="BF75" s="9">
        <f t="shared" si="54"/>
        <v>0</v>
      </c>
      <c r="BG75" s="10"/>
      <c r="BH75" s="17">
        <f t="shared" ref="BH75:BH89" si="65">IF(ISERROR(SUM(BC75,BD75)-BG75),"",SUM(BC75,BD75)-BG75)</f>
        <v>0</v>
      </c>
    </row>
    <row r="76" spans="1:60" x14ac:dyDescent="0.4">
      <c r="A76" s="5">
        <v>66</v>
      </c>
      <c r="B76" s="5" t="s">
        <v>110</v>
      </c>
      <c r="C76" s="6"/>
      <c r="D76" s="76" t="s">
        <v>160</v>
      </c>
      <c r="E76" s="7"/>
      <c r="F76" s="8">
        <f t="shared" si="32"/>
        <v>0</v>
      </c>
      <c r="G76" s="9">
        <v>0</v>
      </c>
      <c r="H76" s="9">
        <f t="shared" ref="H76:H93" si="66">IF(ISBLANK(G76),"",ROUND(G76*0.1,0))</f>
        <v>0</v>
      </c>
      <c r="I76" s="10"/>
      <c r="J76" s="43">
        <f t="shared" ref="J76:J93" si="67">IF(ISERROR(SUM(E76,F76)-I76),"",SUM(E76,F76)-I76)</f>
        <v>0</v>
      </c>
      <c r="K76" s="8">
        <f t="shared" ref="K76:K93" si="68">L76+M76</f>
        <v>0</v>
      </c>
      <c r="L76" s="9">
        <v>0</v>
      </c>
      <c r="M76" s="9">
        <f t="shared" si="55"/>
        <v>0</v>
      </c>
      <c r="N76" s="10"/>
      <c r="O76" s="17">
        <f t="shared" si="56"/>
        <v>0</v>
      </c>
      <c r="P76" s="8">
        <f t="shared" ref="P76:P89" si="69">Q76+R76</f>
        <v>0</v>
      </c>
      <c r="Q76" s="9">
        <v>0</v>
      </c>
      <c r="R76" s="9">
        <f t="shared" si="46"/>
        <v>0</v>
      </c>
      <c r="S76" s="10"/>
      <c r="T76" s="17">
        <f t="shared" si="57"/>
        <v>0</v>
      </c>
      <c r="U76" s="8">
        <f t="shared" ref="U76:U89" si="70">V76+W76</f>
        <v>0</v>
      </c>
      <c r="V76" s="9">
        <v>0</v>
      </c>
      <c r="W76" s="9">
        <f t="shared" si="47"/>
        <v>0</v>
      </c>
      <c r="X76" s="10"/>
      <c r="Y76" s="17">
        <f t="shared" si="58"/>
        <v>0</v>
      </c>
      <c r="Z76" s="8">
        <f t="shared" ref="Z76:Z89" si="71">AA76+AB76</f>
        <v>0</v>
      </c>
      <c r="AA76" s="9">
        <v>0</v>
      </c>
      <c r="AB76" s="9">
        <f t="shared" si="48"/>
        <v>0</v>
      </c>
      <c r="AC76" s="10"/>
      <c r="AD76" s="17">
        <f t="shared" si="59"/>
        <v>0</v>
      </c>
      <c r="AE76" s="8">
        <f t="shared" ref="AE76:AE89" si="72">AF76+AG76</f>
        <v>0</v>
      </c>
      <c r="AF76" s="9">
        <v>0</v>
      </c>
      <c r="AG76" s="9">
        <f t="shared" si="49"/>
        <v>0</v>
      </c>
      <c r="AH76" s="10"/>
      <c r="AI76" s="17">
        <f t="shared" si="60"/>
        <v>0</v>
      </c>
      <c r="AJ76" s="8">
        <f t="shared" ref="AJ76:AJ89" si="73">AK76+AL76</f>
        <v>0</v>
      </c>
      <c r="AK76" s="9">
        <v>0</v>
      </c>
      <c r="AL76" s="9">
        <f t="shared" si="50"/>
        <v>0</v>
      </c>
      <c r="AM76" s="10"/>
      <c r="AN76" s="17">
        <f t="shared" si="61"/>
        <v>0</v>
      </c>
      <c r="AO76" s="8">
        <f t="shared" ref="AO76:AO89" si="74">AP76+AQ76</f>
        <v>0</v>
      </c>
      <c r="AP76" s="9">
        <v>0</v>
      </c>
      <c r="AQ76" s="9">
        <f t="shared" si="51"/>
        <v>0</v>
      </c>
      <c r="AR76" s="10"/>
      <c r="AS76" s="17">
        <f t="shared" si="62"/>
        <v>0</v>
      </c>
      <c r="AT76" s="8">
        <f t="shared" ref="AT76:AT89" si="75">AU76+AV76</f>
        <v>0</v>
      </c>
      <c r="AU76" s="9">
        <v>0</v>
      </c>
      <c r="AV76" s="9">
        <f t="shared" si="52"/>
        <v>0</v>
      </c>
      <c r="AW76" s="10"/>
      <c r="AX76" s="17">
        <f t="shared" si="63"/>
        <v>0</v>
      </c>
      <c r="AY76" s="8">
        <f t="shared" ref="AY76:AY89" si="76">AZ76+BA76</f>
        <v>0</v>
      </c>
      <c r="AZ76" s="9">
        <v>0</v>
      </c>
      <c r="BA76" s="9">
        <f t="shared" si="53"/>
        <v>0</v>
      </c>
      <c r="BB76" s="10"/>
      <c r="BC76" s="17">
        <f t="shared" si="64"/>
        <v>0</v>
      </c>
      <c r="BD76" s="8">
        <f t="shared" ref="BD76:BD89" si="77">BE76+BF76</f>
        <v>0</v>
      </c>
      <c r="BE76" s="9">
        <v>0</v>
      </c>
      <c r="BF76" s="9">
        <f t="shared" si="54"/>
        <v>0</v>
      </c>
      <c r="BG76" s="10"/>
      <c r="BH76" s="17">
        <f t="shared" si="65"/>
        <v>0</v>
      </c>
    </row>
    <row r="77" spans="1:60" hidden="1" x14ac:dyDescent="0.4">
      <c r="A77" s="5">
        <v>67</v>
      </c>
      <c r="B77" s="5"/>
      <c r="C77" s="6"/>
      <c r="D77" s="6"/>
      <c r="E77" s="7"/>
      <c r="F77" s="8">
        <f t="shared" ref="F77:F93" si="78">G77+H77</f>
        <v>0</v>
      </c>
      <c r="G77" s="9">
        <v>0</v>
      </c>
      <c r="H77" s="9">
        <f t="shared" si="66"/>
        <v>0</v>
      </c>
      <c r="I77" s="10"/>
      <c r="J77" s="43">
        <f t="shared" si="67"/>
        <v>0</v>
      </c>
      <c r="K77" s="8">
        <f t="shared" si="68"/>
        <v>0</v>
      </c>
      <c r="L77" s="9">
        <v>0</v>
      </c>
      <c r="M77" s="9">
        <f t="shared" si="55"/>
        <v>0</v>
      </c>
      <c r="N77" s="10"/>
      <c r="O77" s="17">
        <f t="shared" si="56"/>
        <v>0</v>
      </c>
      <c r="P77" s="8">
        <f t="shared" si="69"/>
        <v>0</v>
      </c>
      <c r="Q77" s="9">
        <v>0</v>
      </c>
      <c r="R77" s="9">
        <f t="shared" si="46"/>
        <v>0</v>
      </c>
      <c r="S77" s="10"/>
      <c r="T77" s="17">
        <f t="shared" si="57"/>
        <v>0</v>
      </c>
      <c r="U77" s="8">
        <f t="shared" si="70"/>
        <v>0</v>
      </c>
      <c r="V77" s="9">
        <v>0</v>
      </c>
      <c r="W77" s="9">
        <f t="shared" si="47"/>
        <v>0</v>
      </c>
      <c r="X77" s="10"/>
      <c r="Y77" s="17">
        <f t="shared" si="58"/>
        <v>0</v>
      </c>
      <c r="Z77" s="8">
        <f t="shared" si="71"/>
        <v>0</v>
      </c>
      <c r="AA77" s="9">
        <v>0</v>
      </c>
      <c r="AB77" s="9">
        <f t="shared" si="48"/>
        <v>0</v>
      </c>
      <c r="AC77" s="10"/>
      <c r="AD77" s="17">
        <f t="shared" si="59"/>
        <v>0</v>
      </c>
      <c r="AE77" s="8">
        <f t="shared" si="72"/>
        <v>0</v>
      </c>
      <c r="AF77" s="9">
        <v>0</v>
      </c>
      <c r="AG77" s="9">
        <f t="shared" si="49"/>
        <v>0</v>
      </c>
      <c r="AH77" s="10"/>
      <c r="AI77" s="17">
        <f t="shared" si="60"/>
        <v>0</v>
      </c>
      <c r="AJ77" s="8">
        <f t="shared" si="73"/>
        <v>0</v>
      </c>
      <c r="AK77" s="9">
        <v>0</v>
      </c>
      <c r="AL77" s="9">
        <f t="shared" si="50"/>
        <v>0</v>
      </c>
      <c r="AM77" s="10"/>
      <c r="AN77" s="17">
        <f t="shared" si="61"/>
        <v>0</v>
      </c>
      <c r="AO77" s="8">
        <f t="shared" si="74"/>
        <v>0</v>
      </c>
      <c r="AP77" s="9">
        <v>0</v>
      </c>
      <c r="AQ77" s="9">
        <f t="shared" si="51"/>
        <v>0</v>
      </c>
      <c r="AR77" s="10"/>
      <c r="AS77" s="17">
        <f t="shared" si="62"/>
        <v>0</v>
      </c>
      <c r="AT77" s="8">
        <f t="shared" si="75"/>
        <v>0</v>
      </c>
      <c r="AU77" s="9">
        <v>0</v>
      </c>
      <c r="AV77" s="9">
        <f t="shared" si="52"/>
        <v>0</v>
      </c>
      <c r="AW77" s="10"/>
      <c r="AX77" s="17">
        <f t="shared" si="63"/>
        <v>0</v>
      </c>
      <c r="AY77" s="8">
        <f t="shared" si="76"/>
        <v>0</v>
      </c>
      <c r="AZ77" s="9">
        <v>0</v>
      </c>
      <c r="BA77" s="9">
        <f t="shared" si="53"/>
        <v>0</v>
      </c>
      <c r="BB77" s="10"/>
      <c r="BC77" s="17">
        <f t="shared" si="64"/>
        <v>0</v>
      </c>
      <c r="BD77" s="8">
        <f t="shared" si="77"/>
        <v>0</v>
      </c>
      <c r="BE77" s="9">
        <v>0</v>
      </c>
      <c r="BF77" s="9">
        <f t="shared" si="54"/>
        <v>0</v>
      </c>
      <c r="BG77" s="10"/>
      <c r="BH77" s="17">
        <f t="shared" si="65"/>
        <v>0</v>
      </c>
    </row>
    <row r="78" spans="1:60" hidden="1" x14ac:dyDescent="0.4">
      <c r="A78" s="5">
        <v>68</v>
      </c>
      <c r="B78" s="5"/>
      <c r="C78" s="6"/>
      <c r="D78" s="6"/>
      <c r="E78" s="7"/>
      <c r="F78" s="8">
        <f t="shared" si="78"/>
        <v>0</v>
      </c>
      <c r="G78" s="9">
        <v>0</v>
      </c>
      <c r="H78" s="9">
        <f t="shared" si="66"/>
        <v>0</v>
      </c>
      <c r="I78" s="10"/>
      <c r="J78" s="43">
        <f t="shared" si="67"/>
        <v>0</v>
      </c>
      <c r="K78" s="8">
        <f t="shared" si="68"/>
        <v>0</v>
      </c>
      <c r="L78" s="9">
        <v>0</v>
      </c>
      <c r="M78" s="9">
        <f t="shared" si="55"/>
        <v>0</v>
      </c>
      <c r="N78" s="10"/>
      <c r="O78" s="17">
        <f t="shared" si="56"/>
        <v>0</v>
      </c>
      <c r="P78" s="8">
        <f t="shared" si="69"/>
        <v>0</v>
      </c>
      <c r="Q78" s="9">
        <v>0</v>
      </c>
      <c r="R78" s="9">
        <f t="shared" si="46"/>
        <v>0</v>
      </c>
      <c r="S78" s="10"/>
      <c r="T78" s="17">
        <f t="shared" si="57"/>
        <v>0</v>
      </c>
      <c r="U78" s="8">
        <f t="shared" si="70"/>
        <v>0</v>
      </c>
      <c r="V78" s="9">
        <v>0</v>
      </c>
      <c r="W78" s="9">
        <f t="shared" si="47"/>
        <v>0</v>
      </c>
      <c r="X78" s="10"/>
      <c r="Y78" s="17">
        <f t="shared" si="58"/>
        <v>0</v>
      </c>
      <c r="Z78" s="8">
        <f t="shared" si="71"/>
        <v>0</v>
      </c>
      <c r="AA78" s="9">
        <v>0</v>
      </c>
      <c r="AB78" s="9">
        <f t="shared" si="48"/>
        <v>0</v>
      </c>
      <c r="AC78" s="10"/>
      <c r="AD78" s="17">
        <f t="shared" si="59"/>
        <v>0</v>
      </c>
      <c r="AE78" s="8">
        <f t="shared" si="72"/>
        <v>0</v>
      </c>
      <c r="AF78" s="9">
        <v>0</v>
      </c>
      <c r="AG78" s="9">
        <f t="shared" si="49"/>
        <v>0</v>
      </c>
      <c r="AH78" s="10"/>
      <c r="AI78" s="17">
        <f t="shared" si="60"/>
        <v>0</v>
      </c>
      <c r="AJ78" s="8">
        <f t="shared" si="73"/>
        <v>0</v>
      </c>
      <c r="AK78" s="9">
        <v>0</v>
      </c>
      <c r="AL78" s="9">
        <f t="shared" si="50"/>
        <v>0</v>
      </c>
      <c r="AM78" s="10"/>
      <c r="AN78" s="17">
        <f t="shared" si="61"/>
        <v>0</v>
      </c>
      <c r="AO78" s="8">
        <f t="shared" si="74"/>
        <v>0</v>
      </c>
      <c r="AP78" s="9">
        <v>0</v>
      </c>
      <c r="AQ78" s="9">
        <f t="shared" si="51"/>
        <v>0</v>
      </c>
      <c r="AR78" s="10"/>
      <c r="AS78" s="17">
        <f t="shared" si="62"/>
        <v>0</v>
      </c>
      <c r="AT78" s="8">
        <f t="shared" si="75"/>
        <v>0</v>
      </c>
      <c r="AU78" s="9">
        <v>0</v>
      </c>
      <c r="AV78" s="9">
        <f t="shared" si="52"/>
        <v>0</v>
      </c>
      <c r="AW78" s="10"/>
      <c r="AX78" s="17">
        <f t="shared" si="63"/>
        <v>0</v>
      </c>
      <c r="AY78" s="8">
        <f t="shared" si="76"/>
        <v>0</v>
      </c>
      <c r="AZ78" s="9">
        <v>0</v>
      </c>
      <c r="BA78" s="9">
        <f t="shared" si="53"/>
        <v>0</v>
      </c>
      <c r="BB78" s="10"/>
      <c r="BC78" s="17">
        <f t="shared" si="64"/>
        <v>0</v>
      </c>
      <c r="BD78" s="8">
        <f t="shared" si="77"/>
        <v>0</v>
      </c>
      <c r="BE78" s="9">
        <v>0</v>
      </c>
      <c r="BF78" s="9">
        <f t="shared" si="54"/>
        <v>0</v>
      </c>
      <c r="BG78" s="10"/>
      <c r="BH78" s="17">
        <f t="shared" si="65"/>
        <v>0</v>
      </c>
    </row>
    <row r="79" spans="1:60" x14ac:dyDescent="0.4">
      <c r="A79" s="5">
        <v>69</v>
      </c>
      <c r="B79" s="5" t="s">
        <v>111</v>
      </c>
      <c r="C79" s="6" t="s">
        <v>112</v>
      </c>
      <c r="D79" s="76" t="s">
        <v>160</v>
      </c>
      <c r="E79" s="7"/>
      <c r="F79" s="8">
        <f t="shared" si="78"/>
        <v>0</v>
      </c>
      <c r="G79" s="9">
        <v>0</v>
      </c>
      <c r="H79" s="9">
        <f t="shared" si="66"/>
        <v>0</v>
      </c>
      <c r="I79" s="10"/>
      <c r="J79" s="43">
        <f t="shared" si="67"/>
        <v>0</v>
      </c>
      <c r="K79" s="8">
        <f t="shared" si="68"/>
        <v>0</v>
      </c>
      <c r="L79" s="9">
        <v>0</v>
      </c>
      <c r="M79" s="9">
        <f t="shared" si="55"/>
        <v>0</v>
      </c>
      <c r="N79" s="10"/>
      <c r="O79" s="17">
        <f t="shared" si="56"/>
        <v>0</v>
      </c>
      <c r="P79" s="8">
        <f t="shared" si="69"/>
        <v>0</v>
      </c>
      <c r="Q79" s="9">
        <v>0</v>
      </c>
      <c r="R79" s="9">
        <f t="shared" si="46"/>
        <v>0</v>
      </c>
      <c r="S79" s="10"/>
      <c r="T79" s="17">
        <f t="shared" si="57"/>
        <v>0</v>
      </c>
      <c r="U79" s="8">
        <f t="shared" si="70"/>
        <v>0</v>
      </c>
      <c r="V79" s="9">
        <v>0</v>
      </c>
      <c r="W79" s="9">
        <f t="shared" si="47"/>
        <v>0</v>
      </c>
      <c r="X79" s="10"/>
      <c r="Y79" s="17">
        <f t="shared" si="58"/>
        <v>0</v>
      </c>
      <c r="Z79" s="8">
        <f t="shared" si="71"/>
        <v>0</v>
      </c>
      <c r="AA79" s="9">
        <v>0</v>
      </c>
      <c r="AB79" s="9">
        <f t="shared" si="48"/>
        <v>0</v>
      </c>
      <c r="AC79" s="10"/>
      <c r="AD79" s="17">
        <f t="shared" si="59"/>
        <v>0</v>
      </c>
      <c r="AE79" s="8">
        <f t="shared" si="72"/>
        <v>0</v>
      </c>
      <c r="AF79" s="9">
        <v>0</v>
      </c>
      <c r="AG79" s="9">
        <f t="shared" si="49"/>
        <v>0</v>
      </c>
      <c r="AH79" s="10"/>
      <c r="AI79" s="17">
        <f t="shared" si="60"/>
        <v>0</v>
      </c>
      <c r="AJ79" s="8">
        <f t="shared" si="73"/>
        <v>0</v>
      </c>
      <c r="AK79" s="9">
        <v>0</v>
      </c>
      <c r="AL79" s="9">
        <f t="shared" si="50"/>
        <v>0</v>
      </c>
      <c r="AM79" s="10"/>
      <c r="AN79" s="17">
        <f t="shared" si="61"/>
        <v>0</v>
      </c>
      <c r="AO79" s="8">
        <f t="shared" si="74"/>
        <v>0</v>
      </c>
      <c r="AP79" s="9">
        <v>0</v>
      </c>
      <c r="AQ79" s="9">
        <f t="shared" si="51"/>
        <v>0</v>
      </c>
      <c r="AR79" s="10"/>
      <c r="AS79" s="17">
        <f t="shared" si="62"/>
        <v>0</v>
      </c>
      <c r="AT79" s="8">
        <f t="shared" si="75"/>
        <v>0</v>
      </c>
      <c r="AU79" s="9">
        <v>0</v>
      </c>
      <c r="AV79" s="9">
        <f t="shared" si="52"/>
        <v>0</v>
      </c>
      <c r="AW79" s="10"/>
      <c r="AX79" s="17">
        <f t="shared" si="63"/>
        <v>0</v>
      </c>
      <c r="AY79" s="8">
        <f t="shared" si="76"/>
        <v>0</v>
      </c>
      <c r="AZ79" s="9">
        <v>0</v>
      </c>
      <c r="BA79" s="9">
        <f t="shared" si="53"/>
        <v>0</v>
      </c>
      <c r="BB79" s="10"/>
      <c r="BC79" s="17">
        <f t="shared" si="64"/>
        <v>0</v>
      </c>
      <c r="BD79" s="8">
        <f t="shared" si="77"/>
        <v>0</v>
      </c>
      <c r="BE79" s="9">
        <v>0</v>
      </c>
      <c r="BF79" s="9">
        <f t="shared" si="54"/>
        <v>0</v>
      </c>
      <c r="BG79" s="10"/>
      <c r="BH79" s="17">
        <f t="shared" si="65"/>
        <v>0</v>
      </c>
    </row>
    <row r="80" spans="1:60" x14ac:dyDescent="0.4">
      <c r="A80" s="5">
        <v>70</v>
      </c>
      <c r="B80" s="5" t="s">
        <v>113</v>
      </c>
      <c r="C80" s="6" t="s">
        <v>114</v>
      </c>
      <c r="D80" s="76" t="s">
        <v>160</v>
      </c>
      <c r="E80" s="7"/>
      <c r="F80" s="8">
        <f t="shared" si="78"/>
        <v>0</v>
      </c>
      <c r="G80" s="9">
        <v>0</v>
      </c>
      <c r="H80" s="9">
        <f t="shared" si="66"/>
        <v>0</v>
      </c>
      <c r="I80" s="10"/>
      <c r="J80" s="43">
        <f t="shared" si="67"/>
        <v>0</v>
      </c>
      <c r="K80" s="8">
        <f t="shared" si="68"/>
        <v>0</v>
      </c>
      <c r="L80" s="9">
        <v>0</v>
      </c>
      <c r="M80" s="9">
        <f t="shared" si="55"/>
        <v>0</v>
      </c>
      <c r="N80" s="10"/>
      <c r="O80" s="17">
        <f t="shared" si="56"/>
        <v>0</v>
      </c>
      <c r="P80" s="8">
        <f t="shared" si="69"/>
        <v>0</v>
      </c>
      <c r="Q80" s="9">
        <v>0</v>
      </c>
      <c r="R80" s="9">
        <f t="shared" si="46"/>
        <v>0</v>
      </c>
      <c r="S80" s="10"/>
      <c r="T80" s="17">
        <f t="shared" si="57"/>
        <v>0</v>
      </c>
      <c r="U80" s="8">
        <f t="shared" si="70"/>
        <v>0</v>
      </c>
      <c r="V80" s="9">
        <v>0</v>
      </c>
      <c r="W80" s="9">
        <f t="shared" si="47"/>
        <v>0</v>
      </c>
      <c r="X80" s="10"/>
      <c r="Y80" s="17">
        <f t="shared" si="58"/>
        <v>0</v>
      </c>
      <c r="Z80" s="8">
        <f t="shared" si="71"/>
        <v>0</v>
      </c>
      <c r="AA80" s="9">
        <v>0</v>
      </c>
      <c r="AB80" s="9">
        <f t="shared" si="48"/>
        <v>0</v>
      </c>
      <c r="AC80" s="10"/>
      <c r="AD80" s="17">
        <f t="shared" si="59"/>
        <v>0</v>
      </c>
      <c r="AE80" s="8">
        <f t="shared" si="72"/>
        <v>0</v>
      </c>
      <c r="AF80" s="9">
        <v>0</v>
      </c>
      <c r="AG80" s="9">
        <f t="shared" si="49"/>
        <v>0</v>
      </c>
      <c r="AH80" s="10"/>
      <c r="AI80" s="17">
        <f t="shared" si="60"/>
        <v>0</v>
      </c>
      <c r="AJ80" s="8">
        <f t="shared" si="73"/>
        <v>0</v>
      </c>
      <c r="AK80" s="9">
        <v>0</v>
      </c>
      <c r="AL80" s="9">
        <f t="shared" si="50"/>
        <v>0</v>
      </c>
      <c r="AM80" s="10"/>
      <c r="AN80" s="17">
        <f t="shared" si="61"/>
        <v>0</v>
      </c>
      <c r="AO80" s="8">
        <f t="shared" si="74"/>
        <v>0</v>
      </c>
      <c r="AP80" s="9">
        <v>0</v>
      </c>
      <c r="AQ80" s="9">
        <f t="shared" si="51"/>
        <v>0</v>
      </c>
      <c r="AR80" s="10"/>
      <c r="AS80" s="17">
        <f t="shared" si="62"/>
        <v>0</v>
      </c>
      <c r="AT80" s="8">
        <f t="shared" si="75"/>
        <v>0</v>
      </c>
      <c r="AU80" s="9">
        <v>0</v>
      </c>
      <c r="AV80" s="9">
        <f t="shared" si="52"/>
        <v>0</v>
      </c>
      <c r="AW80" s="10"/>
      <c r="AX80" s="17">
        <f t="shared" si="63"/>
        <v>0</v>
      </c>
      <c r="AY80" s="8">
        <f t="shared" si="76"/>
        <v>0</v>
      </c>
      <c r="AZ80" s="9">
        <v>0</v>
      </c>
      <c r="BA80" s="9">
        <f t="shared" si="53"/>
        <v>0</v>
      </c>
      <c r="BB80" s="10"/>
      <c r="BC80" s="17">
        <f t="shared" si="64"/>
        <v>0</v>
      </c>
      <c r="BD80" s="8">
        <f t="shared" si="77"/>
        <v>0</v>
      </c>
      <c r="BE80" s="9">
        <v>0</v>
      </c>
      <c r="BF80" s="9">
        <f t="shared" si="54"/>
        <v>0</v>
      </c>
      <c r="BG80" s="10"/>
      <c r="BH80" s="17">
        <f t="shared" si="65"/>
        <v>0</v>
      </c>
    </row>
    <row r="81" spans="1:61" x14ac:dyDescent="0.4">
      <c r="A81" s="5">
        <v>71</v>
      </c>
      <c r="B81" s="5" t="s">
        <v>115</v>
      </c>
      <c r="C81" s="6"/>
      <c r="D81" s="6" t="s">
        <v>158</v>
      </c>
      <c r="E81" s="7"/>
      <c r="F81" s="8">
        <f t="shared" si="78"/>
        <v>0</v>
      </c>
      <c r="G81" s="9">
        <v>0</v>
      </c>
      <c r="H81" s="9">
        <f t="shared" si="66"/>
        <v>0</v>
      </c>
      <c r="I81" s="10"/>
      <c r="J81" s="43">
        <f t="shared" si="67"/>
        <v>0</v>
      </c>
      <c r="K81" s="8">
        <f t="shared" si="68"/>
        <v>0</v>
      </c>
      <c r="L81" s="9">
        <v>0</v>
      </c>
      <c r="M81" s="9">
        <f t="shared" si="55"/>
        <v>0</v>
      </c>
      <c r="N81" s="10"/>
      <c r="O81" s="17">
        <f t="shared" si="56"/>
        <v>0</v>
      </c>
      <c r="P81" s="8">
        <f t="shared" si="69"/>
        <v>0</v>
      </c>
      <c r="Q81" s="9">
        <v>0</v>
      </c>
      <c r="R81" s="9">
        <f t="shared" si="46"/>
        <v>0</v>
      </c>
      <c r="S81" s="10"/>
      <c r="T81" s="17">
        <f t="shared" si="57"/>
        <v>0</v>
      </c>
      <c r="U81" s="8">
        <f t="shared" si="70"/>
        <v>0</v>
      </c>
      <c r="V81" s="9">
        <v>0</v>
      </c>
      <c r="W81" s="9">
        <f t="shared" si="47"/>
        <v>0</v>
      </c>
      <c r="X81" s="10"/>
      <c r="Y81" s="17">
        <f t="shared" si="58"/>
        <v>0</v>
      </c>
      <c r="Z81" s="8">
        <f t="shared" si="71"/>
        <v>0</v>
      </c>
      <c r="AA81" s="9">
        <v>0</v>
      </c>
      <c r="AB81" s="9">
        <f t="shared" si="48"/>
        <v>0</v>
      </c>
      <c r="AC81" s="10"/>
      <c r="AD81" s="17">
        <f t="shared" si="59"/>
        <v>0</v>
      </c>
      <c r="AE81" s="8">
        <f t="shared" si="72"/>
        <v>0</v>
      </c>
      <c r="AF81" s="9">
        <v>0</v>
      </c>
      <c r="AG81" s="9">
        <f t="shared" si="49"/>
        <v>0</v>
      </c>
      <c r="AH81" s="10"/>
      <c r="AI81" s="17">
        <f t="shared" si="60"/>
        <v>0</v>
      </c>
      <c r="AJ81" s="8">
        <f t="shared" si="73"/>
        <v>0</v>
      </c>
      <c r="AK81" s="9">
        <v>0</v>
      </c>
      <c r="AL81" s="9">
        <f t="shared" si="50"/>
        <v>0</v>
      </c>
      <c r="AM81" s="10"/>
      <c r="AN81" s="17">
        <f t="shared" si="61"/>
        <v>0</v>
      </c>
      <c r="AO81" s="8">
        <f t="shared" si="74"/>
        <v>0</v>
      </c>
      <c r="AP81" s="9">
        <v>0</v>
      </c>
      <c r="AQ81" s="9">
        <f t="shared" si="51"/>
        <v>0</v>
      </c>
      <c r="AR81" s="10"/>
      <c r="AS81" s="17">
        <f t="shared" si="62"/>
        <v>0</v>
      </c>
      <c r="AT81" s="8">
        <f t="shared" si="75"/>
        <v>0</v>
      </c>
      <c r="AU81" s="9">
        <v>0</v>
      </c>
      <c r="AV81" s="9">
        <f t="shared" si="52"/>
        <v>0</v>
      </c>
      <c r="AW81" s="10"/>
      <c r="AX81" s="17">
        <f t="shared" si="63"/>
        <v>0</v>
      </c>
      <c r="AY81" s="8">
        <f t="shared" si="76"/>
        <v>0</v>
      </c>
      <c r="AZ81" s="9">
        <v>0</v>
      </c>
      <c r="BA81" s="9">
        <f t="shared" si="53"/>
        <v>0</v>
      </c>
      <c r="BB81" s="10"/>
      <c r="BC81" s="17">
        <f t="shared" si="64"/>
        <v>0</v>
      </c>
      <c r="BD81" s="8">
        <f t="shared" si="77"/>
        <v>0</v>
      </c>
      <c r="BE81" s="9">
        <v>0</v>
      </c>
      <c r="BF81" s="9">
        <f t="shared" si="54"/>
        <v>0</v>
      </c>
      <c r="BG81" s="10"/>
      <c r="BH81" s="17">
        <f t="shared" si="65"/>
        <v>0</v>
      </c>
    </row>
    <row r="82" spans="1:61" x14ac:dyDescent="0.4">
      <c r="A82" s="5">
        <v>72</v>
      </c>
      <c r="B82" s="5" t="s">
        <v>116</v>
      </c>
      <c r="C82" s="6" t="s">
        <v>117</v>
      </c>
      <c r="D82" s="6" t="s">
        <v>158</v>
      </c>
      <c r="E82" s="7"/>
      <c r="F82" s="8">
        <f t="shared" si="78"/>
        <v>0</v>
      </c>
      <c r="G82" s="9">
        <v>0</v>
      </c>
      <c r="H82" s="9">
        <f t="shared" si="66"/>
        <v>0</v>
      </c>
      <c r="I82" s="10"/>
      <c r="J82" s="43">
        <f t="shared" si="67"/>
        <v>0</v>
      </c>
      <c r="K82" s="20">
        <f t="shared" si="68"/>
        <v>88902</v>
      </c>
      <c r="L82" s="9">
        <v>80820</v>
      </c>
      <c r="M82" s="9">
        <f t="shared" si="55"/>
        <v>8082</v>
      </c>
      <c r="N82" s="10"/>
      <c r="O82" s="17">
        <f t="shared" si="56"/>
        <v>88902</v>
      </c>
      <c r="P82" s="8">
        <f t="shared" si="69"/>
        <v>0</v>
      </c>
      <c r="Q82" s="9">
        <v>0</v>
      </c>
      <c r="R82" s="9">
        <f t="shared" si="46"/>
        <v>0</v>
      </c>
      <c r="S82" s="10">
        <v>88902</v>
      </c>
      <c r="T82" s="17">
        <f t="shared" si="57"/>
        <v>0</v>
      </c>
      <c r="U82" s="8">
        <f t="shared" si="70"/>
        <v>15246</v>
      </c>
      <c r="V82" s="9">
        <v>13860</v>
      </c>
      <c r="W82" s="9">
        <f t="shared" si="47"/>
        <v>1386</v>
      </c>
      <c r="X82" s="10"/>
      <c r="Y82" s="33">
        <f t="shared" si="58"/>
        <v>15246</v>
      </c>
      <c r="Z82" s="8">
        <f t="shared" si="71"/>
        <v>0</v>
      </c>
      <c r="AA82" s="9">
        <v>0</v>
      </c>
      <c r="AB82" s="9">
        <f t="shared" si="48"/>
        <v>0</v>
      </c>
      <c r="AC82" s="10"/>
      <c r="AD82" s="17">
        <f t="shared" si="59"/>
        <v>15246</v>
      </c>
      <c r="AE82" s="8">
        <f t="shared" si="72"/>
        <v>0</v>
      </c>
      <c r="AF82" s="9">
        <v>0</v>
      </c>
      <c r="AG82" s="9">
        <f t="shared" si="49"/>
        <v>0</v>
      </c>
      <c r="AH82" s="10"/>
      <c r="AI82" s="17">
        <f t="shared" si="60"/>
        <v>15246</v>
      </c>
      <c r="AJ82" s="8">
        <f t="shared" si="73"/>
        <v>0</v>
      </c>
      <c r="AK82" s="9">
        <v>0</v>
      </c>
      <c r="AL82" s="9">
        <f t="shared" si="50"/>
        <v>0</v>
      </c>
      <c r="AM82" s="10"/>
      <c r="AN82" s="17">
        <f t="shared" si="61"/>
        <v>15246</v>
      </c>
      <c r="AO82" s="8">
        <f t="shared" si="74"/>
        <v>0</v>
      </c>
      <c r="AP82" s="9">
        <v>0</v>
      </c>
      <c r="AQ82" s="9">
        <f t="shared" si="51"/>
        <v>0</v>
      </c>
      <c r="AR82" s="10">
        <v>15246</v>
      </c>
      <c r="AS82" s="17">
        <f t="shared" si="62"/>
        <v>0</v>
      </c>
      <c r="AT82" s="8">
        <f t="shared" si="75"/>
        <v>0</v>
      </c>
      <c r="AU82" s="9">
        <v>0</v>
      </c>
      <c r="AV82" s="9">
        <f t="shared" si="52"/>
        <v>0</v>
      </c>
      <c r="AW82" s="10"/>
      <c r="AX82" s="17">
        <f t="shared" si="63"/>
        <v>0</v>
      </c>
      <c r="AY82" s="8">
        <f t="shared" si="76"/>
        <v>0</v>
      </c>
      <c r="AZ82" s="9">
        <v>0</v>
      </c>
      <c r="BA82" s="9">
        <f t="shared" si="53"/>
        <v>0</v>
      </c>
      <c r="BB82" s="10"/>
      <c r="BC82" s="17">
        <f t="shared" si="64"/>
        <v>0</v>
      </c>
      <c r="BD82" s="8">
        <f t="shared" si="77"/>
        <v>0</v>
      </c>
      <c r="BE82" s="9">
        <v>0</v>
      </c>
      <c r="BF82" s="9">
        <f t="shared" si="54"/>
        <v>0</v>
      </c>
      <c r="BG82" s="10"/>
      <c r="BH82" s="17">
        <f t="shared" si="65"/>
        <v>0</v>
      </c>
    </row>
    <row r="83" spans="1:61" x14ac:dyDescent="0.4">
      <c r="A83" s="5">
        <v>73</v>
      </c>
      <c r="B83" s="5" t="s">
        <v>118</v>
      </c>
      <c r="C83" s="6" t="s">
        <v>119</v>
      </c>
      <c r="D83" s="76" t="s">
        <v>160</v>
      </c>
      <c r="E83" s="7"/>
      <c r="F83" s="8">
        <f t="shared" si="78"/>
        <v>0</v>
      </c>
      <c r="G83" s="9">
        <v>0</v>
      </c>
      <c r="H83" s="9">
        <f t="shared" si="66"/>
        <v>0</v>
      </c>
      <c r="I83" s="10"/>
      <c r="J83" s="43">
        <f t="shared" si="67"/>
        <v>0</v>
      </c>
      <c r="K83" s="8">
        <f t="shared" si="68"/>
        <v>0</v>
      </c>
      <c r="L83" s="9">
        <v>0</v>
      </c>
      <c r="M83" s="9">
        <f t="shared" si="55"/>
        <v>0</v>
      </c>
      <c r="N83" s="10"/>
      <c r="O83" s="17">
        <f t="shared" si="56"/>
        <v>0</v>
      </c>
      <c r="P83" s="8">
        <f t="shared" si="69"/>
        <v>0</v>
      </c>
      <c r="Q83" s="9">
        <v>0</v>
      </c>
      <c r="R83" s="9">
        <f t="shared" si="46"/>
        <v>0</v>
      </c>
      <c r="S83" s="10"/>
      <c r="T83" s="17">
        <f t="shared" si="57"/>
        <v>0</v>
      </c>
      <c r="U83" s="8">
        <f t="shared" si="70"/>
        <v>0</v>
      </c>
      <c r="V83" s="9">
        <v>0</v>
      </c>
      <c r="W83" s="9">
        <f t="shared" si="47"/>
        <v>0</v>
      </c>
      <c r="X83" s="10"/>
      <c r="Y83" s="17">
        <f t="shared" si="58"/>
        <v>0</v>
      </c>
      <c r="Z83" s="8">
        <f t="shared" si="71"/>
        <v>0</v>
      </c>
      <c r="AA83" s="9">
        <v>0</v>
      </c>
      <c r="AB83" s="9">
        <f t="shared" si="48"/>
        <v>0</v>
      </c>
      <c r="AC83" s="10"/>
      <c r="AD83" s="17">
        <f t="shared" si="59"/>
        <v>0</v>
      </c>
      <c r="AE83" s="8">
        <f t="shared" si="72"/>
        <v>0</v>
      </c>
      <c r="AF83" s="9">
        <v>0</v>
      </c>
      <c r="AG83" s="9">
        <f t="shared" si="49"/>
        <v>0</v>
      </c>
      <c r="AH83" s="10"/>
      <c r="AI83" s="17">
        <f t="shared" si="60"/>
        <v>0</v>
      </c>
      <c r="AJ83" s="8">
        <f t="shared" si="73"/>
        <v>0</v>
      </c>
      <c r="AK83" s="9">
        <v>0</v>
      </c>
      <c r="AL83" s="9">
        <f t="shared" si="50"/>
        <v>0</v>
      </c>
      <c r="AM83" s="10"/>
      <c r="AN83" s="17">
        <f t="shared" si="61"/>
        <v>0</v>
      </c>
      <c r="AO83" s="8">
        <f t="shared" si="74"/>
        <v>0</v>
      </c>
      <c r="AP83" s="9">
        <v>0</v>
      </c>
      <c r="AQ83" s="9">
        <f t="shared" si="51"/>
        <v>0</v>
      </c>
      <c r="AR83" s="10"/>
      <c r="AS83" s="17">
        <f t="shared" si="62"/>
        <v>0</v>
      </c>
      <c r="AT83" s="8">
        <f t="shared" si="75"/>
        <v>0</v>
      </c>
      <c r="AU83" s="9">
        <v>0</v>
      </c>
      <c r="AV83" s="9">
        <f t="shared" si="52"/>
        <v>0</v>
      </c>
      <c r="AW83" s="10"/>
      <c r="AX83" s="17">
        <f t="shared" si="63"/>
        <v>0</v>
      </c>
      <c r="AY83" s="8">
        <f t="shared" si="76"/>
        <v>0</v>
      </c>
      <c r="AZ83" s="9">
        <v>0</v>
      </c>
      <c r="BA83" s="9">
        <f t="shared" si="53"/>
        <v>0</v>
      </c>
      <c r="BB83" s="10"/>
      <c r="BC83" s="17">
        <f t="shared" si="64"/>
        <v>0</v>
      </c>
      <c r="BD83" s="8">
        <f t="shared" si="77"/>
        <v>0</v>
      </c>
      <c r="BE83" s="9">
        <v>0</v>
      </c>
      <c r="BF83" s="9">
        <f t="shared" si="54"/>
        <v>0</v>
      </c>
      <c r="BG83" s="10"/>
      <c r="BH83" s="17">
        <f t="shared" si="65"/>
        <v>0</v>
      </c>
    </row>
    <row r="84" spans="1:61" x14ac:dyDescent="0.4">
      <c r="A84" s="5">
        <v>74</v>
      </c>
      <c r="B84" s="5" t="s">
        <v>120</v>
      </c>
      <c r="C84" s="6" t="s">
        <v>121</v>
      </c>
      <c r="D84" s="76" t="s">
        <v>160</v>
      </c>
      <c r="E84" s="7"/>
      <c r="F84" s="8">
        <f t="shared" si="78"/>
        <v>0</v>
      </c>
      <c r="G84" s="9">
        <v>0</v>
      </c>
      <c r="H84" s="9">
        <f t="shared" si="66"/>
        <v>0</v>
      </c>
      <c r="I84" s="10"/>
      <c r="J84" s="43">
        <f t="shared" si="67"/>
        <v>0</v>
      </c>
      <c r="K84" s="8">
        <f t="shared" si="68"/>
        <v>0</v>
      </c>
      <c r="L84" s="9">
        <v>0</v>
      </c>
      <c r="M84" s="9">
        <f t="shared" si="55"/>
        <v>0</v>
      </c>
      <c r="N84" s="10"/>
      <c r="O84" s="17">
        <f t="shared" si="56"/>
        <v>0</v>
      </c>
      <c r="P84" s="8">
        <f t="shared" si="69"/>
        <v>0</v>
      </c>
      <c r="Q84" s="9">
        <v>0</v>
      </c>
      <c r="R84" s="9">
        <f t="shared" si="46"/>
        <v>0</v>
      </c>
      <c r="S84" s="10"/>
      <c r="T84" s="17">
        <f t="shared" si="57"/>
        <v>0</v>
      </c>
      <c r="U84" s="8">
        <f t="shared" si="70"/>
        <v>0</v>
      </c>
      <c r="V84" s="9">
        <v>0</v>
      </c>
      <c r="W84" s="9">
        <f t="shared" si="47"/>
        <v>0</v>
      </c>
      <c r="X84" s="10"/>
      <c r="Y84" s="17">
        <f t="shared" si="58"/>
        <v>0</v>
      </c>
      <c r="Z84" s="8">
        <f t="shared" si="71"/>
        <v>0</v>
      </c>
      <c r="AA84" s="9">
        <v>0</v>
      </c>
      <c r="AB84" s="9">
        <f t="shared" si="48"/>
        <v>0</v>
      </c>
      <c r="AC84" s="10"/>
      <c r="AD84" s="17">
        <f t="shared" si="59"/>
        <v>0</v>
      </c>
      <c r="AE84" s="8">
        <f t="shared" si="72"/>
        <v>0</v>
      </c>
      <c r="AF84" s="9">
        <v>0</v>
      </c>
      <c r="AG84" s="9">
        <f t="shared" si="49"/>
        <v>0</v>
      </c>
      <c r="AH84" s="10"/>
      <c r="AI84" s="17">
        <f t="shared" si="60"/>
        <v>0</v>
      </c>
      <c r="AJ84" s="8">
        <f t="shared" si="73"/>
        <v>0</v>
      </c>
      <c r="AK84" s="9">
        <v>0</v>
      </c>
      <c r="AL84" s="9">
        <f t="shared" si="50"/>
        <v>0</v>
      </c>
      <c r="AM84" s="10"/>
      <c r="AN84" s="17">
        <f t="shared" si="61"/>
        <v>0</v>
      </c>
      <c r="AO84" s="8">
        <f t="shared" si="74"/>
        <v>0</v>
      </c>
      <c r="AP84" s="9">
        <v>0</v>
      </c>
      <c r="AQ84" s="9">
        <f t="shared" si="51"/>
        <v>0</v>
      </c>
      <c r="AR84" s="10"/>
      <c r="AS84" s="17">
        <f t="shared" si="62"/>
        <v>0</v>
      </c>
      <c r="AT84" s="8">
        <f t="shared" si="75"/>
        <v>0</v>
      </c>
      <c r="AU84" s="9">
        <v>0</v>
      </c>
      <c r="AV84" s="9">
        <f t="shared" si="52"/>
        <v>0</v>
      </c>
      <c r="AW84" s="10"/>
      <c r="AX84" s="17">
        <f t="shared" si="63"/>
        <v>0</v>
      </c>
      <c r="AY84" s="8">
        <f t="shared" si="76"/>
        <v>0</v>
      </c>
      <c r="AZ84" s="9">
        <v>0</v>
      </c>
      <c r="BA84" s="9">
        <f t="shared" si="53"/>
        <v>0</v>
      </c>
      <c r="BB84" s="10"/>
      <c r="BC84" s="17">
        <f t="shared" si="64"/>
        <v>0</v>
      </c>
      <c r="BD84" s="8">
        <f t="shared" si="77"/>
        <v>0</v>
      </c>
      <c r="BE84" s="9">
        <v>0</v>
      </c>
      <c r="BF84" s="9">
        <f t="shared" si="54"/>
        <v>0</v>
      </c>
      <c r="BG84" s="10"/>
      <c r="BH84" s="17">
        <f t="shared" si="65"/>
        <v>0</v>
      </c>
    </row>
    <row r="85" spans="1:61" x14ac:dyDescent="0.4">
      <c r="A85" s="5">
        <v>75</v>
      </c>
      <c r="B85" s="5" t="s">
        <v>122</v>
      </c>
      <c r="C85" s="6" t="s">
        <v>123</v>
      </c>
      <c r="D85" s="76" t="s">
        <v>160</v>
      </c>
      <c r="E85" s="7"/>
      <c r="F85" s="8">
        <f t="shared" si="78"/>
        <v>0</v>
      </c>
      <c r="G85" s="9">
        <v>0</v>
      </c>
      <c r="H85" s="9">
        <f t="shared" si="66"/>
        <v>0</v>
      </c>
      <c r="I85" s="10"/>
      <c r="J85" s="43">
        <f t="shared" si="67"/>
        <v>0</v>
      </c>
      <c r="K85" s="8">
        <f t="shared" si="68"/>
        <v>0</v>
      </c>
      <c r="L85" s="9">
        <v>0</v>
      </c>
      <c r="M85" s="9">
        <f t="shared" si="55"/>
        <v>0</v>
      </c>
      <c r="N85" s="10"/>
      <c r="O85" s="17">
        <f t="shared" si="56"/>
        <v>0</v>
      </c>
      <c r="P85" s="8">
        <f t="shared" si="69"/>
        <v>0</v>
      </c>
      <c r="Q85" s="9">
        <v>0</v>
      </c>
      <c r="R85" s="9">
        <f t="shared" si="46"/>
        <v>0</v>
      </c>
      <c r="S85" s="10"/>
      <c r="T85" s="17">
        <f t="shared" si="57"/>
        <v>0</v>
      </c>
      <c r="U85" s="8">
        <f t="shared" si="70"/>
        <v>0</v>
      </c>
      <c r="V85" s="9">
        <v>0</v>
      </c>
      <c r="W85" s="9">
        <f t="shared" si="47"/>
        <v>0</v>
      </c>
      <c r="X85" s="10"/>
      <c r="Y85" s="17">
        <f t="shared" si="58"/>
        <v>0</v>
      </c>
      <c r="Z85" s="8">
        <f t="shared" si="71"/>
        <v>0</v>
      </c>
      <c r="AA85" s="9">
        <v>0</v>
      </c>
      <c r="AB85" s="9">
        <f t="shared" si="48"/>
        <v>0</v>
      </c>
      <c r="AC85" s="10"/>
      <c r="AD85" s="17">
        <f t="shared" si="59"/>
        <v>0</v>
      </c>
      <c r="AE85" s="8">
        <f t="shared" si="72"/>
        <v>0</v>
      </c>
      <c r="AF85" s="9">
        <v>0</v>
      </c>
      <c r="AG85" s="9">
        <f t="shared" si="49"/>
        <v>0</v>
      </c>
      <c r="AH85" s="10"/>
      <c r="AI85" s="17">
        <f t="shared" si="60"/>
        <v>0</v>
      </c>
      <c r="AJ85" s="8">
        <f t="shared" si="73"/>
        <v>0</v>
      </c>
      <c r="AK85" s="9">
        <v>0</v>
      </c>
      <c r="AL85" s="9">
        <f t="shared" si="50"/>
        <v>0</v>
      </c>
      <c r="AM85" s="10"/>
      <c r="AN85" s="17">
        <f t="shared" si="61"/>
        <v>0</v>
      </c>
      <c r="AO85" s="8">
        <f t="shared" si="74"/>
        <v>0</v>
      </c>
      <c r="AP85" s="9">
        <v>0</v>
      </c>
      <c r="AQ85" s="9">
        <f t="shared" si="51"/>
        <v>0</v>
      </c>
      <c r="AR85" s="10"/>
      <c r="AS85" s="17">
        <f t="shared" si="62"/>
        <v>0</v>
      </c>
      <c r="AT85" s="8">
        <f t="shared" si="75"/>
        <v>0</v>
      </c>
      <c r="AU85" s="9">
        <v>0</v>
      </c>
      <c r="AV85" s="9">
        <f t="shared" si="52"/>
        <v>0</v>
      </c>
      <c r="AW85" s="10"/>
      <c r="AX85" s="17">
        <f t="shared" si="63"/>
        <v>0</v>
      </c>
      <c r="AY85" s="8">
        <f t="shared" si="76"/>
        <v>0</v>
      </c>
      <c r="AZ85" s="9">
        <v>0</v>
      </c>
      <c r="BA85" s="9">
        <f t="shared" si="53"/>
        <v>0</v>
      </c>
      <c r="BB85" s="10"/>
      <c r="BC85" s="17">
        <f t="shared" si="64"/>
        <v>0</v>
      </c>
      <c r="BD85" s="8">
        <f t="shared" si="77"/>
        <v>0</v>
      </c>
      <c r="BE85" s="9">
        <v>0</v>
      </c>
      <c r="BF85" s="9">
        <f t="shared" si="54"/>
        <v>0</v>
      </c>
      <c r="BG85" s="10"/>
      <c r="BH85" s="17">
        <f t="shared" si="65"/>
        <v>0</v>
      </c>
    </row>
    <row r="86" spans="1:61" x14ac:dyDescent="0.4">
      <c r="A86" s="5">
        <v>76</v>
      </c>
      <c r="B86" s="5" t="s">
        <v>124</v>
      </c>
      <c r="C86" s="6" t="s">
        <v>124</v>
      </c>
      <c r="D86" s="6" t="s">
        <v>158</v>
      </c>
      <c r="E86" s="7">
        <v>60606</v>
      </c>
      <c r="F86" s="8">
        <f t="shared" si="78"/>
        <v>0</v>
      </c>
      <c r="G86" s="9">
        <v>0</v>
      </c>
      <c r="H86" s="9">
        <f t="shared" si="66"/>
        <v>0</v>
      </c>
      <c r="I86" s="10">
        <v>60606</v>
      </c>
      <c r="J86" s="43">
        <f t="shared" si="67"/>
        <v>0</v>
      </c>
      <c r="K86" s="20">
        <f>L86+M86</f>
        <v>1513815</v>
      </c>
      <c r="L86" s="9">
        <v>1376196</v>
      </c>
      <c r="M86" s="9">
        <f>IF(ISBLANK(L86),"",ROUND(L86*0.1,0))-1</f>
        <v>137619</v>
      </c>
      <c r="N86" s="10"/>
      <c r="O86" s="17">
        <f>IF(ISERROR(SUM(J86,K86)-N86),"",SUM(J86,K86)-N86)</f>
        <v>1513815</v>
      </c>
      <c r="P86" s="8">
        <f t="shared" si="69"/>
        <v>0</v>
      </c>
      <c r="Q86" s="9">
        <v>0</v>
      </c>
      <c r="R86" s="9">
        <f t="shared" si="46"/>
        <v>0</v>
      </c>
      <c r="S86" s="10">
        <v>1513815</v>
      </c>
      <c r="T86" s="17">
        <f>IF(ISERROR(SUM(O86,P86)-S86),"",SUM(O86,P86)-S86)</f>
        <v>0</v>
      </c>
      <c r="U86" s="8">
        <f t="shared" si="70"/>
        <v>239026</v>
      </c>
      <c r="V86" s="9">
        <v>217296</v>
      </c>
      <c r="W86" s="9">
        <f t="shared" si="47"/>
        <v>21730</v>
      </c>
      <c r="X86" s="10"/>
      <c r="Y86" s="33">
        <f>IF(ISERROR(SUM(T86,U86)-X86),"",SUM(T86,U86)-X86)-1</f>
        <v>239025</v>
      </c>
      <c r="Z86" s="8">
        <f t="shared" si="71"/>
        <v>0</v>
      </c>
      <c r="AA86" s="9">
        <v>0</v>
      </c>
      <c r="AB86" s="9">
        <f t="shared" si="48"/>
        <v>0</v>
      </c>
      <c r="AC86" s="10">
        <v>239025</v>
      </c>
      <c r="AD86" s="17">
        <f>IF(ISERROR(SUM(Y86,Z86)-AC86),"",SUM(Y86,Z86)-AC86)</f>
        <v>0</v>
      </c>
      <c r="AE86" s="8">
        <f t="shared" si="72"/>
        <v>0</v>
      </c>
      <c r="AF86" s="9">
        <v>0</v>
      </c>
      <c r="AG86" s="9">
        <f t="shared" si="49"/>
        <v>0</v>
      </c>
      <c r="AH86" s="10"/>
      <c r="AI86" s="17">
        <f t="shared" si="60"/>
        <v>0</v>
      </c>
      <c r="AJ86" s="8">
        <f>AK86+AL86</f>
        <v>1102068</v>
      </c>
      <c r="AK86" s="9">
        <f>198000+803880</f>
        <v>1001880</v>
      </c>
      <c r="AL86" s="9">
        <f t="shared" si="50"/>
        <v>100188</v>
      </c>
      <c r="AM86" s="10">
        <v>217800</v>
      </c>
      <c r="AN86" s="17">
        <f>IF(ISERROR(SUM(AI86,AJ86)-AM86),"",SUM(AI86,AJ86)-AM86)</f>
        <v>884268</v>
      </c>
      <c r="AO86" s="8">
        <f t="shared" si="74"/>
        <v>0</v>
      </c>
      <c r="AP86" s="9">
        <v>0</v>
      </c>
      <c r="AQ86" s="9">
        <f t="shared" si="51"/>
        <v>0</v>
      </c>
      <c r="AR86" s="10">
        <v>884268</v>
      </c>
      <c r="AS86" s="17">
        <f>IF(ISERROR(SUM(AN86,AO86)-AR86),"",SUM(AN86,AO86)-AR86)</f>
        <v>0</v>
      </c>
      <c r="AT86" s="8">
        <f t="shared" si="75"/>
        <v>1531860</v>
      </c>
      <c r="AU86" s="9">
        <v>1392600</v>
      </c>
      <c r="AV86" s="9">
        <f t="shared" si="52"/>
        <v>139260</v>
      </c>
      <c r="AW86" s="10"/>
      <c r="AX86" s="33">
        <f t="shared" si="63"/>
        <v>1531860</v>
      </c>
      <c r="AY86" s="8">
        <f t="shared" si="76"/>
        <v>10225</v>
      </c>
      <c r="AZ86" s="9">
        <v>9295</v>
      </c>
      <c r="BA86" s="9">
        <f t="shared" si="53"/>
        <v>930</v>
      </c>
      <c r="BB86" s="10"/>
      <c r="BC86" s="17">
        <f t="shared" si="64"/>
        <v>1542085</v>
      </c>
      <c r="BD86" s="8">
        <f t="shared" si="77"/>
        <v>294030</v>
      </c>
      <c r="BE86" s="9">
        <v>267300</v>
      </c>
      <c r="BF86" s="9">
        <f t="shared" si="54"/>
        <v>26730</v>
      </c>
      <c r="BG86" s="10">
        <f>1531860+10225</f>
        <v>1542085</v>
      </c>
      <c r="BH86" s="17">
        <f t="shared" si="65"/>
        <v>294030</v>
      </c>
      <c r="BI86" t="s">
        <v>155</v>
      </c>
    </row>
    <row r="87" spans="1:61" x14ac:dyDescent="0.4">
      <c r="A87" s="80">
        <v>77</v>
      </c>
      <c r="B87" s="5" t="s">
        <v>148</v>
      </c>
      <c r="C87" s="6"/>
      <c r="D87" s="6" t="s">
        <v>158</v>
      </c>
      <c r="E87" s="7"/>
      <c r="F87" s="8">
        <f t="shared" si="78"/>
        <v>0</v>
      </c>
      <c r="G87" s="9">
        <v>0</v>
      </c>
      <c r="H87" s="9">
        <f t="shared" si="66"/>
        <v>0</v>
      </c>
      <c r="I87" s="10"/>
      <c r="J87" s="43">
        <f t="shared" si="67"/>
        <v>0</v>
      </c>
      <c r="K87" s="8">
        <f t="shared" si="68"/>
        <v>0</v>
      </c>
      <c r="L87" s="9">
        <v>0</v>
      </c>
      <c r="M87" s="9">
        <f t="shared" si="55"/>
        <v>0</v>
      </c>
      <c r="N87" s="10"/>
      <c r="O87" s="17">
        <f t="shared" si="56"/>
        <v>0</v>
      </c>
      <c r="P87" s="8">
        <f t="shared" si="69"/>
        <v>0</v>
      </c>
      <c r="Q87" s="9">
        <v>0</v>
      </c>
      <c r="R87" s="9">
        <f t="shared" si="46"/>
        <v>0</v>
      </c>
      <c r="S87" s="10"/>
      <c r="T87" s="17">
        <f t="shared" si="57"/>
        <v>0</v>
      </c>
      <c r="U87" s="8">
        <f t="shared" si="70"/>
        <v>0</v>
      </c>
      <c r="V87" s="9">
        <v>0</v>
      </c>
      <c r="W87" s="9">
        <f t="shared" si="47"/>
        <v>0</v>
      </c>
      <c r="X87" s="10"/>
      <c r="Y87" s="17">
        <f t="shared" si="58"/>
        <v>0</v>
      </c>
      <c r="Z87" s="8">
        <f t="shared" si="71"/>
        <v>0</v>
      </c>
      <c r="AA87" s="9">
        <v>0</v>
      </c>
      <c r="AB87" s="9">
        <f t="shared" si="48"/>
        <v>0</v>
      </c>
      <c r="AC87" s="10"/>
      <c r="AD87" s="17">
        <f t="shared" si="59"/>
        <v>0</v>
      </c>
      <c r="AE87" s="8">
        <f t="shared" si="72"/>
        <v>0</v>
      </c>
      <c r="AF87" s="9">
        <v>0</v>
      </c>
      <c r="AG87" s="9">
        <f t="shared" si="49"/>
        <v>0</v>
      </c>
      <c r="AH87" s="10"/>
      <c r="AI87" s="17">
        <f t="shared" si="60"/>
        <v>0</v>
      </c>
      <c r="AJ87" s="8">
        <f t="shared" si="73"/>
        <v>0</v>
      </c>
      <c r="AK87" s="9">
        <v>0</v>
      </c>
      <c r="AL87" s="9">
        <f t="shared" si="50"/>
        <v>0</v>
      </c>
      <c r="AM87" s="10"/>
      <c r="AN87" s="17">
        <f t="shared" si="61"/>
        <v>0</v>
      </c>
      <c r="AO87" s="8">
        <f t="shared" si="74"/>
        <v>23650</v>
      </c>
      <c r="AP87" s="9">
        <v>21500</v>
      </c>
      <c r="AQ87" s="9">
        <f t="shared" si="51"/>
        <v>2150</v>
      </c>
      <c r="AR87" s="10"/>
      <c r="AS87" s="17">
        <f>IF(ISERROR(SUM(AN87,AO87,AO88)-AR87),"",SUM(AN87,AO87,AO88)-AR87)</f>
        <v>224350</v>
      </c>
      <c r="AT87" s="8">
        <f t="shared" si="75"/>
        <v>31350</v>
      </c>
      <c r="AU87" s="9">
        <v>28500</v>
      </c>
      <c r="AV87" s="9">
        <f t="shared" si="52"/>
        <v>2850</v>
      </c>
      <c r="AW87" s="10"/>
      <c r="AX87" s="33">
        <f>IF(ISERROR(SUM(AS87+AT88,AT87)-AW87),"",SUM(AS87+AT88,AT87)-AW87)</f>
        <v>554660</v>
      </c>
      <c r="AY87" s="8">
        <f t="shared" si="76"/>
        <v>0</v>
      </c>
      <c r="AZ87" s="9">
        <v>0</v>
      </c>
      <c r="BA87" s="9">
        <f t="shared" si="53"/>
        <v>0</v>
      </c>
      <c r="BB87" s="10">
        <f>224350+330310</f>
        <v>554660</v>
      </c>
      <c r="BC87" s="17">
        <f t="shared" si="64"/>
        <v>0</v>
      </c>
      <c r="BD87" s="8">
        <f t="shared" si="77"/>
        <v>0</v>
      </c>
      <c r="BE87" s="9">
        <v>0</v>
      </c>
      <c r="BF87" s="9">
        <f t="shared" si="54"/>
        <v>0</v>
      </c>
      <c r="BG87" s="10"/>
      <c r="BH87" s="17">
        <f t="shared" si="65"/>
        <v>0</v>
      </c>
    </row>
    <row r="88" spans="1:61" x14ac:dyDescent="0.4">
      <c r="A88" s="81"/>
      <c r="B88" s="35" t="s">
        <v>149</v>
      </c>
      <c r="C88" s="36"/>
      <c r="D88" s="36"/>
      <c r="E88" s="37"/>
      <c r="F88" s="38"/>
      <c r="G88" s="39"/>
      <c r="H88" s="39"/>
      <c r="I88" s="41"/>
      <c r="J88" s="44"/>
      <c r="K88" s="38"/>
      <c r="L88" s="39"/>
      <c r="M88" s="39"/>
      <c r="N88" s="41"/>
      <c r="O88" s="40"/>
      <c r="P88" s="38"/>
      <c r="Q88" s="39"/>
      <c r="R88" s="39"/>
      <c r="S88" s="41"/>
      <c r="T88" s="40"/>
      <c r="U88" s="38"/>
      <c r="V88" s="39"/>
      <c r="W88" s="39"/>
      <c r="X88" s="41"/>
      <c r="Y88" s="40"/>
      <c r="Z88" s="38"/>
      <c r="AA88" s="39"/>
      <c r="AB88" s="39"/>
      <c r="AC88" s="41"/>
      <c r="AD88" s="40"/>
      <c r="AE88" s="38"/>
      <c r="AF88" s="39"/>
      <c r="AG88" s="39"/>
      <c r="AH88" s="41"/>
      <c r="AI88" s="40"/>
      <c r="AJ88" s="38"/>
      <c r="AK88" s="39"/>
      <c r="AL88" s="39"/>
      <c r="AM88" s="41"/>
      <c r="AN88" s="40"/>
      <c r="AO88" s="38">
        <f t="shared" si="74"/>
        <v>200700</v>
      </c>
      <c r="AP88" s="39">
        <v>200700</v>
      </c>
      <c r="AQ88" s="39"/>
      <c r="AR88" s="41"/>
      <c r="AS88" s="40"/>
      <c r="AT88" s="38">
        <f>AU88</f>
        <v>298960</v>
      </c>
      <c r="AU88" s="39">
        <v>298960</v>
      </c>
      <c r="AV88" s="39"/>
      <c r="AW88" s="41"/>
      <c r="AX88" s="40"/>
      <c r="AY88" s="50"/>
      <c r="AZ88" s="39"/>
      <c r="BA88" s="39"/>
      <c r="BB88" s="41"/>
      <c r="BC88" s="40"/>
      <c r="BD88" s="50"/>
      <c r="BE88" s="39"/>
      <c r="BF88" s="39"/>
      <c r="BG88" s="41"/>
      <c r="BH88" s="40"/>
    </row>
    <row r="89" spans="1:61" x14ac:dyDescent="0.4">
      <c r="A89" s="35">
        <v>78</v>
      </c>
      <c r="B89" s="35" t="s">
        <v>145</v>
      </c>
      <c r="C89" s="36"/>
      <c r="D89" s="77" t="s">
        <v>162</v>
      </c>
      <c r="E89" s="37"/>
      <c r="F89" s="38">
        <f t="shared" si="78"/>
        <v>0</v>
      </c>
      <c r="G89" s="39">
        <v>0</v>
      </c>
      <c r="H89" s="39">
        <f t="shared" si="66"/>
        <v>0</v>
      </c>
      <c r="I89" s="41"/>
      <c r="J89" s="44">
        <f t="shared" si="67"/>
        <v>0</v>
      </c>
      <c r="K89" s="38">
        <f t="shared" si="68"/>
        <v>0</v>
      </c>
      <c r="L89" s="39">
        <v>0</v>
      </c>
      <c r="M89" s="39">
        <f t="shared" si="55"/>
        <v>0</v>
      </c>
      <c r="N89" s="41"/>
      <c r="O89" s="40">
        <f t="shared" si="56"/>
        <v>0</v>
      </c>
      <c r="P89" s="38">
        <f t="shared" si="69"/>
        <v>0</v>
      </c>
      <c r="Q89" s="39">
        <v>0</v>
      </c>
      <c r="R89" s="39">
        <f t="shared" si="46"/>
        <v>0</v>
      </c>
      <c r="S89" s="41"/>
      <c r="T89" s="40">
        <f t="shared" si="57"/>
        <v>0</v>
      </c>
      <c r="U89" s="38">
        <f t="shared" si="70"/>
        <v>0</v>
      </c>
      <c r="V89" s="39">
        <v>0</v>
      </c>
      <c r="W89" s="39">
        <f t="shared" si="47"/>
        <v>0</v>
      </c>
      <c r="X89" s="41"/>
      <c r="Y89" s="40">
        <f t="shared" si="58"/>
        <v>0</v>
      </c>
      <c r="Z89" s="38">
        <f t="shared" si="71"/>
        <v>0</v>
      </c>
      <c r="AA89" s="39">
        <v>0</v>
      </c>
      <c r="AB89" s="39">
        <f t="shared" si="48"/>
        <v>0</v>
      </c>
      <c r="AC89" s="41"/>
      <c r="AD89" s="40">
        <f t="shared" si="59"/>
        <v>0</v>
      </c>
      <c r="AE89" s="38">
        <f t="shared" si="72"/>
        <v>0</v>
      </c>
      <c r="AF89" s="39">
        <v>0</v>
      </c>
      <c r="AG89" s="39">
        <f t="shared" si="49"/>
        <v>0</v>
      </c>
      <c r="AH89" s="41"/>
      <c r="AI89" s="40">
        <f t="shared" si="60"/>
        <v>0</v>
      </c>
      <c r="AJ89" s="38">
        <f t="shared" si="73"/>
        <v>0</v>
      </c>
      <c r="AK89" s="39">
        <v>0</v>
      </c>
      <c r="AL89" s="39">
        <f t="shared" si="50"/>
        <v>0</v>
      </c>
      <c r="AM89" s="41"/>
      <c r="AN89" s="40">
        <f t="shared" si="61"/>
        <v>0</v>
      </c>
      <c r="AO89" s="38">
        <f t="shared" si="74"/>
        <v>0</v>
      </c>
      <c r="AP89" s="39">
        <v>0</v>
      </c>
      <c r="AQ89" s="39">
        <f t="shared" si="51"/>
        <v>0</v>
      </c>
      <c r="AR89" s="41"/>
      <c r="AS89" s="40">
        <f t="shared" si="62"/>
        <v>0</v>
      </c>
      <c r="AT89" s="38">
        <f t="shared" si="75"/>
        <v>0</v>
      </c>
      <c r="AU89" s="39">
        <v>0</v>
      </c>
      <c r="AV89" s="39">
        <f t="shared" si="52"/>
        <v>0</v>
      </c>
      <c r="AW89" s="41"/>
      <c r="AX89" s="40">
        <f t="shared" si="63"/>
        <v>0</v>
      </c>
      <c r="AY89" s="50">
        <f t="shared" si="76"/>
        <v>0</v>
      </c>
      <c r="AZ89" s="39">
        <v>0</v>
      </c>
      <c r="BA89" s="39">
        <f t="shared" si="53"/>
        <v>0</v>
      </c>
      <c r="BB89" s="41"/>
      <c r="BC89" s="40">
        <f t="shared" si="64"/>
        <v>0</v>
      </c>
      <c r="BD89" s="50">
        <f t="shared" si="77"/>
        <v>0</v>
      </c>
      <c r="BE89" s="39">
        <v>0</v>
      </c>
      <c r="BF89" s="39">
        <f t="shared" si="54"/>
        <v>0</v>
      </c>
      <c r="BG89" s="41"/>
      <c r="BH89" s="40">
        <f t="shared" si="65"/>
        <v>0</v>
      </c>
    </row>
    <row r="90" spans="1:61" x14ac:dyDescent="0.4">
      <c r="A90" s="5">
        <v>79</v>
      </c>
      <c r="B90" s="5" t="s">
        <v>146</v>
      </c>
      <c r="C90" s="5"/>
      <c r="D90" s="77" t="s">
        <v>162</v>
      </c>
      <c r="E90" s="7"/>
      <c r="F90" s="38">
        <f t="shared" si="78"/>
        <v>0</v>
      </c>
      <c r="G90" s="39">
        <v>0</v>
      </c>
      <c r="H90" s="39">
        <f t="shared" si="66"/>
        <v>0</v>
      </c>
      <c r="I90" s="10"/>
      <c r="J90" s="44">
        <f t="shared" si="67"/>
        <v>0</v>
      </c>
      <c r="K90" s="38">
        <f t="shared" si="68"/>
        <v>0</v>
      </c>
      <c r="L90" s="9"/>
      <c r="M90" s="9"/>
      <c r="N90" s="7"/>
      <c r="O90" s="17"/>
      <c r="P90" s="45"/>
      <c r="Q90" s="9"/>
      <c r="R90" s="9"/>
      <c r="S90" s="10"/>
      <c r="T90" s="43"/>
      <c r="U90" s="45"/>
      <c r="V90" s="9"/>
      <c r="W90" s="9"/>
      <c r="X90" s="10"/>
      <c r="Y90" s="43"/>
      <c r="Z90" s="45"/>
      <c r="AA90" s="9"/>
      <c r="AB90" s="9"/>
      <c r="AC90" s="10"/>
      <c r="AD90" s="43"/>
      <c r="AE90" s="45"/>
      <c r="AF90" s="9"/>
      <c r="AG90" s="9"/>
      <c r="AH90" s="10"/>
      <c r="AI90" s="43"/>
      <c r="AJ90" s="45"/>
      <c r="AK90" s="9"/>
      <c r="AL90" s="9"/>
      <c r="AM90" s="10"/>
      <c r="AN90" s="43"/>
      <c r="AO90" s="45"/>
      <c r="AP90" s="9"/>
      <c r="AQ90" s="9"/>
      <c r="AR90" s="10"/>
      <c r="AS90" s="43"/>
      <c r="AT90" s="45"/>
      <c r="AU90" s="9"/>
      <c r="AV90" s="9"/>
      <c r="AW90" s="10"/>
      <c r="AX90" s="43"/>
      <c r="AY90" s="45"/>
      <c r="AZ90" s="9"/>
      <c r="BA90" s="9"/>
      <c r="BB90" s="10"/>
      <c r="BC90" s="43"/>
      <c r="BD90" s="45"/>
      <c r="BE90" s="9"/>
      <c r="BF90" s="9"/>
      <c r="BG90" s="10"/>
      <c r="BH90" s="17"/>
    </row>
    <row r="91" spans="1:61" ht="19.5" thickBot="1" x14ac:dyDescent="0.45">
      <c r="A91" s="46">
        <v>80</v>
      </c>
      <c r="B91" s="46" t="s">
        <v>147</v>
      </c>
      <c r="C91" s="46"/>
      <c r="D91" s="77" t="s">
        <v>162</v>
      </c>
      <c r="E91" s="47"/>
      <c r="F91" s="12">
        <f t="shared" si="78"/>
        <v>0</v>
      </c>
      <c r="G91" s="11">
        <v>0</v>
      </c>
      <c r="H91" s="11">
        <f t="shared" si="66"/>
        <v>0</v>
      </c>
      <c r="I91" s="13"/>
      <c r="J91" s="48">
        <f t="shared" si="67"/>
        <v>0</v>
      </c>
      <c r="K91" s="12">
        <f t="shared" si="68"/>
        <v>0</v>
      </c>
      <c r="L91" s="11"/>
      <c r="M91" s="11"/>
      <c r="N91" s="13"/>
      <c r="O91" s="48"/>
      <c r="P91" s="49"/>
      <c r="Q91" s="11"/>
      <c r="R91" s="11"/>
      <c r="S91" s="13"/>
      <c r="T91" s="48"/>
      <c r="U91" s="49"/>
      <c r="V91" s="11"/>
      <c r="W91" s="11"/>
      <c r="X91" s="13"/>
      <c r="Y91" s="48"/>
      <c r="Z91" s="49"/>
      <c r="AA91" s="11"/>
      <c r="AB91" s="11"/>
      <c r="AC91" s="13"/>
      <c r="AD91" s="48"/>
      <c r="AE91" s="49"/>
      <c r="AF91" s="11"/>
      <c r="AG91" s="11"/>
      <c r="AH91" s="13"/>
      <c r="AI91" s="48"/>
      <c r="AJ91" s="49"/>
      <c r="AK91" s="11"/>
      <c r="AL91" s="11"/>
      <c r="AM91" s="13"/>
      <c r="AN91" s="48"/>
      <c r="AO91" s="49"/>
      <c r="AP91" s="11"/>
      <c r="AQ91" s="11"/>
      <c r="AR91" s="13"/>
      <c r="AS91" s="48"/>
      <c r="AT91" s="49"/>
      <c r="AU91" s="11"/>
      <c r="AV91" s="11"/>
      <c r="AW91" s="13"/>
      <c r="AX91" s="48"/>
      <c r="AY91" s="49"/>
      <c r="AZ91" s="11"/>
      <c r="BA91" s="11"/>
      <c r="BB91" s="13"/>
      <c r="BC91" s="48"/>
      <c r="BD91" s="49"/>
      <c r="BE91" s="11"/>
      <c r="BF91" s="11"/>
      <c r="BG91" s="13"/>
      <c r="BH91" s="18"/>
    </row>
    <row r="92" spans="1:61" hidden="1" x14ac:dyDescent="0.4">
      <c r="A92" s="51">
        <v>81</v>
      </c>
      <c r="B92" s="51"/>
      <c r="C92" s="51"/>
      <c r="D92" s="73"/>
      <c r="E92" s="52"/>
      <c r="F92" s="53">
        <f t="shared" si="78"/>
        <v>0</v>
      </c>
      <c r="G92" s="54">
        <v>0</v>
      </c>
      <c r="H92" s="54">
        <f t="shared" si="66"/>
        <v>0</v>
      </c>
      <c r="I92" s="55"/>
      <c r="J92" s="56">
        <f t="shared" si="67"/>
        <v>0</v>
      </c>
      <c r="K92" s="53">
        <f t="shared" si="68"/>
        <v>0</v>
      </c>
      <c r="L92" s="57"/>
      <c r="M92" s="57"/>
      <c r="N92" s="55"/>
      <c r="O92" s="58"/>
      <c r="P92" s="59"/>
      <c r="Q92" s="57"/>
      <c r="R92" s="57"/>
      <c r="S92" s="55"/>
      <c r="T92" s="58"/>
      <c r="U92" s="59"/>
      <c r="V92" s="57"/>
      <c r="W92" s="57"/>
      <c r="X92" s="55"/>
      <c r="Y92" s="58"/>
      <c r="Z92" s="59"/>
      <c r="AA92" s="57"/>
      <c r="AB92" s="57"/>
      <c r="AC92" s="55"/>
      <c r="AD92" s="58"/>
      <c r="AE92" s="59"/>
      <c r="AF92" s="57"/>
      <c r="AG92" s="57"/>
      <c r="AH92" s="55"/>
      <c r="AI92" s="58"/>
      <c r="AJ92" s="59"/>
      <c r="AK92" s="57"/>
      <c r="AL92" s="57"/>
      <c r="AM92" s="55"/>
      <c r="AN92" s="58"/>
      <c r="AO92" s="59"/>
      <c r="AP92" s="57"/>
      <c r="AQ92" s="57"/>
      <c r="AR92" s="55"/>
      <c r="AS92" s="58"/>
      <c r="AT92" s="59"/>
      <c r="AU92" s="57"/>
      <c r="AV92" s="57"/>
      <c r="AW92" s="55"/>
      <c r="AX92" s="58"/>
      <c r="AY92" s="59"/>
      <c r="AZ92" s="57"/>
      <c r="BA92" s="57"/>
      <c r="BB92" s="55"/>
      <c r="BC92" s="58"/>
      <c r="BD92" s="59"/>
      <c r="BE92" s="57"/>
      <c r="BF92" s="57"/>
      <c r="BG92" s="55"/>
      <c r="BH92" s="60"/>
    </row>
    <row r="93" spans="1:61" ht="19.5" hidden="1" thickBot="1" x14ac:dyDescent="0.45">
      <c r="A93" s="46">
        <v>82</v>
      </c>
      <c r="B93" s="46"/>
      <c r="C93" s="46"/>
      <c r="D93" s="74"/>
      <c r="E93" s="47"/>
      <c r="F93" s="12">
        <f t="shared" si="78"/>
        <v>0</v>
      </c>
      <c r="G93" s="11">
        <v>0</v>
      </c>
      <c r="H93" s="11">
        <f t="shared" si="66"/>
        <v>0</v>
      </c>
      <c r="I93" s="13"/>
      <c r="J93" s="48">
        <f t="shared" si="67"/>
        <v>0</v>
      </c>
      <c r="K93" s="12">
        <f t="shared" si="68"/>
        <v>0</v>
      </c>
      <c r="L93" s="11"/>
      <c r="M93" s="11"/>
      <c r="N93" s="13"/>
      <c r="O93" s="48"/>
      <c r="P93" s="49"/>
      <c r="Q93" s="11"/>
      <c r="R93" s="11"/>
      <c r="S93" s="13"/>
      <c r="T93" s="48"/>
      <c r="U93" s="49"/>
      <c r="V93" s="11"/>
      <c r="W93" s="11"/>
      <c r="X93" s="13"/>
      <c r="Y93" s="48"/>
      <c r="Z93" s="49"/>
      <c r="AA93" s="11"/>
      <c r="AB93" s="11"/>
      <c r="AC93" s="13"/>
      <c r="AD93" s="48"/>
      <c r="AE93" s="49"/>
      <c r="AF93" s="11"/>
      <c r="AG93" s="11"/>
      <c r="AH93" s="13"/>
      <c r="AI93" s="48"/>
      <c r="AJ93" s="49"/>
      <c r="AK93" s="11"/>
      <c r="AL93" s="11"/>
      <c r="AM93" s="13"/>
      <c r="AN93" s="48"/>
      <c r="AO93" s="49"/>
      <c r="AP93" s="11"/>
      <c r="AQ93" s="11"/>
      <c r="AR93" s="13"/>
      <c r="AS93" s="48"/>
      <c r="AT93" s="49"/>
      <c r="AU93" s="11"/>
      <c r="AV93" s="11"/>
      <c r="AW93" s="13"/>
      <c r="AX93" s="48"/>
      <c r="AY93" s="49"/>
      <c r="AZ93" s="11"/>
      <c r="BA93" s="11"/>
      <c r="BB93" s="13"/>
      <c r="BC93" s="48"/>
      <c r="BD93" s="49"/>
      <c r="BE93" s="11"/>
      <c r="BF93" s="11"/>
      <c r="BG93" s="13"/>
      <c r="BH93" s="18"/>
    </row>
    <row r="94" spans="1:61" x14ac:dyDescent="0.4">
      <c r="B94" s="42" t="s">
        <v>42</v>
      </c>
      <c r="E94" s="14">
        <f t="shared" ref="E94:K94" si="79">SUM(E7:E93)</f>
        <v>4112179</v>
      </c>
      <c r="F94" s="14">
        <f t="shared" si="79"/>
        <v>2968391.8</v>
      </c>
      <c r="G94" s="14">
        <f t="shared" si="79"/>
        <v>2700633</v>
      </c>
      <c r="H94" s="29">
        <f t="shared" si="79"/>
        <v>267760</v>
      </c>
      <c r="I94" s="14">
        <f t="shared" si="79"/>
        <v>3143342</v>
      </c>
      <c r="J94" s="14">
        <f t="shared" si="79"/>
        <v>3937228.7999999998</v>
      </c>
      <c r="K94" s="14">
        <f t="shared" si="79"/>
        <v>11502213.1</v>
      </c>
      <c r="L94" s="14">
        <f t="shared" ref="L94:BG94" si="80">SUM(L7:L93)</f>
        <v>10463853</v>
      </c>
      <c r="M94" s="14">
        <f t="shared" si="80"/>
        <v>1038362</v>
      </c>
      <c r="N94" s="14">
        <f t="shared" si="80"/>
        <v>1329538</v>
      </c>
      <c r="O94" s="14">
        <f t="shared" si="80"/>
        <v>14109903.9</v>
      </c>
      <c r="P94" s="14">
        <f t="shared" si="80"/>
        <v>1533968.9</v>
      </c>
      <c r="Q94" s="14">
        <f t="shared" si="80"/>
        <v>1396903</v>
      </c>
      <c r="R94" s="14">
        <f t="shared" si="80"/>
        <v>137066</v>
      </c>
      <c r="S94" s="14">
        <f t="shared" si="80"/>
        <v>10468426</v>
      </c>
      <c r="T94" s="14">
        <f t="shared" si="80"/>
        <v>5175446.8000000007</v>
      </c>
      <c r="U94" s="14">
        <f t="shared" si="80"/>
        <v>14357382.5</v>
      </c>
      <c r="V94" s="14">
        <f t="shared" si="80"/>
        <v>13057435</v>
      </c>
      <c r="W94" s="14">
        <f t="shared" si="80"/>
        <v>1297068</v>
      </c>
      <c r="X94" s="14">
        <f t="shared" si="80"/>
        <v>5970318</v>
      </c>
      <c r="Y94" s="14">
        <f t="shared" si="80"/>
        <v>13562509.300000001</v>
      </c>
      <c r="Z94" s="14">
        <f t="shared" si="80"/>
        <v>326184.2</v>
      </c>
      <c r="AA94" s="14">
        <f t="shared" si="80"/>
        <v>297272</v>
      </c>
      <c r="AB94" s="14">
        <f t="shared" si="80"/>
        <v>29087</v>
      </c>
      <c r="AC94" s="14">
        <f t="shared" si="80"/>
        <v>11928133</v>
      </c>
      <c r="AD94" s="14">
        <f t="shared" si="80"/>
        <v>1960560.5000000002</v>
      </c>
      <c r="AE94" s="14">
        <f t="shared" si="80"/>
        <v>1356184</v>
      </c>
      <c r="AF94" s="14">
        <f t="shared" si="80"/>
        <v>1234640</v>
      </c>
      <c r="AG94" s="14">
        <f t="shared" si="80"/>
        <v>121544</v>
      </c>
      <c r="AH94" s="14">
        <f t="shared" si="80"/>
        <v>1477864</v>
      </c>
      <c r="AI94" s="14">
        <f t="shared" si="80"/>
        <v>1838880.5000000002</v>
      </c>
      <c r="AJ94" s="14">
        <f t="shared" si="80"/>
        <v>16061044</v>
      </c>
      <c r="AK94" s="14">
        <f t="shared" si="80"/>
        <v>14611357</v>
      </c>
      <c r="AL94" s="14">
        <f t="shared" si="80"/>
        <v>1446807</v>
      </c>
      <c r="AM94" s="14">
        <f t="shared" si="80"/>
        <v>457677</v>
      </c>
      <c r="AN94" s="14">
        <f t="shared" si="80"/>
        <v>17442245.5</v>
      </c>
      <c r="AO94" s="14">
        <f t="shared" si="80"/>
        <v>3176406</v>
      </c>
      <c r="AP94" s="14">
        <f t="shared" si="80"/>
        <v>2909084</v>
      </c>
      <c r="AQ94" s="14">
        <f t="shared" si="80"/>
        <v>267322</v>
      </c>
      <c r="AR94" s="14">
        <f t="shared" si="80"/>
        <v>13283956</v>
      </c>
      <c r="AS94" s="14">
        <f t="shared" si="80"/>
        <v>7334694.5</v>
      </c>
      <c r="AT94" s="14">
        <f t="shared" si="80"/>
        <v>12118157.5</v>
      </c>
      <c r="AU94" s="14">
        <f t="shared" si="80"/>
        <v>11103767</v>
      </c>
      <c r="AV94" s="14">
        <f t="shared" si="80"/>
        <v>1014391</v>
      </c>
      <c r="AW94" s="14">
        <f t="shared" si="80"/>
        <v>3646658</v>
      </c>
      <c r="AX94" s="14">
        <f t="shared" si="80"/>
        <v>15806194</v>
      </c>
      <c r="AY94" s="14">
        <f t="shared" si="80"/>
        <v>3466266.7</v>
      </c>
      <c r="AZ94" s="14">
        <f t="shared" si="80"/>
        <v>3154088</v>
      </c>
      <c r="BA94" s="14">
        <f t="shared" si="80"/>
        <v>312180</v>
      </c>
      <c r="BB94" s="14">
        <f t="shared" si="80"/>
        <v>9023634</v>
      </c>
      <c r="BC94" s="14">
        <f>SUM(BC7:BC93)</f>
        <v>10248825.699999999</v>
      </c>
      <c r="BD94" s="14">
        <f t="shared" si="80"/>
        <v>8509976.3000000007</v>
      </c>
      <c r="BE94" s="14">
        <f t="shared" si="80"/>
        <v>7740255</v>
      </c>
      <c r="BF94" s="14">
        <f t="shared" si="80"/>
        <v>766842</v>
      </c>
      <c r="BG94" s="14">
        <f t="shared" si="80"/>
        <v>6981043</v>
      </c>
      <c r="BH94" s="14">
        <f>SUM(BH7:BH93)</f>
        <v>11777759</v>
      </c>
    </row>
    <row r="95" spans="1:61" hidden="1" x14ac:dyDescent="0.4">
      <c r="O95" t="s">
        <v>132</v>
      </c>
      <c r="T95" t="s">
        <v>132</v>
      </c>
      <c r="X95" s="32" t="s">
        <v>140</v>
      </c>
      <c r="Y95" s="31">
        <v>12992780</v>
      </c>
    </row>
    <row r="96" spans="1:61" hidden="1" x14ac:dyDescent="0.4">
      <c r="Y96" s="29">
        <f>Y95-Y94</f>
        <v>-569729.30000000075</v>
      </c>
    </row>
    <row r="97" spans="8:61" x14ac:dyDescent="0.4">
      <c r="J97" s="14"/>
      <c r="X97" s="32" t="s">
        <v>140</v>
      </c>
      <c r="Y97" s="31">
        <v>13563998</v>
      </c>
      <c r="BB97" s="32" t="s">
        <v>152</v>
      </c>
      <c r="BC97" s="31">
        <v>10248826</v>
      </c>
      <c r="BH97" s="66">
        <v>11776946</v>
      </c>
    </row>
    <row r="98" spans="8:61" x14ac:dyDescent="0.4">
      <c r="H98" s="14">
        <f>H94+M94+R94+W94+AB94+AG94+AL94+AQ94+AV94+BA94+BF94</f>
        <v>6698429</v>
      </c>
      <c r="W98" t="s">
        <v>139</v>
      </c>
      <c r="X98" s="25" t="s">
        <v>134</v>
      </c>
      <c r="Y98" s="27">
        <v>333840</v>
      </c>
      <c r="Z98" s="28" t="s">
        <v>138</v>
      </c>
      <c r="AN98" s="14"/>
      <c r="AS98" s="14"/>
      <c r="BC98" s="14">
        <f>BC94-BC97</f>
        <v>-0.30000000074505806</v>
      </c>
      <c r="BH98" s="14">
        <f>BH94-BH97</f>
        <v>813</v>
      </c>
      <c r="BI98" t="s">
        <v>156</v>
      </c>
    </row>
    <row r="99" spans="8:61" x14ac:dyDescent="0.4">
      <c r="X99" s="28" t="s">
        <v>135</v>
      </c>
      <c r="Y99" s="27">
        <v>333584</v>
      </c>
      <c r="Z99" s="28" t="s">
        <v>137</v>
      </c>
    </row>
    <row r="100" spans="8:61" x14ac:dyDescent="0.4">
      <c r="X100" s="28" t="s">
        <v>136</v>
      </c>
      <c r="Y100" s="30">
        <f>Y98-Y99</f>
        <v>256</v>
      </c>
      <c r="Z100" s="28" t="s">
        <v>137</v>
      </c>
    </row>
    <row r="101" spans="8:61" x14ac:dyDescent="0.4">
      <c r="Y101" s="14">
        <f>Y94-Y97</f>
        <v>-1488.6999999992549</v>
      </c>
    </row>
  </sheetData>
  <autoFilter ref="A5:BH96" xr:uid="{B416D114-12E8-4110-906A-533F6D8314AC}">
    <filterColumn colId="1">
      <customFilters>
        <customFilter operator="notEqual" val=" "/>
      </customFilters>
    </filterColumn>
    <filterColumn colId="5" showButton="0"/>
    <filterColumn colId="6" showButton="0"/>
    <filterColumn colId="10" showButton="0"/>
    <filterColumn colId="11" showButton="0"/>
    <filterColumn colId="15" showButton="0"/>
    <filterColumn colId="16" showButton="0"/>
    <filterColumn colId="20" showButton="0"/>
    <filterColumn colId="21" showButton="0"/>
    <filterColumn colId="25" showButton="0"/>
    <filterColumn colId="26" showButton="0"/>
    <filterColumn colId="30" showButton="0"/>
    <filterColumn colId="31" showButton="0"/>
    <filterColumn colId="35" showButton="0"/>
    <filterColumn colId="36" showButton="0"/>
    <filterColumn colId="40" showButton="0"/>
    <filterColumn colId="41" showButton="0"/>
    <filterColumn colId="45" showButton="0"/>
    <filterColumn colId="46" showButton="0"/>
    <filterColumn colId="50" showButton="0"/>
    <filterColumn colId="51" showButton="0"/>
    <filterColumn colId="55" showButton="0"/>
    <filterColumn colId="56" showButton="0"/>
  </autoFilter>
  <mergeCells count="40">
    <mergeCell ref="T69:T70"/>
    <mergeCell ref="O69:O70"/>
    <mergeCell ref="AQ4:AR4"/>
    <mergeCell ref="BD5:BF5"/>
    <mergeCell ref="BH5:BH6"/>
    <mergeCell ref="Y5:Y6"/>
    <mergeCell ref="Z5:AB5"/>
    <mergeCell ref="AT5:AV5"/>
    <mergeCell ref="AX5:AX6"/>
    <mergeCell ref="AY5:BA5"/>
    <mergeCell ref="BC5:BC6"/>
    <mergeCell ref="AN5:AN6"/>
    <mergeCell ref="AO5:AQ5"/>
    <mergeCell ref="AI5:AI6"/>
    <mergeCell ref="AJ5:AL5"/>
    <mergeCell ref="AS5:AS6"/>
    <mergeCell ref="AD5:AD6"/>
    <mergeCell ref="AE5:AG5"/>
    <mergeCell ref="B1:J1"/>
    <mergeCell ref="A5:A6"/>
    <mergeCell ref="B5:B6"/>
    <mergeCell ref="C5:C6"/>
    <mergeCell ref="E5:E6"/>
    <mergeCell ref="F5:H5"/>
    <mergeCell ref="J5:J6"/>
    <mergeCell ref="O5:O6"/>
    <mergeCell ref="P5:R5"/>
    <mergeCell ref="T5:T6"/>
    <mergeCell ref="U5:W5"/>
    <mergeCell ref="A87:A88"/>
    <mergeCell ref="A54:A55"/>
    <mergeCell ref="O54:O55"/>
    <mergeCell ref="K5:M5"/>
    <mergeCell ref="N54:N55"/>
    <mergeCell ref="N69:N70"/>
    <mergeCell ref="E69:E70"/>
    <mergeCell ref="I69:I70"/>
    <mergeCell ref="J69:J70"/>
    <mergeCell ref="A69:A70"/>
    <mergeCell ref="A40:A4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6BD7-5811-4E38-AAC0-2B7D453858D2}">
  <dimension ref="A1:F71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defaultRowHeight="18.75" x14ac:dyDescent="0.4"/>
  <cols>
    <col min="2" max="2" width="23" customWidth="1"/>
    <col min="3" max="3" width="14" customWidth="1"/>
    <col min="4" max="4" width="30" customWidth="1"/>
    <col min="5" max="5" width="12.875" customWidth="1"/>
  </cols>
  <sheetData>
    <row r="1" spans="1:5" ht="25.5" x14ac:dyDescent="0.4">
      <c r="B1" s="96" t="s">
        <v>0</v>
      </c>
      <c r="C1" s="96"/>
      <c r="D1" s="96"/>
      <c r="E1" s="96"/>
    </row>
    <row r="2" spans="1:5" x14ac:dyDescent="0.4">
      <c r="B2" s="21" t="s">
        <v>129</v>
      </c>
    </row>
    <row r="5" spans="1:5" x14ac:dyDescent="0.4">
      <c r="A5" s="97" t="s">
        <v>2</v>
      </c>
      <c r="B5" s="97" t="s">
        <v>3</v>
      </c>
      <c r="C5" s="80" t="s">
        <v>4</v>
      </c>
      <c r="D5" s="71"/>
      <c r="E5" s="97" t="s">
        <v>5</v>
      </c>
    </row>
    <row r="6" spans="1:5" x14ac:dyDescent="0.4">
      <c r="A6" s="97"/>
      <c r="B6" s="97"/>
      <c r="C6" s="81"/>
      <c r="D6" s="72"/>
      <c r="E6" s="97"/>
    </row>
    <row r="7" spans="1:5" x14ac:dyDescent="0.4">
      <c r="A7" s="5">
        <v>1</v>
      </c>
      <c r="B7" s="5" t="s">
        <v>43</v>
      </c>
      <c r="C7" s="6" t="s">
        <v>44</v>
      </c>
      <c r="D7" s="75" t="s">
        <v>157</v>
      </c>
      <c r="E7" s="9"/>
    </row>
    <row r="8" spans="1:5" x14ac:dyDescent="0.4">
      <c r="A8" s="5">
        <v>2</v>
      </c>
      <c r="B8" s="5" t="s">
        <v>45</v>
      </c>
      <c r="C8" s="6" t="s">
        <v>46</v>
      </c>
      <c r="D8" s="6" t="s">
        <v>158</v>
      </c>
      <c r="E8" s="9"/>
    </row>
    <row r="9" spans="1:5" x14ac:dyDescent="0.4">
      <c r="A9" s="5">
        <v>3</v>
      </c>
      <c r="B9" s="5" t="s">
        <v>47</v>
      </c>
      <c r="C9" s="5" t="s">
        <v>48</v>
      </c>
      <c r="D9" s="6" t="s">
        <v>158</v>
      </c>
      <c r="E9" s="9"/>
    </row>
    <row r="10" spans="1:5" x14ac:dyDescent="0.4">
      <c r="A10" s="5">
        <v>4</v>
      </c>
      <c r="B10" t="s">
        <v>49</v>
      </c>
      <c r="C10" s="6" t="s">
        <v>50</v>
      </c>
      <c r="D10" s="75" t="s">
        <v>159</v>
      </c>
      <c r="E10" s="9"/>
    </row>
    <row r="11" spans="1:5" ht="19.5" customHeight="1" x14ac:dyDescent="0.4">
      <c r="A11" s="5">
        <v>7</v>
      </c>
      <c r="B11" s="5" t="s">
        <v>51</v>
      </c>
      <c r="C11" s="6" t="s">
        <v>52</v>
      </c>
      <c r="D11" s="6" t="s">
        <v>158</v>
      </c>
      <c r="E11" s="9"/>
    </row>
    <row r="12" spans="1:5" x14ac:dyDescent="0.4">
      <c r="A12" s="5">
        <v>18</v>
      </c>
      <c r="B12" s="5" t="s">
        <v>53</v>
      </c>
      <c r="C12" s="6" t="s">
        <v>54</v>
      </c>
      <c r="D12" s="76" t="s">
        <v>160</v>
      </c>
      <c r="E12" s="9"/>
    </row>
    <row r="13" spans="1:5" x14ac:dyDescent="0.4">
      <c r="A13" s="5">
        <v>19</v>
      </c>
      <c r="B13" s="5" t="s">
        <v>55</v>
      </c>
      <c r="C13" s="6" t="s">
        <v>56</v>
      </c>
      <c r="D13" s="76" t="s">
        <v>160</v>
      </c>
      <c r="E13" s="9"/>
    </row>
    <row r="14" spans="1:5" x14ac:dyDescent="0.4">
      <c r="A14" s="5">
        <v>21</v>
      </c>
      <c r="B14" s="5" t="s">
        <v>57</v>
      </c>
      <c r="C14" s="5" t="s">
        <v>57</v>
      </c>
      <c r="D14" s="6" t="s">
        <v>158</v>
      </c>
      <c r="E14" s="9"/>
    </row>
    <row r="15" spans="1:5" x14ac:dyDescent="0.4">
      <c r="A15" s="5">
        <v>22</v>
      </c>
      <c r="B15" s="5" t="s">
        <v>58</v>
      </c>
      <c r="C15" s="6" t="s">
        <v>59</v>
      </c>
      <c r="D15" s="6" t="s">
        <v>158</v>
      </c>
      <c r="E15" s="9"/>
    </row>
    <row r="16" spans="1:5" x14ac:dyDescent="0.4">
      <c r="A16" s="5">
        <v>23</v>
      </c>
      <c r="B16" s="5" t="s">
        <v>60</v>
      </c>
      <c r="C16" s="6" t="s">
        <v>61</v>
      </c>
      <c r="D16" s="6" t="s">
        <v>158</v>
      </c>
      <c r="E16" s="9"/>
    </row>
    <row r="17" spans="1:5" x14ac:dyDescent="0.4">
      <c r="A17" s="5">
        <v>24</v>
      </c>
      <c r="B17" s="5" t="s">
        <v>62</v>
      </c>
      <c r="C17" s="6" t="s">
        <v>63</v>
      </c>
      <c r="D17" s="76" t="s">
        <v>160</v>
      </c>
      <c r="E17" s="9"/>
    </row>
    <row r="18" spans="1:5" x14ac:dyDescent="0.4">
      <c r="A18" s="5">
        <v>26</v>
      </c>
      <c r="B18" s="5" t="s">
        <v>64</v>
      </c>
      <c r="C18" s="6" t="s">
        <v>65</v>
      </c>
      <c r="D18" s="6" t="s">
        <v>158</v>
      </c>
      <c r="E18" s="9"/>
    </row>
    <row r="19" spans="1:5" x14ac:dyDescent="0.4">
      <c r="A19" s="5">
        <v>28</v>
      </c>
      <c r="B19" s="5" t="s">
        <v>66</v>
      </c>
      <c r="C19" s="6" t="s">
        <v>67</v>
      </c>
      <c r="D19" s="6" t="s">
        <v>158</v>
      </c>
      <c r="E19" s="9"/>
    </row>
    <row r="20" spans="1:5" x14ac:dyDescent="0.4">
      <c r="A20" s="5">
        <v>29</v>
      </c>
      <c r="B20" s="5" t="s">
        <v>68</v>
      </c>
      <c r="C20" s="6" t="s">
        <v>69</v>
      </c>
      <c r="D20" s="6" t="s">
        <v>158</v>
      </c>
      <c r="E20" s="9"/>
    </row>
    <row r="21" spans="1:5" x14ac:dyDescent="0.4">
      <c r="A21" s="5">
        <v>30</v>
      </c>
      <c r="B21" s="5" t="s">
        <v>70</v>
      </c>
      <c r="C21" s="6" t="s">
        <v>71</v>
      </c>
      <c r="D21" s="76" t="s">
        <v>160</v>
      </c>
      <c r="E21" s="9"/>
    </row>
    <row r="22" spans="1:5" x14ac:dyDescent="0.4">
      <c r="A22" s="5">
        <v>31</v>
      </c>
      <c r="B22" s="5" t="s">
        <v>72</v>
      </c>
      <c r="C22" s="6" t="s">
        <v>73</v>
      </c>
      <c r="D22" s="6" t="s">
        <v>158</v>
      </c>
      <c r="E22" s="9"/>
    </row>
    <row r="23" spans="1:5" x14ac:dyDescent="0.4">
      <c r="A23" s="5">
        <v>32</v>
      </c>
      <c r="B23" s="5" t="s">
        <v>74</v>
      </c>
      <c r="C23" s="6" t="s">
        <v>75</v>
      </c>
      <c r="D23" s="6" t="s">
        <v>158</v>
      </c>
      <c r="E23" s="9"/>
    </row>
    <row r="24" spans="1:5" x14ac:dyDescent="0.4">
      <c r="A24" s="80">
        <v>34</v>
      </c>
      <c r="B24" s="5" t="s">
        <v>76</v>
      </c>
      <c r="C24" s="6" t="s">
        <v>77</v>
      </c>
      <c r="D24" s="75" t="s">
        <v>161</v>
      </c>
      <c r="E24" s="9"/>
    </row>
    <row r="25" spans="1:5" x14ac:dyDescent="0.4">
      <c r="A25" s="81"/>
      <c r="B25" s="68" t="s">
        <v>153</v>
      </c>
      <c r="C25" s="6"/>
      <c r="D25" s="6"/>
      <c r="E25" s="9"/>
    </row>
    <row r="26" spans="1:5" x14ac:dyDescent="0.4">
      <c r="A26" s="5">
        <v>35</v>
      </c>
      <c r="B26" s="5" t="s">
        <v>78</v>
      </c>
      <c r="C26" s="6" t="s">
        <v>79</v>
      </c>
      <c r="D26" s="76" t="s">
        <v>160</v>
      </c>
      <c r="E26" s="9"/>
    </row>
    <row r="27" spans="1:5" x14ac:dyDescent="0.4">
      <c r="A27" s="5">
        <v>38</v>
      </c>
      <c r="B27" s="5" t="s">
        <v>80</v>
      </c>
      <c r="C27" s="6" t="s">
        <v>81</v>
      </c>
      <c r="D27" s="6" t="s">
        <v>158</v>
      </c>
      <c r="E27" s="9"/>
    </row>
    <row r="28" spans="1:5" x14ac:dyDescent="0.4">
      <c r="A28" s="5">
        <v>39</v>
      </c>
      <c r="B28" s="5" t="s">
        <v>82</v>
      </c>
      <c r="C28" s="6"/>
      <c r="D28" s="6" t="s">
        <v>158</v>
      </c>
      <c r="E28" s="9"/>
    </row>
    <row r="29" spans="1:5" x14ac:dyDescent="0.4">
      <c r="A29" s="5">
        <v>40</v>
      </c>
      <c r="B29" s="5" t="s">
        <v>83</v>
      </c>
      <c r="C29" s="6" t="s">
        <v>84</v>
      </c>
      <c r="D29" s="6" t="s">
        <v>158</v>
      </c>
      <c r="E29" s="79"/>
    </row>
    <row r="30" spans="1:5" x14ac:dyDescent="0.4">
      <c r="A30" s="5">
        <v>42</v>
      </c>
      <c r="B30" s="5" t="s">
        <v>85</v>
      </c>
      <c r="C30" s="6" t="s">
        <v>86</v>
      </c>
      <c r="D30" s="76" t="s">
        <v>160</v>
      </c>
      <c r="E30" s="9"/>
    </row>
    <row r="31" spans="1:5" x14ac:dyDescent="0.4">
      <c r="A31" s="5">
        <v>43</v>
      </c>
      <c r="B31" s="5" t="s">
        <v>87</v>
      </c>
      <c r="C31" s="6"/>
      <c r="D31" s="76" t="s">
        <v>160</v>
      </c>
      <c r="E31" s="9"/>
    </row>
    <row r="32" spans="1:5" x14ac:dyDescent="0.4">
      <c r="A32" s="5">
        <v>44</v>
      </c>
      <c r="B32" s="5" t="s">
        <v>88</v>
      </c>
      <c r="C32" s="6" t="s">
        <v>89</v>
      </c>
      <c r="D32" s="6" t="s">
        <v>158</v>
      </c>
      <c r="E32" s="9"/>
    </row>
    <row r="33" spans="1:5" x14ac:dyDescent="0.4">
      <c r="A33" s="5">
        <v>46</v>
      </c>
      <c r="B33" s="5" t="s">
        <v>90</v>
      </c>
      <c r="C33" s="6"/>
      <c r="D33" s="76" t="s">
        <v>162</v>
      </c>
      <c r="E33" s="9"/>
    </row>
    <row r="34" spans="1:5" x14ac:dyDescent="0.4">
      <c r="A34" s="82">
        <v>47</v>
      </c>
      <c r="B34" s="5" t="s">
        <v>130</v>
      </c>
      <c r="C34" s="6"/>
      <c r="D34" s="6" t="s">
        <v>163</v>
      </c>
      <c r="E34" s="9"/>
    </row>
    <row r="35" spans="1:5" x14ac:dyDescent="0.4">
      <c r="A35" s="83"/>
      <c r="B35" s="5" t="s">
        <v>131</v>
      </c>
      <c r="C35" s="6"/>
      <c r="D35" s="6"/>
      <c r="E35" s="9"/>
    </row>
    <row r="36" spans="1:5" x14ac:dyDescent="0.4">
      <c r="A36" s="5">
        <v>48</v>
      </c>
      <c r="B36" s="5" t="s">
        <v>91</v>
      </c>
      <c r="C36" s="6"/>
      <c r="D36" s="6" t="s">
        <v>158</v>
      </c>
      <c r="E36" s="9"/>
    </row>
    <row r="37" spans="1:5" x14ac:dyDescent="0.4">
      <c r="A37" s="5">
        <v>49</v>
      </c>
      <c r="B37" s="5" t="s">
        <v>92</v>
      </c>
      <c r="C37" s="6" t="s">
        <v>93</v>
      </c>
      <c r="D37" s="76" t="s">
        <v>160</v>
      </c>
      <c r="E37" s="9"/>
    </row>
    <row r="38" spans="1:5" x14ac:dyDescent="0.4">
      <c r="A38" s="5">
        <v>52</v>
      </c>
      <c r="B38" s="5" t="s">
        <v>94</v>
      </c>
      <c r="C38" s="6" t="s">
        <v>95</v>
      </c>
      <c r="D38" s="76" t="s">
        <v>160</v>
      </c>
      <c r="E38" s="9"/>
    </row>
    <row r="39" spans="1:5" x14ac:dyDescent="0.4">
      <c r="A39" s="5">
        <v>53</v>
      </c>
      <c r="B39" s="5" t="s">
        <v>96</v>
      </c>
      <c r="C39" s="6" t="s">
        <v>97</v>
      </c>
      <c r="D39" s="76" t="s">
        <v>160</v>
      </c>
      <c r="E39" s="9"/>
    </row>
    <row r="40" spans="1:5" x14ac:dyDescent="0.4">
      <c r="A40" s="5">
        <v>54</v>
      </c>
      <c r="B40" s="5" t="s">
        <v>142</v>
      </c>
      <c r="C40" s="6"/>
      <c r="D40" s="6" t="s">
        <v>164</v>
      </c>
      <c r="E40" s="9"/>
    </row>
    <row r="41" spans="1:5" x14ac:dyDescent="0.4">
      <c r="A41" s="5">
        <v>55</v>
      </c>
      <c r="B41" s="5" t="s">
        <v>98</v>
      </c>
      <c r="C41" s="6"/>
      <c r="D41" s="76" t="s">
        <v>160</v>
      </c>
      <c r="E41" s="9"/>
    </row>
    <row r="42" spans="1:5" x14ac:dyDescent="0.4">
      <c r="A42" s="5">
        <v>56</v>
      </c>
      <c r="B42" s="5" t="s">
        <v>99</v>
      </c>
      <c r="C42" s="6"/>
      <c r="D42" s="6" t="s">
        <v>158</v>
      </c>
      <c r="E42" s="9"/>
    </row>
    <row r="43" spans="1:5" x14ac:dyDescent="0.4">
      <c r="A43" s="5">
        <v>57</v>
      </c>
      <c r="B43" s="5" t="s">
        <v>100</v>
      </c>
      <c r="C43" s="6"/>
      <c r="D43" s="76" t="s">
        <v>160</v>
      </c>
      <c r="E43" s="9"/>
    </row>
    <row r="44" spans="1:5" x14ac:dyDescent="0.4">
      <c r="A44" s="5">
        <v>58</v>
      </c>
      <c r="B44" s="5" t="s">
        <v>101</v>
      </c>
      <c r="C44" s="6" t="s">
        <v>102</v>
      </c>
      <c r="D44" s="76" t="s">
        <v>160</v>
      </c>
      <c r="E44" s="9"/>
    </row>
    <row r="45" spans="1:5" x14ac:dyDescent="0.4">
      <c r="A45" s="5">
        <v>59</v>
      </c>
      <c r="B45" s="5" t="s">
        <v>103</v>
      </c>
      <c r="C45" s="6"/>
      <c r="D45" s="6" t="s">
        <v>158</v>
      </c>
      <c r="E45" s="9"/>
    </row>
    <row r="46" spans="1:5" x14ac:dyDescent="0.4">
      <c r="A46" s="82">
        <v>61</v>
      </c>
      <c r="B46" s="5" t="s">
        <v>127</v>
      </c>
      <c r="C46" s="6" t="s">
        <v>126</v>
      </c>
      <c r="D46" s="36" t="s">
        <v>158</v>
      </c>
      <c r="E46" s="104"/>
    </row>
    <row r="47" spans="1:5" x14ac:dyDescent="0.4">
      <c r="A47" s="83"/>
      <c r="B47" s="5" t="s">
        <v>128</v>
      </c>
      <c r="C47" s="6" t="s">
        <v>125</v>
      </c>
      <c r="D47" s="73"/>
      <c r="E47" s="105"/>
    </row>
    <row r="48" spans="1:5" x14ac:dyDescent="0.4">
      <c r="A48" s="5">
        <v>62</v>
      </c>
      <c r="B48" s="5" t="s">
        <v>104</v>
      </c>
      <c r="C48" s="6" t="s">
        <v>105</v>
      </c>
      <c r="D48" s="76" t="s">
        <v>160</v>
      </c>
      <c r="E48" s="9"/>
    </row>
    <row r="49" spans="1:5" x14ac:dyDescent="0.4">
      <c r="A49" s="5">
        <v>63</v>
      </c>
      <c r="B49" s="5" t="s">
        <v>106</v>
      </c>
      <c r="C49" s="6" t="s">
        <v>107</v>
      </c>
      <c r="D49" s="6" t="s">
        <v>158</v>
      </c>
      <c r="E49" s="9"/>
    </row>
    <row r="50" spans="1:5" x14ac:dyDescent="0.4">
      <c r="A50" s="5">
        <v>64</v>
      </c>
      <c r="B50" s="5" t="s">
        <v>108</v>
      </c>
      <c r="C50" s="6"/>
      <c r="D50" s="6" t="s">
        <v>158</v>
      </c>
      <c r="E50" s="9"/>
    </row>
    <row r="51" spans="1:5" x14ac:dyDescent="0.4">
      <c r="A51" s="5">
        <v>65</v>
      </c>
      <c r="B51" s="5" t="s">
        <v>109</v>
      </c>
      <c r="C51" s="6"/>
      <c r="D51" s="76" t="s">
        <v>160</v>
      </c>
      <c r="E51" s="9"/>
    </row>
    <row r="52" spans="1:5" x14ac:dyDescent="0.4">
      <c r="A52" s="5">
        <v>66</v>
      </c>
      <c r="B52" s="5" t="s">
        <v>110</v>
      </c>
      <c r="C52" s="6"/>
      <c r="D52" s="76" t="s">
        <v>160</v>
      </c>
      <c r="E52" s="9"/>
    </row>
    <row r="53" spans="1:5" x14ac:dyDescent="0.4">
      <c r="A53" s="5">
        <v>69</v>
      </c>
      <c r="B53" s="5" t="s">
        <v>111</v>
      </c>
      <c r="C53" s="6" t="s">
        <v>112</v>
      </c>
      <c r="D53" s="76" t="s">
        <v>160</v>
      </c>
      <c r="E53" s="9"/>
    </row>
    <row r="54" spans="1:5" x14ac:dyDescent="0.4">
      <c r="A54" s="5">
        <v>70</v>
      </c>
      <c r="B54" s="5" t="s">
        <v>113</v>
      </c>
      <c r="C54" s="6" t="s">
        <v>114</v>
      </c>
      <c r="D54" s="76" t="s">
        <v>160</v>
      </c>
      <c r="E54" s="9"/>
    </row>
    <row r="55" spans="1:5" x14ac:dyDescent="0.4">
      <c r="A55" s="5">
        <v>71</v>
      </c>
      <c r="B55" s="5" t="s">
        <v>115</v>
      </c>
      <c r="C55" s="6"/>
      <c r="D55" s="6" t="s">
        <v>158</v>
      </c>
      <c r="E55" s="9"/>
    </row>
    <row r="56" spans="1:5" x14ac:dyDescent="0.4">
      <c r="A56" s="5">
        <v>72</v>
      </c>
      <c r="B56" s="5" t="s">
        <v>116</v>
      </c>
      <c r="C56" s="6" t="s">
        <v>117</v>
      </c>
      <c r="D56" s="6" t="s">
        <v>158</v>
      </c>
      <c r="E56" s="9"/>
    </row>
    <row r="57" spans="1:5" x14ac:dyDescent="0.4">
      <c r="A57" s="5">
        <v>73</v>
      </c>
      <c r="B57" s="5" t="s">
        <v>118</v>
      </c>
      <c r="C57" s="6" t="s">
        <v>119</v>
      </c>
      <c r="D57" s="76" t="s">
        <v>160</v>
      </c>
      <c r="E57" s="9"/>
    </row>
    <row r="58" spans="1:5" x14ac:dyDescent="0.4">
      <c r="A58" s="5">
        <v>74</v>
      </c>
      <c r="B58" s="5" t="s">
        <v>120</v>
      </c>
      <c r="C58" s="6" t="s">
        <v>121</v>
      </c>
      <c r="D58" s="76" t="s">
        <v>160</v>
      </c>
      <c r="E58" s="9"/>
    </row>
    <row r="59" spans="1:5" x14ac:dyDescent="0.4">
      <c r="A59" s="5">
        <v>75</v>
      </c>
      <c r="B59" s="5" t="s">
        <v>122</v>
      </c>
      <c r="C59" s="6" t="s">
        <v>123</v>
      </c>
      <c r="D59" s="76" t="s">
        <v>160</v>
      </c>
      <c r="E59" s="9"/>
    </row>
    <row r="60" spans="1:5" x14ac:dyDescent="0.4">
      <c r="A60" s="5">
        <v>76</v>
      </c>
      <c r="B60" s="5" t="s">
        <v>124</v>
      </c>
      <c r="C60" s="6" t="s">
        <v>124</v>
      </c>
      <c r="D60" s="6" t="s">
        <v>158</v>
      </c>
      <c r="E60" s="9"/>
    </row>
    <row r="61" spans="1:5" x14ac:dyDescent="0.4">
      <c r="A61" s="80">
        <v>77</v>
      </c>
      <c r="B61" s="5" t="s">
        <v>148</v>
      </c>
      <c r="C61" s="6"/>
      <c r="D61" s="6" t="s">
        <v>158</v>
      </c>
      <c r="E61" s="9"/>
    </row>
    <row r="62" spans="1:5" x14ac:dyDescent="0.4">
      <c r="A62" s="81"/>
      <c r="B62" s="35" t="s">
        <v>149</v>
      </c>
      <c r="C62" s="36"/>
      <c r="D62" s="36"/>
      <c r="E62" s="39"/>
    </row>
    <row r="63" spans="1:5" x14ac:dyDescent="0.4">
      <c r="A63" s="35">
        <v>78</v>
      </c>
      <c r="B63" s="35" t="s">
        <v>145</v>
      </c>
      <c r="C63" s="36"/>
      <c r="D63" s="77" t="s">
        <v>162</v>
      </c>
      <c r="E63" s="39"/>
    </row>
    <row r="64" spans="1:5" x14ac:dyDescent="0.4">
      <c r="A64" s="5">
        <v>79</v>
      </c>
      <c r="B64" s="5" t="s">
        <v>146</v>
      </c>
      <c r="C64" s="5"/>
      <c r="D64" s="77" t="s">
        <v>162</v>
      </c>
      <c r="E64" s="9"/>
    </row>
    <row r="65" spans="1:6" ht="19.5" thickBot="1" x14ac:dyDescent="0.45">
      <c r="A65" s="46">
        <v>80</v>
      </c>
      <c r="B65" s="46" t="s">
        <v>147</v>
      </c>
      <c r="C65" s="46"/>
      <c r="D65" s="77" t="s">
        <v>162</v>
      </c>
      <c r="E65" s="11"/>
    </row>
    <row r="66" spans="1:6" ht="19.5" thickBot="1" x14ac:dyDescent="0.45">
      <c r="A66" s="46"/>
      <c r="B66" s="46"/>
      <c r="C66" s="46"/>
      <c r="D66" s="77"/>
      <c r="E66" s="11"/>
    </row>
    <row r="67" spans="1:6" x14ac:dyDescent="0.4">
      <c r="B67" s="42" t="s">
        <v>42</v>
      </c>
      <c r="E67" s="78">
        <f>SUM(E7:E66)</f>
        <v>0</v>
      </c>
    </row>
    <row r="71" spans="1:6" x14ac:dyDescent="0.4">
      <c r="F71" t="s">
        <v>156</v>
      </c>
    </row>
  </sheetData>
  <autoFilter ref="A5:E69" xr:uid="{B416D114-12E8-4110-906A-533F6D8314AC}"/>
  <mergeCells count="10">
    <mergeCell ref="A61:A62"/>
    <mergeCell ref="A24:A25"/>
    <mergeCell ref="A34:A35"/>
    <mergeCell ref="A46:A47"/>
    <mergeCell ref="E46:E47"/>
    <mergeCell ref="B1:E1"/>
    <mergeCell ref="A5:A6"/>
    <mergeCell ref="B5:B6"/>
    <mergeCell ref="C5:C6"/>
    <mergeCell ref="E5:E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2410買掛金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aoi kuwamura</cp:lastModifiedBy>
  <dcterms:created xsi:type="dcterms:W3CDTF">2024-10-25T07:53:58Z</dcterms:created>
  <dcterms:modified xsi:type="dcterms:W3CDTF">2025-09-20T13:33:49Z</dcterms:modified>
</cp:coreProperties>
</file>