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410買掛金" sheetId="1" state="visible" r:id="rId1"/>
    <sheet name="template" sheetId="2" state="visible" r:id="rId2"/>
  </sheets>
  <definedNames>
    <definedName name="_xlnm._FilterDatabase" localSheetId="0" hidden="1">'2410買掛金'!$A$5:$BH$96</definedName>
    <definedName name="_xlnm._FilterDatabase" localSheetId="1" hidden="1">'template'!$A$5:$J$71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d&quot;日&quot;;@"/>
    <numFmt numFmtId="165" formatCode="&quot;¥&quot;#,##0;[Red]&quot;¥&quot;\-#,##0"/>
    <numFmt numFmtId="166" formatCode="&quot;¥&quot;#,##0.00;[Red]&quot;¥&quot;\-#,##0.00"/>
    <numFmt numFmtId="167" formatCode="&quot;¥&quot;#,##0_);[Red]\(&quot;¥&quot;#,##0\)"/>
    <numFmt numFmtId="168" formatCode="¥#,##0"/>
  </numFmts>
  <fonts count="11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6"/>
      <u val="single"/>
      <scheme val="minor"/>
    </font>
    <font>
      <name val="游ゴシック"/>
      <charset val="128"/>
      <family val="3"/>
      <sz val="6"/>
      <scheme val="minor"/>
    </font>
    <font>
      <name val="游ゴシック"/>
      <charset val="204"/>
      <family val="2"/>
      <b val="1"/>
      <color theme="1"/>
      <sz val="11"/>
      <scheme val="minor"/>
    </font>
    <font>
      <name val="游ゴシック"/>
      <charset val="128"/>
      <family val="2"/>
      <color rgb="FFFF0000"/>
      <sz val="11"/>
      <scheme val="minor"/>
    </font>
    <font>
      <name val="游ゴシック"/>
      <charset val="204"/>
      <family val="2"/>
      <b val="1"/>
      <color rgb="FFFF0000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rgb="FFFF0000"/>
      <sz val="11"/>
      <scheme val="minor"/>
    </font>
    <font>
      <name val="游ゴシック"/>
      <charset val="128"/>
      <family val="2"/>
      <color theme="1"/>
      <sz val="9"/>
      <scheme val="minor"/>
    </font>
    <font>
      <name val="游ゴシック"/>
      <charset val="128"/>
      <family val="2"/>
      <color rgb="FFFA7D0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4031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3">
    <xf numFmtId="0" fontId="7" fillId="0" borderId="0" applyAlignment="1">
      <alignment vertical="center"/>
    </xf>
    <xf numFmtId="38" fontId="7" fillId="0" borderId="0" applyAlignment="1">
      <alignment vertical="center"/>
    </xf>
    <xf numFmtId="6" fontId="7" fillId="0" borderId="0" applyAlignment="1">
      <alignment vertical="center"/>
    </xf>
  </cellStyleXfs>
  <cellXfs count="131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38" fontId="0" fillId="0" borderId="3" applyAlignment="1" pivotButton="0" quotePrefix="0" xfId="0">
      <alignment vertical="center"/>
    </xf>
    <xf numFmtId="38" fontId="0" fillId="0" borderId="8" applyAlignment="1" pivotButton="0" quotePrefix="0" xfId="0">
      <alignment vertical="center"/>
    </xf>
    <xf numFmtId="38" fontId="0" fillId="0" borderId="1" applyAlignment="1" pivotButton="0" quotePrefix="0" xfId="0">
      <alignment vertical="center"/>
    </xf>
    <xf numFmtId="38" fontId="0" fillId="0" borderId="9" applyAlignment="1" pivotButton="0" quotePrefix="0" xfId="0">
      <alignment vertical="center"/>
    </xf>
    <xf numFmtId="38" fontId="0" fillId="0" borderId="10" applyAlignment="1" pivotButton="0" quotePrefix="0" xfId="0">
      <alignment vertical="center"/>
    </xf>
    <xf numFmtId="38" fontId="0" fillId="0" borderId="11" applyAlignment="1" pivotButton="0" quotePrefix="0" xfId="0">
      <alignment vertical="center"/>
    </xf>
    <xf numFmtId="38" fontId="0" fillId="0" borderId="12" applyAlignment="1" pivotButton="0" quotePrefix="0" xfId="0">
      <alignment vertical="center"/>
    </xf>
    <xf numFmtId="38" fontId="0" fillId="0" borderId="0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38" fontId="0" fillId="0" borderId="15" applyAlignment="1" pivotButton="0" quotePrefix="0" xfId="0">
      <alignment vertical="center"/>
    </xf>
    <xf numFmtId="38" fontId="0" fillId="0" borderId="16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38" fontId="0" fillId="2" borderId="8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38" fontId="0" fillId="3" borderId="8" applyAlignment="1" pivotButton="0" quotePrefix="0" xfId="0">
      <alignment vertical="center"/>
    </xf>
    <xf numFmtId="38" fontId="0" fillId="3" borderId="1" applyAlignment="1" pivotButton="0" quotePrefix="0" xfId="0">
      <alignment vertical="center"/>
    </xf>
    <xf numFmtId="38" fontId="0" fillId="4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38" fontId="6" fillId="0" borderId="3" applyAlignment="1" pivotButton="0" quotePrefix="0" xfId="0">
      <alignment vertical="center"/>
    </xf>
    <xf numFmtId="165" fontId="8" fillId="0" borderId="0" applyAlignment="1" pivotButton="0" quotePrefix="0" xfId="2">
      <alignment vertical="center"/>
    </xf>
    <xf numFmtId="0" fontId="8" fillId="0" borderId="0" applyAlignment="1" pivotButton="0" quotePrefix="0" xfId="0">
      <alignment vertical="center"/>
    </xf>
    <xf numFmtId="38" fontId="0" fillId="4" borderId="0" applyAlignment="1" pivotButton="0" quotePrefix="0" xfId="0">
      <alignment vertical="center"/>
    </xf>
    <xf numFmtId="165" fontId="8" fillId="4" borderId="0" applyAlignment="1" pivotButton="0" quotePrefix="0" xfId="2">
      <alignment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38" fontId="0" fillId="4" borderId="15" applyAlignment="1" pivotButton="0" quotePrefix="0" xfId="0">
      <alignment vertical="center"/>
    </xf>
    <xf numFmtId="38" fontId="0" fillId="5" borderId="15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38" fontId="0" fillId="0" borderId="22" applyAlignment="1" pivotButton="0" quotePrefix="0" xfId="0">
      <alignment vertical="center"/>
    </xf>
    <xf numFmtId="38" fontId="0" fillId="0" borderId="23" applyAlignment="1" pivotButton="0" quotePrefix="0" xfId="0">
      <alignment vertical="center"/>
    </xf>
    <xf numFmtId="38" fontId="0" fillId="0" borderId="2" applyAlignment="1" pivotButton="0" quotePrefix="0" xfId="0">
      <alignment vertical="center"/>
    </xf>
    <xf numFmtId="38" fontId="0" fillId="0" borderId="20" applyAlignment="1" pivotButton="0" quotePrefix="0" xfId="0">
      <alignment vertical="center"/>
    </xf>
    <xf numFmtId="38" fontId="0" fillId="0" borderId="18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38" fontId="0" fillId="0" borderId="26" applyAlignment="1" pivotButton="0" quotePrefix="0" xfId="0">
      <alignment vertical="center"/>
    </xf>
    <xf numFmtId="38" fontId="0" fillId="0" borderId="27" applyAlignment="1" pivotButton="0" quotePrefix="0" xfId="0">
      <alignment vertical="center"/>
    </xf>
    <xf numFmtId="38" fontId="0" fillId="0" borderId="2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38" fontId="0" fillId="0" borderId="30" applyAlignment="1" pivotButton="0" quotePrefix="0" xfId="0">
      <alignment vertical="center"/>
    </xf>
    <xf numFmtId="38" fontId="0" fillId="0" borderId="31" applyAlignment="1" pivotButton="0" quotePrefix="0" xfId="0">
      <alignment vertical="center"/>
    </xf>
    <xf numFmtId="38" fontId="0" fillId="0" borderId="32" applyAlignment="1" pivotButton="0" quotePrefix="0" xfId="0">
      <alignment vertical="center"/>
    </xf>
    <xf numFmtId="38" fontId="0" fillId="0" borderId="33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38" fontId="0" fillId="0" borderId="24" applyAlignment="1" pivotButton="0" quotePrefix="0" xfId="0">
      <alignment vertical="center"/>
    </xf>
    <xf numFmtId="38" fontId="0" fillId="0" borderId="34" applyAlignment="1" pivotButton="0" quotePrefix="0" xfId="0">
      <alignment vertical="center"/>
    </xf>
    <xf numFmtId="38" fontId="0" fillId="0" borderId="35" applyAlignment="1" pivotButton="0" quotePrefix="0" xfId="0">
      <alignment vertical="center"/>
    </xf>
    <xf numFmtId="38" fontId="0" fillId="0" borderId="19" applyAlignment="1" pivotButton="0" quotePrefix="0" xfId="0">
      <alignment vertical="center"/>
    </xf>
    <xf numFmtId="38" fontId="0" fillId="0" borderId="36" applyAlignment="1" pivotButton="0" quotePrefix="0" xfId="0">
      <alignment vertical="center"/>
    </xf>
    <xf numFmtId="38" fontId="0" fillId="0" borderId="7" applyAlignment="1" pivotButton="0" quotePrefix="0" xfId="0">
      <alignment vertical="center"/>
    </xf>
    <xf numFmtId="38" fontId="0" fillId="0" borderId="28" applyAlignment="1" pivotButton="0" quotePrefix="0" xfId="0">
      <alignment vertical="center"/>
    </xf>
    <xf numFmtId="38" fontId="0" fillId="0" borderId="37" applyAlignment="1" pivotButton="0" quotePrefix="0" xfId="0">
      <alignment vertical="center"/>
    </xf>
    <xf numFmtId="38" fontId="0" fillId="0" borderId="17" applyAlignment="1" pivotButton="0" quotePrefix="0" xfId="0">
      <alignment vertical="center"/>
    </xf>
    <xf numFmtId="38" fontId="0" fillId="4" borderId="8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38" fontId="6" fillId="0" borderId="8" applyAlignment="1" pivotButton="0" quotePrefix="0" xfId="0">
      <alignment vertical="center"/>
    </xf>
    <xf numFmtId="165" fontId="0" fillId="5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166" fontId="0" fillId="0" borderId="0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38" fontId="0" fillId="2" borderId="1" applyAlignment="1" pivotButton="0" quotePrefix="0" xfId="0">
      <alignment vertical="center"/>
    </xf>
    <xf numFmtId="38" fontId="0" fillId="2" borderId="9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vertical="center"/>
    </xf>
    <xf numFmtId="0" fontId="0" fillId="0" borderId="30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0" fillId="6" borderId="3" applyAlignment="1" pivotButton="0" quotePrefix="0" xfId="0">
      <alignment vertical="center"/>
    </xf>
    <xf numFmtId="0" fontId="0" fillId="6" borderId="22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38" fontId="0" fillId="0" borderId="20" applyAlignment="1" pivotButton="0" quotePrefix="0" xfId="0">
      <alignment horizontal="right" vertical="center"/>
    </xf>
    <xf numFmtId="38" fontId="0" fillId="0" borderId="17" applyAlignment="1" pivotButton="0" quotePrefix="0" xfId="0">
      <alignment horizontal="right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38" fontId="0" fillId="0" borderId="18" applyAlignment="1" pivotButton="0" quotePrefix="0" xfId="0">
      <alignment horizontal="center" vertical="center"/>
    </xf>
    <xf numFmtId="38" fontId="0" fillId="0" borderId="19" applyAlignment="1" pivotButton="0" quotePrefix="0" xfId="0">
      <alignment horizontal="center" vertical="center"/>
    </xf>
    <xf numFmtId="38" fontId="0" fillId="0" borderId="22" applyAlignment="1" pivotButton="0" quotePrefix="0" xfId="0">
      <alignment horizontal="center" vertical="center"/>
    </xf>
    <xf numFmtId="38" fontId="0" fillId="0" borderId="24" applyAlignment="1" pivotButton="0" quotePrefix="0" xfId="0">
      <alignment horizontal="center" vertical="center"/>
    </xf>
    <xf numFmtId="38" fontId="0" fillId="0" borderId="27" applyAlignment="1" pivotButton="0" quotePrefix="0" xfId="0">
      <alignment horizontal="center" vertical="center"/>
    </xf>
    <xf numFmtId="38" fontId="0" fillId="0" borderId="28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38" fontId="0" fillId="0" borderId="20" applyAlignment="1" pivotButton="0" quotePrefix="0" xfId="0">
      <alignment horizontal="center" vertical="center"/>
    </xf>
    <xf numFmtId="38" fontId="0" fillId="0" borderId="17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167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0" fontId="0" fillId="0" borderId="21" pivotButton="0" quotePrefix="0" xfId="0"/>
    <xf numFmtId="165" fontId="0" fillId="5" borderId="0" applyAlignment="1" pivotButton="0" quotePrefix="0" xfId="2">
      <alignment vertical="center"/>
    </xf>
    <xf numFmtId="0" fontId="0" fillId="0" borderId="42" pivotButton="0" quotePrefix="0" xfId="0"/>
    <xf numFmtId="0" fontId="0" fillId="0" borderId="43" pivotButton="0" quotePrefix="0" xfId="0"/>
    <xf numFmtId="0" fontId="0" fillId="0" borderId="7" pivotButton="0" quotePrefix="0" xfId="0"/>
    <xf numFmtId="0" fontId="0" fillId="0" borderId="24" pivotButton="0" quotePrefix="0" xfId="0"/>
    <xf numFmtId="0" fontId="0" fillId="0" borderId="28" pivotButton="0" quotePrefix="0" xfId="0"/>
    <xf numFmtId="0" fontId="0" fillId="0" borderId="17" pivotButton="0" quotePrefix="0" xfId="0"/>
    <xf numFmtId="0" fontId="0" fillId="0" borderId="1" applyAlignment="1" pivotButton="0" quotePrefix="0" xfId="0">
      <alignment horizontal="right" vertical="center"/>
    </xf>
    <xf numFmtId="38" fontId="0" fillId="0" borderId="9" applyAlignment="1" pivotButton="0" quotePrefix="0" xfId="0">
      <alignment horizontal="center" vertical="center"/>
    </xf>
    <xf numFmtId="38" fontId="0" fillId="0" borderId="15" applyAlignment="1" pivotButton="0" quotePrefix="0" xfId="0">
      <alignment horizontal="right" vertical="center"/>
    </xf>
    <xf numFmtId="0" fontId="0" fillId="0" borderId="19" pivotButton="0" quotePrefix="0" xfId="0"/>
    <xf numFmtId="38" fontId="0" fillId="0" borderId="3" applyAlignment="1" pivotButton="0" quotePrefix="0" xfId="0">
      <alignment horizontal="center" vertical="center"/>
    </xf>
    <xf numFmtId="38" fontId="0" fillId="0" borderId="26" applyAlignment="1" pivotButton="0" quotePrefix="0" xfId="0">
      <alignment horizontal="center" vertical="center"/>
    </xf>
    <xf numFmtId="38" fontId="0" fillId="0" borderId="15" applyAlignment="1" pivotButton="0" quotePrefix="0" xfId="0">
      <alignment horizontal="center" vertical="center"/>
    </xf>
    <xf numFmtId="165" fontId="8" fillId="0" borderId="0" applyAlignment="1" pivotButton="0" quotePrefix="0" xfId="2">
      <alignment vertical="center"/>
    </xf>
    <xf numFmtId="165" fontId="8" fillId="4" borderId="0" applyAlignment="1" pivotButton="0" quotePrefix="0" xfId="2">
      <alignment vertical="center"/>
    </xf>
    <xf numFmtId="0" fontId="0" fillId="0" borderId="46" applyAlignment="1" pivotButton="0" quotePrefix="0" xfId="0">
      <alignment horizontal="center" vertical="center"/>
    </xf>
    <xf numFmtId="168" fontId="5" fillId="0" borderId="46" applyAlignment="1" pivotButton="0" quotePrefix="0" xfId="0">
      <alignment vertical="center"/>
    </xf>
    <xf numFmtId="168" fontId="0" fillId="0" borderId="46" pivotButton="0" quotePrefix="0" xfId="0"/>
    <xf numFmtId="168" fontId="0" fillId="0" borderId="46" applyAlignment="1" pivotButton="0" quotePrefix="0" xfId="0">
      <alignment vertical="center"/>
    </xf>
    <xf numFmtId="168" fontId="0" fillId="6" borderId="46" applyAlignment="1" pivotButton="0" quotePrefix="0" xfId="0">
      <alignment vertical="center"/>
    </xf>
    <xf numFmtId="167" fontId="0" fillId="0" borderId="0" applyAlignment="1" pivotButton="0" quotePrefix="0" xfId="0">
      <alignment vertical="center"/>
    </xf>
  </cellXfs>
  <cellStyles count="3">
    <cellStyle name="標準" xfId="0" builtinId="0"/>
    <cellStyle name="桁区切り" xfId="1" builtinId="6"/>
    <cellStyle name="通貨" xfId="2" builtin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BI101"/>
  <sheetViews>
    <sheetView zoomScale="106" zoomScaleNormal="106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E7" sqref="E7:O9"/>
    </sheetView>
  </sheetViews>
  <sheetFormatPr baseColWidth="8" defaultRowHeight="18.75"/>
  <cols>
    <col width="23" customWidth="1" style="103" min="2" max="2"/>
    <col width="14" customWidth="1" style="103" min="3" max="3"/>
    <col width="30" customWidth="1" style="103" min="4" max="4"/>
    <col width="12.875" customWidth="1" style="103" min="5" max="60"/>
  </cols>
  <sheetData>
    <row r="1" ht="25.5" customHeight="1" s="103">
      <c r="B1" s="94" t="inlineStr">
        <is>
          <t>買掛金管理表</t>
        </is>
      </c>
      <c r="AZ1" s="14" t="n"/>
    </row>
    <row r="2">
      <c r="B2" s="21" t="inlineStr">
        <is>
          <t>請求書未着</t>
        </is>
      </c>
      <c r="I2" s="0" t="inlineStr">
        <is>
          <t>10%と8％があるメーカーは2行にする</t>
        </is>
      </c>
    </row>
    <row r="3">
      <c r="J3" s="104" t="n"/>
      <c r="U3" s="14">
        <f>U7-U4</f>
        <v/>
      </c>
      <c r="AD3" s="105" t="n"/>
      <c r="AR3" s="0" t="inlineStr">
        <is>
          <t>差額</t>
        </is>
      </c>
      <c r="AS3" s="106">
        <f>AS7-AS4</f>
        <v/>
      </c>
      <c r="AU3" s="0" t="inlineStr">
        <is>
          <t>JS,Nipponika分仕入記載済、RC~</t>
        </is>
      </c>
      <c r="AX3" s="14" t="n"/>
      <c r="AY3" s="14" t="n"/>
      <c r="BC3" s="14" t="n"/>
      <c r="BD3" s="14" t="n"/>
    </row>
    <row r="4" ht="19.5" customHeight="1" s="103" thickBot="1">
      <c r="P4" s="25" t="inlineStr">
        <is>
          <t>※BRUNO10万円仕入分12月末現在未輸出</t>
        </is>
      </c>
      <c r="U4" s="106" t="n">
        <v>507392</v>
      </c>
      <c r="V4" s="62" t="inlineStr">
        <is>
          <t>:正しい請求額！</t>
        </is>
      </c>
      <c r="AD4" s="107" t="n"/>
      <c r="AQ4" s="101" t="inlineStr">
        <is>
          <t>センコン物流請求書総額：</t>
        </is>
      </c>
      <c r="AR4" s="108" t="n"/>
      <c r="AS4" s="109" t="n">
        <v>1506259</v>
      </c>
    </row>
    <row r="5">
      <c r="A5" s="95" t="inlineStr">
        <is>
          <t>会社番号</t>
        </is>
      </c>
      <c r="B5" s="95" t="inlineStr">
        <is>
          <t>会社名</t>
        </is>
      </c>
      <c r="C5" s="95" t="inlineStr">
        <is>
          <t>ブランド名</t>
        </is>
      </c>
      <c r="D5" s="71" t="n"/>
      <c r="E5" s="96" t="inlineStr">
        <is>
          <t>繰越残高</t>
        </is>
      </c>
      <c r="F5" s="84" t="inlineStr">
        <is>
          <t>9月仕入高</t>
        </is>
      </c>
      <c r="G5" s="110" t="n"/>
      <c r="H5" s="111" t="n"/>
      <c r="I5" s="19" t="inlineStr">
        <is>
          <t>9月決済高</t>
        </is>
      </c>
      <c r="J5" s="97" t="inlineStr">
        <is>
          <t>9月残高</t>
        </is>
      </c>
      <c r="K5" s="84" t="inlineStr">
        <is>
          <t>10月仕入高</t>
        </is>
      </c>
      <c r="L5" s="110" t="n"/>
      <c r="M5" s="111" t="n"/>
      <c r="N5" s="19" t="inlineStr">
        <is>
          <t>10月決済高</t>
        </is>
      </c>
      <c r="O5" s="92" t="inlineStr">
        <is>
          <t>10月残高</t>
        </is>
      </c>
      <c r="P5" s="84" t="inlineStr">
        <is>
          <t>11月仕入高</t>
        </is>
      </c>
      <c r="Q5" s="110" t="n"/>
      <c r="R5" s="111" t="n"/>
      <c r="S5" s="15" t="inlineStr">
        <is>
          <t>11月決済高</t>
        </is>
      </c>
      <c r="T5" s="92" t="inlineStr">
        <is>
          <t>11月残高</t>
        </is>
      </c>
      <c r="U5" s="84" t="inlineStr">
        <is>
          <t>12月仕入高</t>
        </is>
      </c>
      <c r="V5" s="110" t="n"/>
      <c r="W5" s="111" t="n"/>
      <c r="X5" s="15" t="inlineStr">
        <is>
          <t>12月決済高</t>
        </is>
      </c>
      <c r="Y5" s="92" t="inlineStr">
        <is>
          <t>12月残高</t>
        </is>
      </c>
      <c r="Z5" s="84" t="inlineStr">
        <is>
          <t>1月仕入高</t>
        </is>
      </c>
      <c r="AA5" s="110" t="n"/>
      <c r="AB5" s="111" t="n"/>
      <c r="AC5" s="15" t="inlineStr">
        <is>
          <t>1月決済高</t>
        </is>
      </c>
      <c r="AD5" s="92" t="inlineStr">
        <is>
          <t>1月残高</t>
        </is>
      </c>
      <c r="AE5" s="84" t="inlineStr">
        <is>
          <t>2月仕入高</t>
        </is>
      </c>
      <c r="AF5" s="110" t="n"/>
      <c r="AG5" s="111" t="n"/>
      <c r="AH5" s="15" t="inlineStr">
        <is>
          <t>2月決済高</t>
        </is>
      </c>
      <c r="AI5" s="92" t="inlineStr">
        <is>
          <t>2月残高</t>
        </is>
      </c>
      <c r="AJ5" s="84" t="inlineStr">
        <is>
          <t>3月仕入高</t>
        </is>
      </c>
      <c r="AK5" s="110" t="n"/>
      <c r="AL5" s="111" t="n"/>
      <c r="AM5" s="15" t="inlineStr">
        <is>
          <t>3月決済高</t>
        </is>
      </c>
      <c r="AN5" s="92" t="inlineStr">
        <is>
          <t>3月残高</t>
        </is>
      </c>
      <c r="AO5" s="84" t="inlineStr">
        <is>
          <t>4月仕入高</t>
        </is>
      </c>
      <c r="AP5" s="110" t="n"/>
      <c r="AQ5" s="111" t="n"/>
      <c r="AR5" s="15" t="inlineStr">
        <is>
          <t>4月決済高</t>
        </is>
      </c>
      <c r="AS5" s="92" t="inlineStr">
        <is>
          <t>4月残高</t>
        </is>
      </c>
      <c r="AT5" s="84" t="inlineStr">
        <is>
          <t>5月仕入高</t>
        </is>
      </c>
      <c r="AU5" s="110" t="n"/>
      <c r="AV5" s="111" t="n"/>
      <c r="AW5" s="15" t="inlineStr">
        <is>
          <t>5月決済高</t>
        </is>
      </c>
      <c r="AX5" s="92" t="inlineStr">
        <is>
          <t>5月残高</t>
        </is>
      </c>
      <c r="AY5" s="84" t="inlineStr">
        <is>
          <t>6月仕入高</t>
        </is>
      </c>
      <c r="AZ5" s="110" t="n"/>
      <c r="BA5" s="111" t="n"/>
      <c r="BB5" s="15" t="inlineStr">
        <is>
          <t>6月決済高</t>
        </is>
      </c>
      <c r="BC5" s="92" t="inlineStr">
        <is>
          <t>6月残高</t>
        </is>
      </c>
      <c r="BD5" s="84" t="inlineStr">
        <is>
          <t>7月仕入高</t>
        </is>
      </c>
      <c r="BE5" s="110" t="n"/>
      <c r="BF5" s="111" t="n"/>
      <c r="BG5" s="15" t="inlineStr">
        <is>
          <t>7月決済高</t>
        </is>
      </c>
      <c r="BH5" s="92" t="inlineStr">
        <is>
          <t>7月残高</t>
        </is>
      </c>
    </row>
    <row r="6" hidden="1" s="103">
      <c r="A6" s="112" t="n"/>
      <c r="B6" s="112" t="n"/>
      <c r="C6" s="112" t="n"/>
      <c r="D6" s="72" t="n"/>
      <c r="E6" s="113" t="n"/>
      <c r="F6" s="2" t="inlineStr">
        <is>
          <t>税込</t>
        </is>
      </c>
      <c r="G6" s="95" t="inlineStr">
        <is>
          <t>税抜</t>
        </is>
      </c>
      <c r="H6" s="95" t="inlineStr">
        <is>
          <t>消費税</t>
        </is>
      </c>
      <c r="I6" s="4" t="inlineStr">
        <is>
          <t>合計</t>
        </is>
      </c>
      <c r="J6" s="114" t="n"/>
      <c r="K6" s="2" t="inlineStr">
        <is>
          <t>税込</t>
        </is>
      </c>
      <c r="L6" s="95" t="inlineStr">
        <is>
          <t>税抜</t>
        </is>
      </c>
      <c r="M6" s="95" t="inlineStr">
        <is>
          <t>消費税</t>
        </is>
      </c>
      <c r="N6" s="4" t="inlineStr">
        <is>
          <t>合計</t>
        </is>
      </c>
      <c r="O6" s="115" t="n"/>
      <c r="P6" s="2" t="inlineStr">
        <is>
          <t>税込</t>
        </is>
      </c>
      <c r="Q6" s="95" t="inlineStr">
        <is>
          <t>税抜</t>
        </is>
      </c>
      <c r="R6" s="95" t="inlineStr">
        <is>
          <t>消費税</t>
        </is>
      </c>
      <c r="S6" s="96" t="inlineStr">
        <is>
          <t>合計</t>
        </is>
      </c>
      <c r="T6" s="115" t="n"/>
      <c r="U6" s="2" t="inlineStr">
        <is>
          <t>税込</t>
        </is>
      </c>
      <c r="V6" s="95" t="inlineStr">
        <is>
          <t>税抜</t>
        </is>
      </c>
      <c r="W6" s="95" t="inlineStr">
        <is>
          <t>消費税</t>
        </is>
      </c>
      <c r="X6" s="96" t="inlineStr">
        <is>
          <t>合計</t>
        </is>
      </c>
      <c r="Y6" s="115" t="n"/>
      <c r="Z6" s="2" t="inlineStr">
        <is>
          <t>税込</t>
        </is>
      </c>
      <c r="AA6" s="95" t="inlineStr">
        <is>
          <t>税抜</t>
        </is>
      </c>
      <c r="AB6" s="95" t="inlineStr">
        <is>
          <t>消費税</t>
        </is>
      </c>
      <c r="AC6" s="96" t="inlineStr">
        <is>
          <t>合計</t>
        </is>
      </c>
      <c r="AD6" s="115" t="n"/>
      <c r="AE6" s="2" t="inlineStr">
        <is>
          <t>税込</t>
        </is>
      </c>
      <c r="AF6" s="95" t="inlineStr">
        <is>
          <t>税抜</t>
        </is>
      </c>
      <c r="AG6" s="95" t="inlineStr">
        <is>
          <t>消費税</t>
        </is>
      </c>
      <c r="AH6" s="96" t="inlineStr">
        <is>
          <t>合計</t>
        </is>
      </c>
      <c r="AI6" s="115" t="n"/>
      <c r="AJ6" s="2" t="inlineStr">
        <is>
          <t>税込</t>
        </is>
      </c>
      <c r="AK6" s="95" t="inlineStr">
        <is>
          <t>税抜</t>
        </is>
      </c>
      <c r="AL6" s="95" t="inlineStr">
        <is>
          <t>消費税</t>
        </is>
      </c>
      <c r="AM6" s="96" t="inlineStr">
        <is>
          <t>合計</t>
        </is>
      </c>
      <c r="AN6" s="115" t="n"/>
      <c r="AO6" s="2" t="inlineStr">
        <is>
          <t>税込</t>
        </is>
      </c>
      <c r="AP6" s="95" t="inlineStr">
        <is>
          <t>税抜</t>
        </is>
      </c>
      <c r="AQ6" s="95" t="inlineStr">
        <is>
          <t>消費税</t>
        </is>
      </c>
      <c r="AR6" s="96" t="inlineStr">
        <is>
          <t>合計</t>
        </is>
      </c>
      <c r="AS6" s="115" t="n"/>
      <c r="AT6" s="2" t="inlineStr">
        <is>
          <t>税込</t>
        </is>
      </c>
      <c r="AU6" s="95" t="inlineStr">
        <is>
          <t>税抜</t>
        </is>
      </c>
      <c r="AV6" s="95" t="inlineStr">
        <is>
          <t>消費税</t>
        </is>
      </c>
      <c r="AW6" s="96" t="inlineStr">
        <is>
          <t>合計</t>
        </is>
      </c>
      <c r="AX6" s="115" t="n"/>
      <c r="AY6" s="2" t="inlineStr">
        <is>
          <t>税込</t>
        </is>
      </c>
      <c r="AZ6" s="95" t="inlineStr">
        <is>
          <t>税抜</t>
        </is>
      </c>
      <c r="BA6" s="95" t="inlineStr">
        <is>
          <t>消費税</t>
        </is>
      </c>
      <c r="BB6" s="96" t="inlineStr">
        <is>
          <t>合計</t>
        </is>
      </c>
      <c r="BC6" s="115" t="n"/>
      <c r="BD6" s="2" t="inlineStr">
        <is>
          <t>税込</t>
        </is>
      </c>
      <c r="BE6" s="95" t="inlineStr">
        <is>
          <t>税抜</t>
        </is>
      </c>
      <c r="BF6" s="95" t="inlineStr">
        <is>
          <t>消費税</t>
        </is>
      </c>
      <c r="BG6" s="96" t="inlineStr">
        <is>
          <t>合計</t>
        </is>
      </c>
      <c r="BH6" s="115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7" t="n">
        <v>1591956</v>
      </c>
      <c r="F7" s="8">
        <f>G7*1.1</f>
        <v/>
      </c>
      <c r="G7" s="9" t="n">
        <v>60858</v>
      </c>
      <c r="H7" s="9">
        <f>IF(ISBLANK(G7),"",ROUND(G7*0.1,0))</f>
        <v/>
      </c>
      <c r="I7" s="10" t="n">
        <v>1042970</v>
      </c>
      <c r="J7" s="43">
        <f>IF(ISERROR(SUM(E7,F7)-I7),"",SUM(E7,F7)-I7)</f>
        <v/>
      </c>
      <c r="K7" s="20">
        <f>L7*1.1</f>
        <v/>
      </c>
      <c r="L7" s="9">
        <f>61158+233053</f>
        <v/>
      </c>
      <c r="M7" s="9">
        <f>IF(ISBLANK(L7),"",ROUND(L7*0.1,0))</f>
        <v/>
      </c>
      <c r="N7" s="10" t="n"/>
      <c r="O7" s="17">
        <f>IF(ISERROR(SUM(J7,K7)-N7),"",SUM(J7,K7)-N7)</f>
        <v/>
      </c>
      <c r="P7" s="8">
        <f>Q7*1.1</f>
        <v/>
      </c>
      <c r="Q7" s="9" t="n">
        <v>503289</v>
      </c>
      <c r="R7" s="9">
        <f>IF(ISBLANK(Q7),"",ROUND(Q7*0.1,0))</f>
        <v/>
      </c>
      <c r="S7" s="10" t="n">
        <v>146474</v>
      </c>
      <c r="T7" s="17">
        <f>IF(ISERROR(SUM(O7,P7)-S7),"",SUM(O7,P7)-S7)</f>
        <v/>
      </c>
      <c r="U7" s="64">
        <f>V7*1.1</f>
        <v/>
      </c>
      <c r="V7" s="9">
        <f>463011-1586</f>
        <v/>
      </c>
      <c r="W7" s="9">
        <f>IF(ISBLANK(V7),"",ROUND(V7*0.1,0))</f>
        <v/>
      </c>
      <c r="X7" s="10">
        <f>376478+26035+66944</f>
        <v/>
      </c>
      <c r="Y7" s="33">
        <f>IF(ISERROR(SUM(T7,U7)-X7),"",SUM(T7,U7)-X7)</f>
        <v/>
      </c>
      <c r="Z7" s="8">
        <f>AA7*1.1-175</f>
        <v/>
      </c>
      <c r="AA7" s="9" t="n">
        <v>40672</v>
      </c>
      <c r="AB7" s="9">
        <f>IF(ISBLANK(AA7),"",ROUND(AA7*0.1,0))</f>
        <v/>
      </c>
      <c r="AC7" s="10" t="n"/>
      <c r="AD7" s="17">
        <f>IF(ISERROR(SUM(Y7,Z7)-AC7),"",SUM(Y7,Z7)-AC7)</f>
        <v/>
      </c>
      <c r="AE7" s="8">
        <f>AF7*1.1</f>
        <v/>
      </c>
      <c r="AF7" s="9" t="n">
        <v>0</v>
      </c>
      <c r="AG7" s="9">
        <f>IF(ISBLANK(AF7),"",ROUND(AF7*0.1,0))</f>
        <v/>
      </c>
      <c r="AH7" s="10" t="n"/>
      <c r="AI7" s="17">
        <f>IF(ISERROR(SUM(AD7,AE7)-AH7),"",SUM(AD7,AE7)-AH7)</f>
        <v/>
      </c>
      <c r="AJ7" s="8">
        <f>AK7*1.1</f>
        <v/>
      </c>
      <c r="AK7" s="9" t="n">
        <v>840000</v>
      </c>
      <c r="AL7" s="9">
        <f>IF(ISBLANK(AK7),"",ROUND(AK7*0.1,0))</f>
        <v/>
      </c>
      <c r="AM7" s="10" t="n"/>
      <c r="AN7" s="17">
        <f>IF(ISERROR(SUM(AI7,AJ7)-AM7),"",SUM(AI7,AJ7)-AM7)</f>
        <v/>
      </c>
      <c r="AO7" s="8">
        <f>AP7*1.1</f>
        <v/>
      </c>
      <c r="AP7" s="9" t="n">
        <v>27390</v>
      </c>
      <c r="AQ7" s="9">
        <f>IF(ISBLANK(AP7),"",ROUND(AP7*0.1,0))</f>
        <v/>
      </c>
      <c r="AR7" s="10">
        <f>323632+553618</f>
        <v/>
      </c>
      <c r="AS7" s="34">
        <f>IF(ISERROR(SUM(AN7,AO7)-AR7),"",SUM(AN7,AO7)-AR7)</f>
        <v/>
      </c>
      <c r="AT7" s="61">
        <f>AU7*1.1-1</f>
        <v/>
      </c>
      <c r="AU7" s="9">
        <f>152842+37400+161053</f>
        <v/>
      </c>
      <c r="AV7" s="9" t="n">
        <v>35129</v>
      </c>
      <c r="AW7" s="10" t="n"/>
      <c r="AX7" s="17">
        <f>IF(ISERROR(SUM(AS7,AT7)-AW7),"",SUM(AS7,AT7)-AW7)</f>
        <v/>
      </c>
      <c r="AY7" s="8">
        <f>AZ7*1.1</f>
        <v/>
      </c>
      <c r="AZ7" s="9">
        <f>119520+50357</f>
        <v/>
      </c>
      <c r="BA7" s="9">
        <f>IF(ISBLANK(AZ7),"",ROUND(AZ7*0.1,0))</f>
        <v/>
      </c>
      <c r="BB7" s="10" t="n">
        <v>552131</v>
      </c>
      <c r="BC7" s="33">
        <f>IF(ISERROR(SUM(AX7,AY7)-BB7),"",SUM(AX7,AY7)-BB7)</f>
        <v/>
      </c>
      <c r="BD7" s="8">
        <f>BE7*1.1</f>
        <v/>
      </c>
      <c r="BE7" s="9" t="n">
        <v>690553</v>
      </c>
      <c r="BF7" s="9">
        <f>IF(ISBLANK(BE7),"",ROUND(BE7*0.1,0))</f>
        <v/>
      </c>
      <c r="BG7" s="10" t="n">
        <v>924000</v>
      </c>
      <c r="BH7" s="17">
        <f>IF(ISERROR(SUM(BC7,BD7)-BG7),"",SUM(BC7,BD7)-BG7)</f>
        <v/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7" t="n">
        <v>62255</v>
      </c>
      <c r="F8" s="8">
        <f>G8+H8</f>
        <v/>
      </c>
      <c r="G8" s="9" t="n">
        <v>191415</v>
      </c>
      <c r="H8" s="9">
        <f>IF(ISBLANK(G8),"",ROUND(G8*0.1,0))</f>
        <v/>
      </c>
      <c r="I8" s="10" t="n">
        <v>62255</v>
      </c>
      <c r="J8" s="43">
        <f>IF(ISERROR(SUM(E8,F8)-I8),"",SUM(E8,F8)-I8)</f>
        <v/>
      </c>
      <c r="K8" s="20">
        <f>L8+M8</f>
        <v/>
      </c>
      <c r="L8" s="9" t="n">
        <v>1386042</v>
      </c>
      <c r="M8" s="9">
        <f>IF(ISBLANK(L8),"",ROUND(L8*0.1,0))</f>
        <v/>
      </c>
      <c r="N8" s="10" t="n">
        <v>210557</v>
      </c>
      <c r="O8" s="17">
        <f>IF(ISERROR(SUM(J8,K8)-N8),"",SUM(J8,K8)-N8)</f>
        <v/>
      </c>
      <c r="P8" s="8">
        <f>Q8+R8</f>
        <v/>
      </c>
      <c r="Q8" s="24" t="n">
        <v>209470</v>
      </c>
      <c r="R8" s="9">
        <f>IF(ISBLANK(Q8),"",ROUND(Q8*0.1,0))</f>
        <v/>
      </c>
      <c r="S8" s="10" t="n">
        <v>1524646</v>
      </c>
      <c r="T8" s="17">
        <f>IF(ISERROR(SUM(O8,P8)-S8),"",SUM(O8,P8)-S8)</f>
        <v/>
      </c>
      <c r="U8" s="8">
        <f>V8+W8</f>
        <v/>
      </c>
      <c r="V8" s="9" t="n">
        <v>1525360</v>
      </c>
      <c r="W8" s="9">
        <f>IF(ISBLANK(V8),"",ROUND(V8*0.1,0))</f>
        <v/>
      </c>
      <c r="X8" s="10" t="n">
        <v>230417</v>
      </c>
      <c r="Y8" s="33">
        <f>IF(ISERROR(SUM(T8,U8)-X8),"",SUM(T8,U8)-X8)</f>
        <v/>
      </c>
      <c r="Z8" s="8">
        <f>AA8+AB8</f>
        <v/>
      </c>
      <c r="AA8" s="9" t="n">
        <v>0</v>
      </c>
      <c r="AB8" s="9">
        <f>IF(ISBLANK(AA8),"",ROUND(AA8*0.1,0))</f>
        <v/>
      </c>
      <c r="AC8" s="10" t="n">
        <v>1677896</v>
      </c>
      <c r="AD8" s="17">
        <f>IF(ISERROR(SUM(Y8,Z8)-AC8),"",SUM(Y8,Z8)-AC8)</f>
        <v/>
      </c>
      <c r="AE8" s="8">
        <f>AF8+AG8</f>
        <v/>
      </c>
      <c r="AF8" s="9">
        <f>12000+832560-1920</f>
        <v/>
      </c>
      <c r="AG8" s="9">
        <f>IF(ISBLANK(AF8),"",ROUND(AF8*0.1,0))</f>
        <v/>
      </c>
      <c r="AH8" s="10" t="n">
        <v>926904</v>
      </c>
      <c r="AI8" s="17">
        <f>IF(ISERROR(SUM(AD8,AE8)-AH8),"",SUM(AD8,AE8)-AH8)</f>
        <v/>
      </c>
      <c r="AJ8" s="8">
        <f>AK8+AL8</f>
        <v/>
      </c>
      <c r="AK8" s="9">
        <f>670610+603240+795860</f>
        <v/>
      </c>
      <c r="AL8" s="9">
        <f>IF(ISBLANK(AK8),"",ROUND(AK8*0.1,0))</f>
        <v/>
      </c>
      <c r="AM8" s="10" t="n"/>
      <c r="AN8" s="17">
        <f>IF(ISERROR(SUM(AI8,AJ8)-AM8),"",SUM(AI8,AJ8)-AM8)</f>
        <v/>
      </c>
      <c r="AO8" s="8">
        <f>AP8+AQ8</f>
        <v/>
      </c>
      <c r="AP8" s="9" t="n">
        <v>0</v>
      </c>
      <c r="AQ8" s="9">
        <f>IF(ISBLANK(AP8),"",ROUND(AP8*0.1,0))</f>
        <v/>
      </c>
      <c r="AR8" s="10">
        <f>737671+1539010</f>
        <v/>
      </c>
      <c r="AS8" s="17">
        <f>IF(ISERROR(SUM(AN8,AO8)-AR8),"",SUM(AN8,AO8)-AR8)</f>
        <v/>
      </c>
      <c r="AT8" s="8">
        <f>AU8+AV8</f>
        <v/>
      </c>
      <c r="AU8" s="9" t="n">
        <v>1919000</v>
      </c>
      <c r="AV8" s="9">
        <f>IF(ISBLANK(AU8),"",ROUND(AU8*0.1,0))</f>
        <v/>
      </c>
      <c r="AW8" s="10" t="n"/>
      <c r="AX8" s="17">
        <f>IF(ISERROR(SUM(AS8,AT8)-AW8),"",SUM(AS8,AT8)-AW8)</f>
        <v/>
      </c>
      <c r="AY8" s="8">
        <f>AZ8+BA8</f>
        <v/>
      </c>
      <c r="AZ8" s="9" t="n">
        <v>0</v>
      </c>
      <c r="BA8" s="9">
        <f>IF(ISBLANK(AZ8),"",ROUND(AZ8*0.1,0))</f>
        <v/>
      </c>
      <c r="BB8" s="10" t="n">
        <v>2110900</v>
      </c>
      <c r="BC8" s="17">
        <f>IF(ISERROR(SUM(AX8,AY8)-BB8),"",SUM(AX8,AY8)-BB8)</f>
        <v/>
      </c>
      <c r="BD8" s="8">
        <f>BE8+BF8</f>
        <v/>
      </c>
      <c r="BE8" s="9" t="n">
        <v>993160</v>
      </c>
      <c r="BF8" s="9">
        <f>IF(ISBLANK(BE8),"",ROUND(BE8*0.1,0))</f>
        <v/>
      </c>
      <c r="BG8" s="10" t="n"/>
      <c r="BH8" s="17">
        <f>IF(ISERROR(SUM(BC8,BD8)-BG8),"",SUM(BC8,BD8)-BG8)</f>
        <v/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7" t="n"/>
      <c r="F9" s="8">
        <f>G9+H9</f>
        <v/>
      </c>
      <c r="G9" s="9" t="n">
        <v>0</v>
      </c>
      <c r="H9" s="9">
        <f>IF(ISBLANK(G9),"",ROUND(G9*0.1,0))</f>
        <v/>
      </c>
      <c r="I9" s="10" t="n"/>
      <c r="J9" s="43">
        <f>IF(ISERROR(SUM(E9,F9)-I9),"",SUM(E9,F9)-I9)</f>
        <v/>
      </c>
      <c r="K9" s="8">
        <f>L9+M9</f>
        <v/>
      </c>
      <c r="L9" s="9" t="n">
        <v>0</v>
      </c>
      <c r="M9" s="9">
        <f>IF(ISBLANK(L9),"",ROUND(L9*0.1,0))</f>
        <v/>
      </c>
      <c r="N9" s="10" t="n"/>
      <c r="O9" s="17">
        <f>IF(ISERROR(SUM(J9,K9)-N9),"",SUM(J9,K9)-N9)</f>
        <v/>
      </c>
      <c r="P9" s="8">
        <f>Q9+R9</f>
        <v/>
      </c>
      <c r="Q9" s="9" t="n">
        <v>0</v>
      </c>
      <c r="R9" s="9">
        <f>IF(ISBLANK(Q9),"",ROUND(Q9*0.1,0))</f>
        <v/>
      </c>
      <c r="S9" s="10" t="n"/>
      <c r="T9" s="17">
        <f>IF(ISERROR(SUM(O9,P9)-S9),"",SUM(O9,P9)-S9)</f>
        <v/>
      </c>
      <c r="U9" s="8">
        <f>V9+W9</f>
        <v/>
      </c>
      <c r="V9" s="9" t="n">
        <v>0</v>
      </c>
      <c r="W9" s="9">
        <f>IF(ISBLANK(V9),"",ROUND(V9*0.1,0))</f>
        <v/>
      </c>
      <c r="X9" s="10" t="n"/>
      <c r="Y9" s="17">
        <f>IF(ISERROR(SUM(T9,U9)-X9),"",SUM(T9,U9)-X9)</f>
        <v/>
      </c>
      <c r="Z9" s="8">
        <f>AA9+AB9</f>
        <v/>
      </c>
      <c r="AA9" s="9" t="n">
        <v>0</v>
      </c>
      <c r="AB9" s="9">
        <f>IF(ISBLANK(AA9),"",ROUND(AA9*0.1,0))</f>
        <v/>
      </c>
      <c r="AC9" s="10" t="n"/>
      <c r="AD9" s="17">
        <f>IF(ISERROR(SUM(Y9,Z9)-AC9),"",SUM(Y9,Z9)-AC9)</f>
        <v/>
      </c>
      <c r="AE9" s="8">
        <f>AF9+AG9</f>
        <v/>
      </c>
      <c r="AF9" s="9" t="n">
        <v>0</v>
      </c>
      <c r="AG9" s="9">
        <f>IF(ISBLANK(AF9),"",ROUND(AF9*0.1,0))</f>
        <v/>
      </c>
      <c r="AH9" s="10" t="n"/>
      <c r="AI9" s="17">
        <f>IF(ISERROR(SUM(AD9,AE9)-AH9),"",SUM(AD9,AE9)-AH9)</f>
        <v/>
      </c>
      <c r="AJ9" s="8">
        <f>AK9+AL9</f>
        <v/>
      </c>
      <c r="AK9" s="9" t="n">
        <v>72000</v>
      </c>
      <c r="AL9" s="9">
        <f>IF(ISBLANK(AK9),"",ROUND(AK9*0.1,0))</f>
        <v/>
      </c>
      <c r="AM9" s="10" t="n"/>
      <c r="AN9" s="17">
        <f>IF(ISERROR(SUM(AI9,AJ9)-AM9),"",SUM(AI9,AJ9)-AM9)</f>
        <v/>
      </c>
      <c r="AO9" s="8">
        <f>AP9+AQ9</f>
        <v/>
      </c>
      <c r="AP9" s="9" t="n">
        <v>181056</v>
      </c>
      <c r="AQ9" s="9">
        <f>IF(ISBLANK(AP9),"",ROUND(AP9*0.1,0))</f>
        <v/>
      </c>
      <c r="AR9" s="10" t="n">
        <v>79200</v>
      </c>
      <c r="AS9" s="17">
        <f>IF(ISERROR(SUM(AN9,AO9)-AR9),"",SUM(AN9,AO9)-AR9)-1</f>
        <v/>
      </c>
      <c r="AT9" s="8">
        <f>AU9+AV9</f>
        <v/>
      </c>
      <c r="AU9" s="9" t="n">
        <v>0</v>
      </c>
      <c r="AV9" s="9">
        <f>IF(ISBLANK(AU9),"",ROUND(AU9*0.1,0))</f>
        <v/>
      </c>
      <c r="AW9" s="10" t="n"/>
      <c r="AX9" s="17">
        <f>IF(ISERROR(SUM(AS9,AT9)-AW9),"",SUM(AS9,AT9)-AW9)</f>
        <v/>
      </c>
      <c r="AY9" s="8">
        <f>AZ9+BA9</f>
        <v/>
      </c>
      <c r="AZ9" s="9" t="n">
        <v>0</v>
      </c>
      <c r="BA9" s="9">
        <f>IF(ISBLANK(AZ9),"",ROUND(AZ9*0.1,0))</f>
        <v/>
      </c>
      <c r="BB9" s="10" t="n">
        <v>199161</v>
      </c>
      <c r="BC9" s="17">
        <f>IF(ISERROR(SUM(AX9,AY9)-BB9),"",SUM(AX9,AY9)-BB9)</f>
        <v/>
      </c>
      <c r="BD9" s="8">
        <f>BE9+BF9</f>
        <v/>
      </c>
      <c r="BE9" s="9" t="n">
        <v>49320</v>
      </c>
      <c r="BF9" s="9">
        <f>IF(ISBLANK(BE9),"",ROUND(BE9*0.1,0))</f>
        <v/>
      </c>
      <c r="BG9" s="10" t="n"/>
      <c r="BH9" s="17">
        <f>IF(ISERROR(SUM(BC9,BD9)-BG9),"",SUM(BC9,BD9)-BG9)</f>
        <v/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7" t="n">
        <v>1854711</v>
      </c>
      <c r="F10" s="8">
        <f>G10+H10-1</f>
        <v/>
      </c>
      <c r="G10" s="9" t="n">
        <v>1971216</v>
      </c>
      <c r="H10" s="9">
        <f>IF(ISBLANK(G10),"",ROUND(G10*0.1,0))</f>
        <v/>
      </c>
      <c r="I10" s="10" t="n">
        <v>1854711</v>
      </c>
      <c r="J10" s="43">
        <f>IF(ISERROR(SUM(E10,F10)-I10),"",SUM(E10,F10)-I10)</f>
        <v/>
      </c>
      <c r="K10" s="8">
        <f>L10+M10-1</f>
        <v/>
      </c>
      <c r="L10" s="9" t="n">
        <v>2365572</v>
      </c>
      <c r="M10" s="9">
        <f>IF(ISBLANK(L10),"",ROUND(L10*0.1,0))</f>
        <v/>
      </c>
      <c r="N10" s="10" t="n"/>
      <c r="O10" s="17">
        <f>IF(ISERROR(SUM(J10,K10)-N10),"",SUM(J10,K10)-N10)</f>
        <v/>
      </c>
      <c r="P10" s="8">
        <f>Q10+R10</f>
        <v/>
      </c>
      <c r="Q10" s="9" t="n">
        <v>0</v>
      </c>
      <c r="R10" s="9">
        <f>IF(ISBLANK(Q10),"",ROUND(Q10*0.1,0))</f>
        <v/>
      </c>
      <c r="S10" s="10" t="n">
        <v>2168337</v>
      </c>
      <c r="T10" s="17">
        <f>IF(ISERROR(SUM(O10,P10)-S10),"",SUM(O10,P10)-S10)</f>
        <v/>
      </c>
      <c r="U10" s="8">
        <f>V10+W10</f>
        <v/>
      </c>
      <c r="V10" s="9" t="n">
        <v>0</v>
      </c>
      <c r="W10" s="9">
        <f>IF(ISBLANK(V10),"",ROUND(V10*0.1,0))</f>
        <v/>
      </c>
      <c r="X10" s="10" t="n">
        <v>2602128</v>
      </c>
      <c r="Y10" s="17">
        <f>IF(ISERROR(SUM(T10,U10)-X10),"",SUM(T10,U10)-X10)</f>
        <v/>
      </c>
      <c r="Z10" s="8">
        <f>AA10+AB10</f>
        <v/>
      </c>
      <c r="AA10" s="9" t="n">
        <v>0</v>
      </c>
      <c r="AB10" s="9">
        <f>IF(ISBLANK(AA10),"",ROUND(AA10*0.1,0))</f>
        <v/>
      </c>
      <c r="AC10" s="10" t="n"/>
      <c r="AD10" s="17">
        <f>IF(ISERROR(SUM(Y10,Z10)-AC10),"",SUM(Y10,Z10)-AC10)</f>
        <v/>
      </c>
      <c r="AE10" s="8">
        <f>AF10+AG10</f>
        <v/>
      </c>
      <c r="AF10" s="9" t="n">
        <v>0</v>
      </c>
      <c r="AG10" s="9">
        <f>IF(ISBLANK(AF10),"",ROUND(AF10*0.1,0))</f>
        <v/>
      </c>
      <c r="AH10" s="10" t="n"/>
      <c r="AI10" s="17">
        <f>IF(ISERROR(SUM(AD10,AE10)-AH10),"",SUM(AD10,AE10)-AH10)</f>
        <v/>
      </c>
      <c r="AJ10" s="8">
        <f>AK10+AL10</f>
        <v/>
      </c>
      <c r="AK10" s="9" t="n">
        <v>0</v>
      </c>
      <c r="AL10" s="9">
        <f>IF(ISBLANK(AK10),"",ROUND(AK10*0.1,0))</f>
        <v/>
      </c>
      <c r="AM10" s="10" t="n"/>
      <c r="AN10" s="17">
        <f>IF(ISERROR(SUM(AI10,AJ10)-AM10),"",SUM(AI10,AJ10)-AM10)</f>
        <v/>
      </c>
      <c r="AO10" s="8">
        <f>AP10+AQ10</f>
        <v/>
      </c>
      <c r="AP10" s="9" t="n">
        <v>2100112</v>
      </c>
      <c r="AQ10" s="9">
        <f>IF(ISBLANK(AP10),"",ROUND(AP10*0.1,0))</f>
        <v/>
      </c>
      <c r="AR10" s="10" t="n"/>
      <c r="AS10" s="17">
        <f>IF(ISERROR(SUM(AN10,AO10)-AR10),"",SUM(AN10,AO10)-AR10)</f>
        <v/>
      </c>
      <c r="AT10" s="8">
        <f>AU10+AV10</f>
        <v/>
      </c>
      <c r="AU10" s="9" t="n">
        <v>0</v>
      </c>
      <c r="AV10" s="9">
        <f>IF(ISBLANK(AU10),"",ROUND(AU10*0.1,0))</f>
        <v/>
      </c>
      <c r="AW10" s="10" t="n">
        <v>2310123</v>
      </c>
      <c r="AX10" s="17">
        <f>IF(ISERROR(SUM(AS10,AT10)-AW10),"",SUM(AS10,AT10)-AW10)</f>
        <v/>
      </c>
      <c r="AY10" s="8">
        <f>AZ10+BA10-1</f>
        <v/>
      </c>
      <c r="AZ10" s="9" t="n">
        <v>2051808</v>
      </c>
      <c r="BA10" s="9">
        <f>IF(ISBLANK(AZ10),"",ROUND(AZ10*0.1,0))</f>
        <v/>
      </c>
      <c r="BB10" s="10" t="n"/>
      <c r="BC10" s="17">
        <f>IF(ISERROR(SUM(AX10,AY10)-BB10),"",SUM(AX10,AY10)-BB10)</f>
        <v/>
      </c>
      <c r="BD10" s="8">
        <f>BE10+BF10</f>
        <v/>
      </c>
      <c r="BE10" s="9" t="n">
        <v>0</v>
      </c>
      <c r="BF10" s="9">
        <f>IF(ISBLANK(BE10),"",ROUND(BE10*0.1,0))</f>
        <v/>
      </c>
      <c r="BG10" s="10" t="n"/>
      <c r="BH10" s="17">
        <f>IF(ISERROR(SUM(BC10,BD10)-BG10),"",SUM(BC10,BD10)-BG10)</f>
        <v/>
      </c>
    </row>
    <row r="11" hidden="1" s="103">
      <c r="A11" s="5" t="n">
        <v>5</v>
      </c>
      <c r="B11" s="5" t="n"/>
      <c r="C11" s="6" t="n"/>
      <c r="D11" s="6" t="n"/>
      <c r="E11" s="7" t="n"/>
      <c r="F11" s="8">
        <f>G11+H11</f>
        <v/>
      </c>
      <c r="G11" s="9" t="n">
        <v>0</v>
      </c>
      <c r="H11" s="9">
        <f>IF(ISBLANK(G11),"",ROUND(G11*0.1,0))</f>
        <v/>
      </c>
      <c r="I11" s="10" t="n"/>
      <c r="J11" s="43">
        <f>IF(ISERROR(SUM(E11,F11)-I11),"",SUM(E11,F11)-I11)</f>
        <v/>
      </c>
      <c r="K11" s="8">
        <f>L11+M11</f>
        <v/>
      </c>
      <c r="L11" s="9" t="n">
        <v>0</v>
      </c>
      <c r="M11" s="9">
        <f>IF(ISBLANK(L11),"",ROUND(L11*0.1,0))</f>
        <v/>
      </c>
      <c r="N11" s="10" t="n"/>
      <c r="O11" s="17">
        <f>IF(ISERROR(SUM(J11,K11)-N11),"",SUM(J11,K11)-N11)</f>
        <v/>
      </c>
      <c r="P11" s="8">
        <f>Q11+R11</f>
        <v/>
      </c>
      <c r="Q11" s="9" t="n">
        <v>0</v>
      </c>
      <c r="R11" s="9">
        <f>IF(ISBLANK(Q11),"",ROUND(Q11*0.1,0))</f>
        <v/>
      </c>
      <c r="S11" s="10" t="n"/>
      <c r="T11" s="17">
        <f>IF(ISERROR(SUM(O11,P11)-S11),"",SUM(O11,P11)-S11)</f>
        <v/>
      </c>
      <c r="U11" s="8">
        <f>V11+W11</f>
        <v/>
      </c>
      <c r="V11" s="9" t="n">
        <v>0</v>
      </c>
      <c r="W11" s="9">
        <f>IF(ISBLANK(V11),"",ROUND(V11*0.1,0))</f>
        <v/>
      </c>
      <c r="X11" s="10" t="n"/>
      <c r="Y11" s="17">
        <f>IF(ISERROR(SUM(T11,U11)-X11),"",SUM(T11,U11)-X11)</f>
        <v/>
      </c>
      <c r="Z11" s="8">
        <f>AA11+AB11</f>
        <v/>
      </c>
      <c r="AA11" s="9" t="n">
        <v>0</v>
      </c>
      <c r="AB11" s="9">
        <f>IF(ISBLANK(AA11),"",ROUND(AA11*0.1,0))</f>
        <v/>
      </c>
      <c r="AC11" s="10" t="n"/>
      <c r="AD11" s="17">
        <f>IF(ISERROR(SUM(Y11,Z11)-AC11),"",SUM(Y11,Z11)-AC11)</f>
        <v/>
      </c>
      <c r="AE11" s="8">
        <f>AF11+AG11</f>
        <v/>
      </c>
      <c r="AF11" s="9" t="n">
        <v>0</v>
      </c>
      <c r="AG11" s="9">
        <f>IF(ISBLANK(AF11),"",ROUND(AF11*0.1,0))</f>
        <v/>
      </c>
      <c r="AH11" s="10" t="n"/>
      <c r="AI11" s="17">
        <f>IF(ISERROR(SUM(AD11,AE11)-AH11),"",SUM(AD11,AE11)-AH11)</f>
        <v/>
      </c>
      <c r="AJ11" s="8">
        <f>AK11+AL11</f>
        <v/>
      </c>
      <c r="AK11" s="9" t="n">
        <v>0</v>
      </c>
      <c r="AL11" s="9">
        <f>IF(ISBLANK(AK11),"",ROUND(AK11*0.1,0))</f>
        <v/>
      </c>
      <c r="AM11" s="10" t="n"/>
      <c r="AN11" s="17">
        <f>IF(ISERROR(SUM(AI11,AJ11)-AM11),"",SUM(AI11,AJ11)-AM11)</f>
        <v/>
      </c>
      <c r="AO11" s="8">
        <f>AP11+AQ11</f>
        <v/>
      </c>
      <c r="AP11" s="9" t="n">
        <v>0</v>
      </c>
      <c r="AQ11" s="9">
        <f>IF(ISBLANK(AP11),"",ROUND(AP11*0.1,0))</f>
        <v/>
      </c>
      <c r="AR11" s="10" t="n"/>
      <c r="AS11" s="17">
        <f>IF(ISERROR(SUM(AN11,AO11)-AR11),"",SUM(AN11,AO11)-AR11)</f>
        <v/>
      </c>
      <c r="AT11" s="8">
        <f>AU11+AV11</f>
        <v/>
      </c>
      <c r="AU11" s="9" t="n">
        <v>0</v>
      </c>
      <c r="AV11" s="9">
        <f>IF(ISBLANK(AU11),"",ROUND(AU11*0.1,0))</f>
        <v/>
      </c>
      <c r="AW11" s="10" t="n"/>
      <c r="AX11" s="17">
        <f>IF(ISERROR(SUM(AS11,AT11)-AW11),"",SUM(AS11,AT11)-AW11)</f>
        <v/>
      </c>
      <c r="AY11" s="8">
        <f>AZ11+BA11</f>
        <v/>
      </c>
      <c r="AZ11" s="9" t="n">
        <v>0</v>
      </c>
      <c r="BA11" s="9">
        <f>IF(ISBLANK(AZ11),"",ROUND(AZ11*0.1,0))</f>
        <v/>
      </c>
      <c r="BB11" s="10" t="n"/>
      <c r="BC11" s="17">
        <f>IF(ISERROR(SUM(AX11,AY11)-BB11),"",SUM(AX11,AY11)-BB11)</f>
        <v/>
      </c>
      <c r="BD11" s="8">
        <f>BE11+BF11</f>
        <v/>
      </c>
      <c r="BE11" s="9" t="n">
        <v>0</v>
      </c>
      <c r="BF11" s="9">
        <f>IF(ISBLANK(BE11),"",ROUND(BE11*0.1,0))</f>
        <v/>
      </c>
      <c r="BG11" s="10" t="n"/>
      <c r="BH11" s="17">
        <f>IF(ISERROR(SUM(BC11,BD11)-BG11),"",SUM(BC11,BD11)-BG11)</f>
        <v/>
      </c>
    </row>
    <row r="12" hidden="1" s="103">
      <c r="A12" s="5" t="n">
        <v>6</v>
      </c>
      <c r="B12" s="5" t="n"/>
      <c r="C12" s="6" t="n"/>
      <c r="D12" s="6" t="n"/>
      <c r="E12" s="7" t="n"/>
      <c r="F12" s="8">
        <f>G12+H12</f>
        <v/>
      </c>
      <c r="G12" s="9" t="n">
        <v>0</v>
      </c>
      <c r="H12" s="9">
        <f>IF(ISBLANK(G12),"",ROUND(G12*0.1,0))</f>
        <v/>
      </c>
      <c r="I12" s="10" t="n"/>
      <c r="J12" s="43">
        <f>IF(ISERROR(SUM(E12,F12)-I12),"",SUM(E12,F12)-I12)</f>
        <v/>
      </c>
      <c r="K12" s="8">
        <f>L12+M12</f>
        <v/>
      </c>
      <c r="L12" s="9" t="n">
        <v>0</v>
      </c>
      <c r="M12" s="9">
        <f>IF(ISBLANK(L12),"",ROUND(L12*0.1,0))</f>
        <v/>
      </c>
      <c r="N12" s="10" t="n"/>
      <c r="O12" s="17">
        <f>IF(ISERROR(SUM(J12,K12)-N12),"",SUM(J12,K12)-N12)</f>
        <v/>
      </c>
      <c r="P12" s="8">
        <f>Q12+R12</f>
        <v/>
      </c>
      <c r="Q12" s="9" t="n">
        <v>0</v>
      </c>
      <c r="R12" s="9">
        <f>IF(ISBLANK(Q12),"",ROUND(Q12*0.1,0))</f>
        <v/>
      </c>
      <c r="S12" s="10" t="n"/>
      <c r="T12" s="17">
        <f>IF(ISERROR(SUM(O12,P12)-S12),"",SUM(O12,P12)-S12)</f>
        <v/>
      </c>
      <c r="U12" s="8">
        <f>V12+W12</f>
        <v/>
      </c>
      <c r="V12" s="9" t="n">
        <v>0</v>
      </c>
      <c r="W12" s="9">
        <f>IF(ISBLANK(V12),"",ROUND(V12*0.1,0))</f>
        <v/>
      </c>
      <c r="X12" s="10" t="n"/>
      <c r="Y12" s="17">
        <f>IF(ISERROR(SUM(T12,U12)-X12),"",SUM(T12,U12)-X12)</f>
        <v/>
      </c>
      <c r="Z12" s="8">
        <f>AA12+AB12</f>
        <v/>
      </c>
      <c r="AA12" s="9" t="n">
        <v>0</v>
      </c>
      <c r="AB12" s="9">
        <f>IF(ISBLANK(AA12),"",ROUND(AA12*0.1,0))</f>
        <v/>
      </c>
      <c r="AC12" s="10" t="n"/>
      <c r="AD12" s="17">
        <f>IF(ISERROR(SUM(Y12,Z12)-AC12),"",SUM(Y12,Z12)-AC12)</f>
        <v/>
      </c>
      <c r="AE12" s="8">
        <f>AF12+AG12</f>
        <v/>
      </c>
      <c r="AF12" s="9" t="n">
        <v>0</v>
      </c>
      <c r="AG12" s="9">
        <f>IF(ISBLANK(AF12),"",ROUND(AF12*0.1,0))</f>
        <v/>
      </c>
      <c r="AH12" s="10" t="n"/>
      <c r="AI12" s="17">
        <f>IF(ISERROR(SUM(AD12,AE12)-AH12),"",SUM(AD12,AE12)-AH12)</f>
        <v/>
      </c>
      <c r="AJ12" s="8">
        <f>AK12+AL12</f>
        <v/>
      </c>
      <c r="AK12" s="9" t="n">
        <v>0</v>
      </c>
      <c r="AL12" s="9">
        <f>IF(ISBLANK(AK12),"",ROUND(AK12*0.1,0))</f>
        <v/>
      </c>
      <c r="AM12" s="10" t="n"/>
      <c r="AN12" s="17">
        <f>IF(ISERROR(SUM(AI12,AJ12)-AM12),"",SUM(AI12,AJ12)-AM12)</f>
        <v/>
      </c>
      <c r="AO12" s="8">
        <f>AP12+AQ12</f>
        <v/>
      </c>
      <c r="AP12" s="9" t="n">
        <v>0</v>
      </c>
      <c r="AQ12" s="9">
        <f>IF(ISBLANK(AP12),"",ROUND(AP12*0.1,0))</f>
        <v/>
      </c>
      <c r="AR12" s="10" t="n"/>
      <c r="AS12" s="17">
        <f>IF(ISERROR(SUM(AN12,AO12)-AR12),"",SUM(AN12,AO12)-AR12)</f>
        <v/>
      </c>
      <c r="AT12" s="8">
        <f>AU12+AV12</f>
        <v/>
      </c>
      <c r="AU12" s="9" t="n">
        <v>0</v>
      </c>
      <c r="AV12" s="9">
        <f>IF(ISBLANK(AU12),"",ROUND(AU12*0.1,0))</f>
        <v/>
      </c>
      <c r="AW12" s="10" t="n"/>
      <c r="AX12" s="17">
        <f>IF(ISERROR(SUM(AS12,AT12)-AW12),"",SUM(AS12,AT12)-AW12)</f>
        <v/>
      </c>
      <c r="AY12" s="8">
        <f>AZ12+BA12</f>
        <v/>
      </c>
      <c r="AZ12" s="9" t="n">
        <v>0</v>
      </c>
      <c r="BA12" s="9">
        <f>IF(ISBLANK(AZ12),"",ROUND(AZ12*0.1,0))</f>
        <v/>
      </c>
      <c r="BB12" s="10" t="n"/>
      <c r="BC12" s="17">
        <f>IF(ISERROR(SUM(AX12,AY12)-BB12),"",SUM(AX12,AY12)-BB12)</f>
        <v/>
      </c>
      <c r="BD12" s="8">
        <f>BE12+BF12</f>
        <v/>
      </c>
      <c r="BE12" s="9" t="n">
        <v>0</v>
      </c>
      <c r="BF12" s="9">
        <f>IF(ISBLANK(BE12),"",ROUND(BE12*0.1,0))</f>
        <v/>
      </c>
      <c r="BG12" s="10" t="n"/>
      <c r="BH12" s="17">
        <f>IF(ISERROR(SUM(BC12,BD12)-BG12),"",SUM(BC12,BD12)-BG12)</f>
        <v/>
      </c>
    </row>
    <row r="13" ht="19.5" customHeight="1" s="103">
      <c r="A13" s="5" t="n">
        <v>7</v>
      </c>
      <c r="B13" s="5" t="inlineStr">
        <is>
          <t>株式会社サンソリット</t>
        </is>
      </c>
      <c r="C13" s="6" t="inlineStr">
        <is>
          <t>SUNSORIT</t>
        </is>
      </c>
      <c r="D13" s="6" t="inlineStr">
        <is>
          <t>月末締め、翌月末払い</t>
        </is>
      </c>
      <c r="E13" s="7" t="n"/>
      <c r="F13" s="8">
        <f>G13+H13</f>
        <v/>
      </c>
      <c r="G13" s="9" t="n">
        <v>1320</v>
      </c>
      <c r="H13" s="9">
        <f>IF(ISBLANK(G13),"",ROUND(G13*0.1,0))</f>
        <v/>
      </c>
      <c r="I13" s="10" t="n"/>
      <c r="J13" s="43">
        <f>IF(ISERROR(SUM(E13,F13)-I13),"",SUM(E13,F13)-I13)</f>
        <v/>
      </c>
      <c r="K13" s="20">
        <f>L13+M13</f>
        <v/>
      </c>
      <c r="L13" s="9" t="n">
        <v>39480</v>
      </c>
      <c r="M13" s="9">
        <f>IF(ISBLANK(L13),"",ROUND(L13*0.1,0))</f>
        <v/>
      </c>
      <c r="N13" s="10" t="n">
        <v>1452</v>
      </c>
      <c r="O13" s="17">
        <f>IF(ISERROR(SUM(J13,K13)-N13),"",SUM(J13,K13)-N13)</f>
        <v/>
      </c>
      <c r="P13" s="8">
        <f>Q13+R13</f>
        <v/>
      </c>
      <c r="Q13" s="9" t="n">
        <v>0</v>
      </c>
      <c r="R13" s="9">
        <f>IF(ISBLANK(Q13),"",ROUND(Q13*0.1,0))</f>
        <v/>
      </c>
      <c r="S13" s="10" t="n">
        <v>43428</v>
      </c>
      <c r="T13" s="17">
        <f>IF(ISERROR(SUM(O13,P13)-S13),"",SUM(O13,P13)-S13)</f>
        <v/>
      </c>
      <c r="U13" s="8">
        <f>V13+W13</f>
        <v/>
      </c>
      <c r="V13" s="9" t="n">
        <v>298200</v>
      </c>
      <c r="W13" s="9">
        <f>IF(ISBLANK(V13),"",ROUND(V13*0.1,0))</f>
        <v/>
      </c>
      <c r="X13" s="10" t="n"/>
      <c r="Y13" s="33">
        <f>IF(ISERROR(SUM(T13,U13)-X13),"",SUM(T13,U13)-X13)</f>
        <v/>
      </c>
      <c r="Z13" s="8" t="inlineStr">
        <is>
          <t>a</t>
        </is>
      </c>
      <c r="AA13" s="9" t="n">
        <v>0</v>
      </c>
      <c r="AB13" s="9">
        <f>IF(ISBLANK(AA13),"",ROUND(AA13*0.1,0))</f>
        <v/>
      </c>
      <c r="AC13" s="10" t="n">
        <v>328020</v>
      </c>
      <c r="AD13" s="17">
        <f>IF(ISERROR(SUM(Y13,Z13)-AC13),"",SUM(Y13,Z13)-AC13)</f>
        <v/>
      </c>
      <c r="AE13" s="8">
        <f>AF13+AG13</f>
        <v/>
      </c>
      <c r="AF13" s="9" t="n">
        <v>0</v>
      </c>
      <c r="AG13" s="9">
        <f>IF(ISBLANK(AF13),"",ROUND(AF13*0.1,0))</f>
        <v/>
      </c>
      <c r="AH13" s="10" t="n"/>
      <c r="AI13" s="17">
        <f>IF(ISERROR(SUM(AD13,AE13)-AH13),"",SUM(AD13,AE13)-AH13)</f>
        <v/>
      </c>
      <c r="AJ13" s="8">
        <f>AK13+AL13</f>
        <v/>
      </c>
      <c r="AK13" s="9">
        <f>107800+30300</f>
        <v/>
      </c>
      <c r="AL13" s="9">
        <f>IF(ISBLANK(AK13),"",ROUND(AK13*0.1,0))</f>
        <v/>
      </c>
      <c r="AM13" s="10" t="n"/>
      <c r="AN13" s="17">
        <f>IF(ISERROR(SUM(AI13,AJ13)-AM13),"",SUM(AI13,AJ13)-AM13)</f>
        <v/>
      </c>
      <c r="AO13" s="8">
        <f>AP13+AQ13</f>
        <v/>
      </c>
      <c r="AP13" s="9" t="n">
        <v>29623</v>
      </c>
      <c r="AQ13" s="9">
        <f>IF(ISBLANK(AP13),"",ROUND(AP13*0.1,0))</f>
        <v/>
      </c>
      <c r="AR13" s="10">
        <f>118580+33330</f>
        <v/>
      </c>
      <c r="AS13" s="17">
        <f>IF(ISERROR(SUM(AN13,AO13)-AR13),"",SUM(AN13,AO13)-AR13)</f>
        <v/>
      </c>
      <c r="AT13" s="61">
        <f>AU13+AV13</f>
        <v/>
      </c>
      <c r="AU13" s="9" t="n">
        <v>78360</v>
      </c>
      <c r="AV13" s="9">
        <f>IF(ISBLANK(AU13),"",ROUND(AU13*0.1,0))</f>
        <v/>
      </c>
      <c r="AW13" s="10" t="n"/>
      <c r="AX13" s="33">
        <f>IF(ISERROR(SUM(AS13,AT13)-AW13),"",SUM(AS13,AT13)-AW13)</f>
        <v/>
      </c>
      <c r="AY13" s="8">
        <f>AZ13+BA13</f>
        <v/>
      </c>
      <c r="AZ13" s="9">
        <f>4200+36768</f>
        <v/>
      </c>
      <c r="BA13" s="9">
        <f>IF(ISBLANK(AZ13),"",ROUND(AZ13*0.1,0))</f>
        <v/>
      </c>
      <c r="BB13" s="10">
        <f>32585+86196</f>
        <v/>
      </c>
      <c r="BC13" s="17">
        <f>IF(ISERROR(SUM(AX13,AY13)-BB13),"",SUM(AX13,AY13)-BB13)-1</f>
        <v/>
      </c>
      <c r="BD13" s="8">
        <f>BE13+BF13</f>
        <v/>
      </c>
      <c r="BE13" s="9" t="n">
        <v>107480</v>
      </c>
      <c r="BF13" s="9">
        <f>IF(ISBLANK(BE13),"",ROUND(BE13*0.1,0))</f>
        <v/>
      </c>
      <c r="BG13" s="10" t="n">
        <v>45064</v>
      </c>
      <c r="BH13" s="17">
        <f>IF(ISERROR(SUM(BC13,BD13)-BG13),"",SUM(BC13,BD13)-BG13)</f>
        <v/>
      </c>
    </row>
    <row r="14" hidden="1" s="103">
      <c r="A14" s="5" t="n">
        <v>8</v>
      </c>
      <c r="B14" s="5" t="n"/>
      <c r="C14" s="6" t="n"/>
      <c r="D14" s="6" t="n"/>
      <c r="E14" s="7" t="n"/>
      <c r="F14" s="8">
        <f>G14+H14</f>
        <v/>
      </c>
      <c r="G14" s="9" t="n">
        <v>0</v>
      </c>
      <c r="H14" s="9">
        <f>IF(ISBLANK(G14),"",ROUND(G14*0.1,0))</f>
        <v/>
      </c>
      <c r="I14" s="10" t="n"/>
      <c r="J14" s="43">
        <f>IF(ISERROR(SUM(E14,F14)-I14),"",SUM(E14,F14)-I14)</f>
        <v/>
      </c>
      <c r="K14" s="8">
        <f>L14+M14</f>
        <v/>
      </c>
      <c r="L14" s="9" t="n">
        <v>0</v>
      </c>
      <c r="M14" s="9">
        <f>IF(ISBLANK(L14),"",ROUND(L14*0.1,0))</f>
        <v/>
      </c>
      <c r="N14" s="10" t="n"/>
      <c r="O14" s="17">
        <f>IF(ISERROR(SUM(J14,K14)-N14),"",SUM(J14,K14)-N14)</f>
        <v/>
      </c>
      <c r="P14" s="8">
        <f>Q14+R14</f>
        <v/>
      </c>
      <c r="Q14" s="9" t="n">
        <v>0</v>
      </c>
      <c r="R14" s="9">
        <f>IF(ISBLANK(Q14),"",ROUND(Q14*0.1,0))</f>
        <v/>
      </c>
      <c r="S14" s="10" t="n"/>
      <c r="T14" s="17">
        <f>IF(ISERROR(SUM(O14,P14)-S14),"",SUM(O14,P14)-S14)</f>
        <v/>
      </c>
      <c r="U14" s="8">
        <f>V14+W14</f>
        <v/>
      </c>
      <c r="V14" s="9" t="n">
        <v>0</v>
      </c>
      <c r="W14" s="9">
        <f>IF(ISBLANK(V14),"",ROUND(V14*0.1,0))</f>
        <v/>
      </c>
      <c r="X14" s="10" t="n"/>
      <c r="Y14" s="17">
        <f>IF(ISERROR(SUM(T14,U14)-X14),"",SUM(T14,U14)-X14)</f>
        <v/>
      </c>
      <c r="Z14" s="8">
        <f>AA14+AB14</f>
        <v/>
      </c>
      <c r="AA14" s="9" t="n">
        <v>0</v>
      </c>
      <c r="AB14" s="9">
        <f>IF(ISBLANK(AA14),"",ROUND(AA14*0.1,0))</f>
        <v/>
      </c>
      <c r="AC14" s="10" t="n"/>
      <c r="AD14" s="17">
        <f>IF(ISERROR(SUM(Y14,Z14)-AC14),"",SUM(Y14,Z14)-AC14)</f>
        <v/>
      </c>
      <c r="AE14" s="8">
        <f>AF14+AG14</f>
        <v/>
      </c>
      <c r="AF14" s="9" t="n">
        <v>0</v>
      </c>
      <c r="AG14" s="9">
        <f>IF(ISBLANK(AF14),"",ROUND(AF14*0.1,0))</f>
        <v/>
      </c>
      <c r="AH14" s="10" t="n"/>
      <c r="AI14" s="17">
        <f>IF(ISERROR(SUM(AD14,AE14)-AH14),"",SUM(AD14,AE14)-AH14)</f>
        <v/>
      </c>
      <c r="AJ14" s="8">
        <f>AK14+AL14</f>
        <v/>
      </c>
      <c r="AK14" s="9" t="n">
        <v>0</v>
      </c>
      <c r="AL14" s="9">
        <f>IF(ISBLANK(AK14),"",ROUND(AK14*0.1,0))</f>
        <v/>
      </c>
      <c r="AM14" s="10" t="n"/>
      <c r="AN14" s="17">
        <f>IF(ISERROR(SUM(AI14,AJ14)-AM14),"",SUM(AI14,AJ14)-AM14)</f>
        <v/>
      </c>
      <c r="AO14" s="8">
        <f>AP14+AQ14</f>
        <v/>
      </c>
      <c r="AP14" s="9" t="n">
        <v>0</v>
      </c>
      <c r="AQ14" s="9">
        <f>IF(ISBLANK(AP14),"",ROUND(AP14*0.1,0))</f>
        <v/>
      </c>
      <c r="AR14" s="10" t="n"/>
      <c r="AS14" s="17">
        <f>IF(ISERROR(SUM(AN14,AO14)-AR14),"",SUM(AN14,AO14)-AR14)</f>
        <v/>
      </c>
      <c r="AT14" s="8">
        <f>AU14+AV14</f>
        <v/>
      </c>
      <c r="AU14" s="9" t="n">
        <v>0</v>
      </c>
      <c r="AV14" s="9">
        <f>IF(ISBLANK(AU14),"",ROUND(AU14*0.1,0))</f>
        <v/>
      </c>
      <c r="AW14" s="10" t="n"/>
      <c r="AX14" s="17">
        <f>IF(ISERROR(SUM(AS14,AT14)-AW14),"",SUM(AS14,AT14)-AW14)</f>
        <v/>
      </c>
      <c r="AY14" s="8">
        <f>AZ14+BA14</f>
        <v/>
      </c>
      <c r="AZ14" s="9" t="n">
        <v>0</v>
      </c>
      <c r="BA14" s="9">
        <f>IF(ISBLANK(AZ14),"",ROUND(AZ14*0.1,0))</f>
        <v/>
      </c>
      <c r="BB14" s="10" t="n"/>
      <c r="BC14" s="17">
        <f>IF(ISERROR(SUM(AX14,AY14)-BB14),"",SUM(AX14,AY14)-BB14)</f>
        <v/>
      </c>
      <c r="BD14" s="8">
        <f>BE14+BF14</f>
        <v/>
      </c>
      <c r="BE14" s="9" t="n">
        <v>0</v>
      </c>
      <c r="BF14" s="9">
        <f>IF(ISBLANK(BE14),"",ROUND(BE14*0.1,0))</f>
        <v/>
      </c>
      <c r="BG14" s="10" t="n"/>
      <c r="BH14" s="17">
        <f>IF(ISERROR(SUM(BC14,BD14)-BG14),"",SUM(BC14,BD14)-BG14)</f>
        <v/>
      </c>
    </row>
    <row r="15" hidden="1" s="103">
      <c r="A15" s="5" t="n">
        <v>9</v>
      </c>
      <c r="B15" s="5" t="n"/>
      <c r="C15" s="6" t="n"/>
      <c r="D15" s="6" t="n"/>
      <c r="E15" s="7" t="n"/>
      <c r="F15" s="8">
        <f>G15+H15</f>
        <v/>
      </c>
      <c r="G15" s="9" t="n">
        <v>0</v>
      </c>
      <c r="H15" s="9">
        <f>IF(ISBLANK(G15),"",ROUND(G15*0.1,0))</f>
        <v/>
      </c>
      <c r="I15" s="10" t="n"/>
      <c r="J15" s="43">
        <f>IF(ISERROR(SUM(E15,F15)-I15),"",SUM(E15,F15)-I15)</f>
        <v/>
      </c>
      <c r="K15" s="8">
        <f>L15+M15</f>
        <v/>
      </c>
      <c r="L15" s="9" t="n">
        <v>0</v>
      </c>
      <c r="M15" s="9">
        <f>IF(ISBLANK(L15),"",ROUND(L15*0.1,0))</f>
        <v/>
      </c>
      <c r="N15" s="10" t="n"/>
      <c r="O15" s="17">
        <f>IF(ISERROR(SUM(J15,K15)-N15),"",SUM(J15,K15)-N15)</f>
        <v/>
      </c>
      <c r="P15" s="8">
        <f>Q15+R15</f>
        <v/>
      </c>
      <c r="Q15" s="9" t="n">
        <v>0</v>
      </c>
      <c r="R15" s="9">
        <f>IF(ISBLANK(Q15),"",ROUND(Q15*0.1,0))</f>
        <v/>
      </c>
      <c r="S15" s="10" t="n"/>
      <c r="T15" s="17">
        <f>IF(ISERROR(SUM(O15,P15)-S15),"",SUM(O15,P15)-S15)</f>
        <v/>
      </c>
      <c r="U15" s="8">
        <f>V15+W15</f>
        <v/>
      </c>
      <c r="V15" s="9" t="n">
        <v>0</v>
      </c>
      <c r="W15" s="9">
        <f>IF(ISBLANK(V15),"",ROUND(V15*0.1,0))</f>
        <v/>
      </c>
      <c r="X15" s="10" t="n"/>
      <c r="Y15" s="17">
        <f>IF(ISERROR(SUM(T15,U15)-X15),"",SUM(T15,U15)-X15)</f>
        <v/>
      </c>
      <c r="Z15" s="8">
        <f>AA15+AB15</f>
        <v/>
      </c>
      <c r="AA15" s="9" t="n">
        <v>0</v>
      </c>
      <c r="AB15" s="9">
        <f>IF(ISBLANK(AA15),"",ROUND(AA15*0.1,0))</f>
        <v/>
      </c>
      <c r="AC15" s="10" t="n"/>
      <c r="AD15" s="17">
        <f>IF(ISERROR(SUM(Y15,Z15)-AC15),"",SUM(Y15,Z15)-AC15)</f>
        <v/>
      </c>
      <c r="AE15" s="8">
        <f>AF15+AG15</f>
        <v/>
      </c>
      <c r="AF15" s="9" t="n">
        <v>0</v>
      </c>
      <c r="AG15" s="9">
        <f>IF(ISBLANK(AF15),"",ROUND(AF15*0.1,0))</f>
        <v/>
      </c>
      <c r="AH15" s="10" t="n"/>
      <c r="AI15" s="17">
        <f>IF(ISERROR(SUM(AD15,AE15)-AH15),"",SUM(AD15,AE15)-AH15)</f>
        <v/>
      </c>
      <c r="AJ15" s="8">
        <f>AK15+AL15</f>
        <v/>
      </c>
      <c r="AK15" s="9" t="n">
        <v>0</v>
      </c>
      <c r="AL15" s="9">
        <f>IF(ISBLANK(AK15),"",ROUND(AK15*0.1,0))</f>
        <v/>
      </c>
      <c r="AM15" s="10" t="n"/>
      <c r="AN15" s="17">
        <f>IF(ISERROR(SUM(AI15,AJ15)-AM15),"",SUM(AI15,AJ15)-AM15)</f>
        <v/>
      </c>
      <c r="AO15" s="8">
        <f>AP15+AQ15</f>
        <v/>
      </c>
      <c r="AP15" s="9" t="n">
        <v>0</v>
      </c>
      <c r="AQ15" s="9">
        <f>IF(ISBLANK(AP15),"",ROUND(AP15*0.1,0))</f>
        <v/>
      </c>
      <c r="AR15" s="10" t="n"/>
      <c r="AS15" s="17">
        <f>IF(ISERROR(SUM(AN15,AO15)-AR15),"",SUM(AN15,AO15)-AR15)</f>
        <v/>
      </c>
      <c r="AT15" s="8">
        <f>AU15+AV15</f>
        <v/>
      </c>
      <c r="AU15" s="9" t="n">
        <v>0</v>
      </c>
      <c r="AV15" s="9">
        <f>IF(ISBLANK(AU15),"",ROUND(AU15*0.1,0))</f>
        <v/>
      </c>
      <c r="AW15" s="10" t="n"/>
      <c r="AX15" s="17">
        <f>IF(ISERROR(SUM(AS15,AT15)-AW15),"",SUM(AS15,AT15)-AW15)</f>
        <v/>
      </c>
      <c r="AY15" s="8">
        <f>AZ15+BA15</f>
        <v/>
      </c>
      <c r="AZ15" s="9" t="n">
        <v>0</v>
      </c>
      <c r="BA15" s="9">
        <f>IF(ISBLANK(AZ15),"",ROUND(AZ15*0.1,0))</f>
        <v/>
      </c>
      <c r="BB15" s="10" t="n"/>
      <c r="BC15" s="17">
        <f>IF(ISERROR(SUM(AX15,AY15)-BB15),"",SUM(AX15,AY15)-BB15)</f>
        <v/>
      </c>
      <c r="BD15" s="8">
        <f>BE15+BF15</f>
        <v/>
      </c>
      <c r="BE15" s="9" t="n">
        <v>0</v>
      </c>
      <c r="BF15" s="9">
        <f>IF(ISBLANK(BE15),"",ROUND(BE15*0.1,0))</f>
        <v/>
      </c>
      <c r="BG15" s="10" t="n"/>
      <c r="BH15" s="17">
        <f>IF(ISERROR(SUM(BC15,BD15)-BG15),"",SUM(BC15,BD15)-BG15)</f>
        <v/>
      </c>
    </row>
    <row r="16" hidden="1" s="103">
      <c r="A16" s="5" t="n">
        <v>10</v>
      </c>
      <c r="B16" s="5" t="n"/>
      <c r="C16" s="6" t="n"/>
      <c r="D16" s="6" t="n"/>
      <c r="E16" s="7" t="n"/>
      <c r="F16" s="8">
        <f>G16+H16</f>
        <v/>
      </c>
      <c r="G16" s="9" t="n">
        <v>0</v>
      </c>
      <c r="H16" s="9">
        <f>IF(ISBLANK(G16),"",ROUND(G16*0.1,0))</f>
        <v/>
      </c>
      <c r="I16" s="10" t="n"/>
      <c r="J16" s="43">
        <f>IF(ISERROR(SUM(E16,F16)-I16),"",SUM(E16,F16)-I16)</f>
        <v/>
      </c>
      <c r="K16" s="8">
        <f>L16+M16</f>
        <v/>
      </c>
      <c r="L16" s="9" t="n">
        <v>0</v>
      </c>
      <c r="M16" s="9">
        <f>IF(ISBLANK(L16),"",ROUND(L16*0.1,0))</f>
        <v/>
      </c>
      <c r="N16" s="10" t="n"/>
      <c r="O16" s="17">
        <f>IF(ISERROR(SUM(J16,K16)-N16),"",SUM(J16,K16)-N16)</f>
        <v/>
      </c>
      <c r="P16" s="8">
        <f>Q16+R16</f>
        <v/>
      </c>
      <c r="Q16" s="9" t="n">
        <v>0</v>
      </c>
      <c r="R16" s="9">
        <f>IF(ISBLANK(Q16),"",ROUND(Q16*0.1,0))</f>
        <v/>
      </c>
      <c r="S16" s="10" t="n"/>
      <c r="T16" s="17">
        <f>IF(ISERROR(SUM(O16,P16)-S16),"",SUM(O16,P16)-S16)</f>
        <v/>
      </c>
      <c r="U16" s="8">
        <f>V16+W16</f>
        <v/>
      </c>
      <c r="V16" s="9" t="n">
        <v>0</v>
      </c>
      <c r="W16" s="9">
        <f>IF(ISBLANK(V16),"",ROUND(V16*0.1,0))</f>
        <v/>
      </c>
      <c r="X16" s="10" t="n"/>
      <c r="Y16" s="17">
        <f>IF(ISERROR(SUM(T16,U16)-X16),"",SUM(T16,U16)-X16)</f>
        <v/>
      </c>
      <c r="Z16" s="8">
        <f>AA16+AB16</f>
        <v/>
      </c>
      <c r="AA16" s="9" t="n">
        <v>0</v>
      </c>
      <c r="AB16" s="9">
        <f>IF(ISBLANK(AA16),"",ROUND(AA16*0.1,0))</f>
        <v/>
      </c>
      <c r="AC16" s="10" t="n"/>
      <c r="AD16" s="17">
        <f>IF(ISERROR(SUM(Y16,Z16)-AC16),"",SUM(Y16,Z16)-AC16)</f>
        <v/>
      </c>
      <c r="AE16" s="8">
        <f>AF16+AG16</f>
        <v/>
      </c>
      <c r="AF16" s="9" t="n">
        <v>0</v>
      </c>
      <c r="AG16" s="9">
        <f>IF(ISBLANK(AF16),"",ROUND(AF16*0.1,0))</f>
        <v/>
      </c>
      <c r="AH16" s="10" t="n"/>
      <c r="AI16" s="17">
        <f>IF(ISERROR(SUM(AD16,AE16)-AH16),"",SUM(AD16,AE16)-AH16)</f>
        <v/>
      </c>
      <c r="AJ16" s="8">
        <f>AK16+AL16</f>
        <v/>
      </c>
      <c r="AK16" s="9" t="n">
        <v>0</v>
      </c>
      <c r="AL16" s="9">
        <f>IF(ISBLANK(AK16),"",ROUND(AK16*0.1,0))</f>
        <v/>
      </c>
      <c r="AM16" s="10" t="n"/>
      <c r="AN16" s="17">
        <f>IF(ISERROR(SUM(AI16,AJ16)-AM16),"",SUM(AI16,AJ16)-AM16)</f>
        <v/>
      </c>
      <c r="AO16" s="8">
        <f>AP16+AQ16</f>
        <v/>
      </c>
      <c r="AP16" s="9" t="n">
        <v>0</v>
      </c>
      <c r="AQ16" s="9">
        <f>IF(ISBLANK(AP16),"",ROUND(AP16*0.1,0))</f>
        <v/>
      </c>
      <c r="AR16" s="10" t="n"/>
      <c r="AS16" s="17">
        <f>IF(ISERROR(SUM(AN16,AO16)-AR16),"",SUM(AN16,AO16)-AR16)</f>
        <v/>
      </c>
      <c r="AT16" s="8">
        <f>AU16+AV16</f>
        <v/>
      </c>
      <c r="AU16" s="9" t="n">
        <v>0</v>
      </c>
      <c r="AV16" s="9">
        <f>IF(ISBLANK(AU16),"",ROUND(AU16*0.1,0))</f>
        <v/>
      </c>
      <c r="AW16" s="10" t="n"/>
      <c r="AX16" s="17">
        <f>IF(ISERROR(SUM(AS16,AT16)-AW16),"",SUM(AS16,AT16)-AW16)</f>
        <v/>
      </c>
      <c r="AY16" s="8">
        <f>AZ16+BA16</f>
        <v/>
      </c>
      <c r="AZ16" s="9" t="n">
        <v>0</v>
      </c>
      <c r="BA16" s="9">
        <f>IF(ISBLANK(AZ16),"",ROUND(AZ16*0.1,0))</f>
        <v/>
      </c>
      <c r="BB16" s="10" t="n"/>
      <c r="BC16" s="17">
        <f>IF(ISERROR(SUM(AX16,AY16)-BB16),"",SUM(AX16,AY16)-BB16)</f>
        <v/>
      </c>
      <c r="BD16" s="8">
        <f>BE16+BF16</f>
        <v/>
      </c>
      <c r="BE16" s="9" t="n">
        <v>0</v>
      </c>
      <c r="BF16" s="9">
        <f>IF(ISBLANK(BE16),"",ROUND(BE16*0.1,0))</f>
        <v/>
      </c>
      <c r="BG16" s="10" t="n"/>
      <c r="BH16" s="17">
        <f>IF(ISERROR(SUM(BC16,BD16)-BG16),"",SUM(BC16,BD16)-BG16)</f>
        <v/>
      </c>
    </row>
    <row r="17" hidden="1" s="103">
      <c r="A17" s="5" t="n">
        <v>11</v>
      </c>
      <c r="B17" s="5" t="n"/>
      <c r="C17" s="6" t="n"/>
      <c r="D17" s="6" t="n"/>
      <c r="E17" s="7" t="n"/>
      <c r="F17" s="8">
        <f>G17+H17</f>
        <v/>
      </c>
      <c r="G17" s="9" t="n">
        <v>0</v>
      </c>
      <c r="H17" s="9">
        <f>IF(ISBLANK(G17),"",ROUND(G17*0.1,0))</f>
        <v/>
      </c>
      <c r="I17" s="10" t="n"/>
      <c r="J17" s="43">
        <f>IF(ISERROR(SUM(E17,F17)-I17),"",SUM(E17,F17)-I17)</f>
        <v/>
      </c>
      <c r="K17" s="8">
        <f>L17+M17</f>
        <v/>
      </c>
      <c r="L17" s="9" t="n">
        <v>0</v>
      </c>
      <c r="M17" s="9">
        <f>IF(ISBLANK(L17),"",ROUND(L17*0.1,0))</f>
        <v/>
      </c>
      <c r="N17" s="10" t="n"/>
      <c r="O17" s="17">
        <f>IF(ISERROR(SUM(J17,K17)-N17),"",SUM(J17,K17)-N17)</f>
        <v/>
      </c>
      <c r="P17" s="8">
        <f>Q17+R17</f>
        <v/>
      </c>
      <c r="Q17" s="9" t="n">
        <v>0</v>
      </c>
      <c r="R17" s="9">
        <f>IF(ISBLANK(Q17),"",ROUND(Q17*0.1,0))</f>
        <v/>
      </c>
      <c r="S17" s="10" t="n"/>
      <c r="T17" s="17">
        <f>IF(ISERROR(SUM(O17,P17)-S17),"",SUM(O17,P17)-S17)</f>
        <v/>
      </c>
      <c r="U17" s="8">
        <f>V17+W17</f>
        <v/>
      </c>
      <c r="V17" s="9" t="n">
        <v>0</v>
      </c>
      <c r="W17" s="9">
        <f>IF(ISBLANK(V17),"",ROUND(V17*0.1,0))</f>
        <v/>
      </c>
      <c r="X17" s="10" t="n"/>
      <c r="Y17" s="17">
        <f>IF(ISERROR(SUM(T17,U17)-X17),"",SUM(T17,U17)-X17)</f>
        <v/>
      </c>
      <c r="Z17" s="8">
        <f>AA17+AB17</f>
        <v/>
      </c>
      <c r="AA17" s="9" t="n">
        <v>0</v>
      </c>
      <c r="AB17" s="9">
        <f>IF(ISBLANK(AA17),"",ROUND(AA17*0.1,0))</f>
        <v/>
      </c>
      <c r="AC17" s="10" t="n"/>
      <c r="AD17" s="17">
        <f>IF(ISERROR(SUM(Y17,Z17)-AC17),"",SUM(Y17,Z17)-AC17)</f>
        <v/>
      </c>
      <c r="AE17" s="8">
        <f>AF17+AG17</f>
        <v/>
      </c>
      <c r="AF17" s="9" t="n">
        <v>0</v>
      </c>
      <c r="AG17" s="9">
        <f>IF(ISBLANK(AF17),"",ROUND(AF17*0.1,0))</f>
        <v/>
      </c>
      <c r="AH17" s="10" t="n"/>
      <c r="AI17" s="17">
        <f>IF(ISERROR(SUM(AD17,AE17)-AH17),"",SUM(AD17,AE17)-AH17)</f>
        <v/>
      </c>
      <c r="AJ17" s="8">
        <f>AK17+AL17</f>
        <v/>
      </c>
      <c r="AK17" s="9" t="n">
        <v>0</v>
      </c>
      <c r="AL17" s="9">
        <f>IF(ISBLANK(AK17),"",ROUND(AK17*0.1,0))</f>
        <v/>
      </c>
      <c r="AM17" s="10" t="n"/>
      <c r="AN17" s="17">
        <f>IF(ISERROR(SUM(AI17,AJ17)-AM17),"",SUM(AI17,AJ17)-AM17)</f>
        <v/>
      </c>
      <c r="AO17" s="8">
        <f>AP17+AQ17</f>
        <v/>
      </c>
      <c r="AP17" s="9" t="n">
        <v>0</v>
      </c>
      <c r="AQ17" s="9">
        <f>IF(ISBLANK(AP17),"",ROUND(AP17*0.1,0))</f>
        <v/>
      </c>
      <c r="AR17" s="10" t="n"/>
      <c r="AS17" s="17">
        <f>IF(ISERROR(SUM(AN17,AO17)-AR17),"",SUM(AN17,AO17)-AR17)</f>
        <v/>
      </c>
      <c r="AT17" s="8">
        <f>AU17+AV17</f>
        <v/>
      </c>
      <c r="AU17" s="9" t="n">
        <v>0</v>
      </c>
      <c r="AV17" s="9">
        <f>IF(ISBLANK(AU17),"",ROUND(AU17*0.1,0))</f>
        <v/>
      </c>
      <c r="AW17" s="10" t="n"/>
      <c r="AX17" s="17">
        <f>IF(ISERROR(SUM(AS17,AT17)-AW17),"",SUM(AS17,AT17)-AW17)</f>
        <v/>
      </c>
      <c r="AY17" s="8">
        <f>AZ17+BA17</f>
        <v/>
      </c>
      <c r="AZ17" s="9" t="n">
        <v>0</v>
      </c>
      <c r="BA17" s="9">
        <f>IF(ISBLANK(AZ17),"",ROUND(AZ17*0.1,0))</f>
        <v/>
      </c>
      <c r="BB17" s="10" t="n"/>
      <c r="BC17" s="17">
        <f>IF(ISERROR(SUM(AX17,AY17)-BB17),"",SUM(AX17,AY17)-BB17)</f>
        <v/>
      </c>
      <c r="BD17" s="8">
        <f>BE17+BF17</f>
        <v/>
      </c>
      <c r="BE17" s="9" t="n">
        <v>0</v>
      </c>
      <c r="BF17" s="9">
        <f>IF(ISBLANK(BE17),"",ROUND(BE17*0.1,0))</f>
        <v/>
      </c>
      <c r="BG17" s="10" t="n"/>
      <c r="BH17" s="17">
        <f>IF(ISERROR(SUM(BC17,BD17)-BG17),"",SUM(BC17,BD17)-BG17)</f>
        <v/>
      </c>
    </row>
    <row r="18" hidden="1" s="103">
      <c r="A18" s="5" t="n">
        <v>12</v>
      </c>
      <c r="B18" s="5" t="n"/>
      <c r="C18" s="6" t="n"/>
      <c r="D18" s="6" t="n"/>
      <c r="E18" s="7" t="n"/>
      <c r="F18" s="8">
        <f>G18+H18</f>
        <v/>
      </c>
      <c r="G18" s="9" t="n">
        <v>0</v>
      </c>
      <c r="H18" s="9">
        <f>IF(ISBLANK(G18),"",ROUND(G18*0.1,0))</f>
        <v/>
      </c>
      <c r="I18" s="10" t="n"/>
      <c r="J18" s="43">
        <f>IF(ISERROR(SUM(E18,F18)-I18),"",SUM(E18,F18)-I18)</f>
        <v/>
      </c>
      <c r="K18" s="8">
        <f>L18+M18</f>
        <v/>
      </c>
      <c r="L18" s="9" t="n">
        <v>0</v>
      </c>
      <c r="M18" s="9">
        <f>IF(ISBLANK(L18),"",ROUND(L18*0.1,0))</f>
        <v/>
      </c>
      <c r="N18" s="10" t="n"/>
      <c r="O18" s="17">
        <f>IF(ISERROR(SUM(J18,K18)-N18),"",SUM(J18,K18)-N18)</f>
        <v/>
      </c>
      <c r="P18" s="8">
        <f>Q18+R18</f>
        <v/>
      </c>
      <c r="Q18" s="9" t="n">
        <v>0</v>
      </c>
      <c r="R18" s="9">
        <f>IF(ISBLANK(Q18),"",ROUND(Q18*0.1,0))</f>
        <v/>
      </c>
      <c r="S18" s="10" t="n"/>
      <c r="T18" s="17">
        <f>IF(ISERROR(SUM(O18,P18)-S18),"",SUM(O18,P18)-S18)</f>
        <v/>
      </c>
      <c r="U18" s="8">
        <f>V18+W18</f>
        <v/>
      </c>
      <c r="V18" s="9" t="n">
        <v>0</v>
      </c>
      <c r="W18" s="9">
        <f>IF(ISBLANK(V18),"",ROUND(V18*0.1,0))</f>
        <v/>
      </c>
      <c r="X18" s="10" t="n"/>
      <c r="Y18" s="17">
        <f>IF(ISERROR(SUM(T18,U18)-X18),"",SUM(T18,U18)-X18)</f>
        <v/>
      </c>
      <c r="Z18" s="8">
        <f>AA18+AB18</f>
        <v/>
      </c>
      <c r="AA18" s="9" t="n">
        <v>0</v>
      </c>
      <c r="AB18" s="9">
        <f>IF(ISBLANK(AA18),"",ROUND(AA18*0.1,0))</f>
        <v/>
      </c>
      <c r="AC18" s="10" t="n"/>
      <c r="AD18" s="17">
        <f>IF(ISERROR(SUM(Y18,Z18)-AC18),"",SUM(Y18,Z18)-AC18)</f>
        <v/>
      </c>
      <c r="AE18" s="8">
        <f>AF18+AG18</f>
        <v/>
      </c>
      <c r="AF18" s="9" t="n">
        <v>0</v>
      </c>
      <c r="AG18" s="9">
        <f>IF(ISBLANK(AF18),"",ROUND(AF18*0.1,0))</f>
        <v/>
      </c>
      <c r="AH18" s="10" t="n"/>
      <c r="AI18" s="17">
        <f>IF(ISERROR(SUM(AD18,AE18)-AH18),"",SUM(AD18,AE18)-AH18)</f>
        <v/>
      </c>
      <c r="AJ18" s="8">
        <f>AK18+AL18</f>
        <v/>
      </c>
      <c r="AK18" s="9" t="n">
        <v>0</v>
      </c>
      <c r="AL18" s="9">
        <f>IF(ISBLANK(AK18),"",ROUND(AK18*0.1,0))</f>
        <v/>
      </c>
      <c r="AM18" s="10" t="n"/>
      <c r="AN18" s="17">
        <f>IF(ISERROR(SUM(AI18,AJ18)-AM18),"",SUM(AI18,AJ18)-AM18)</f>
        <v/>
      </c>
      <c r="AO18" s="8">
        <f>AP18+AQ18</f>
        <v/>
      </c>
      <c r="AP18" s="9" t="n">
        <v>0</v>
      </c>
      <c r="AQ18" s="9">
        <f>IF(ISBLANK(AP18),"",ROUND(AP18*0.1,0))</f>
        <v/>
      </c>
      <c r="AR18" s="10" t="n"/>
      <c r="AS18" s="17">
        <f>IF(ISERROR(SUM(AN18,AO18)-AR18),"",SUM(AN18,AO18)-AR18)</f>
        <v/>
      </c>
      <c r="AT18" s="8">
        <f>AU18+AV18</f>
        <v/>
      </c>
      <c r="AU18" s="9" t="n">
        <v>0</v>
      </c>
      <c r="AV18" s="9">
        <f>IF(ISBLANK(AU18),"",ROUND(AU18*0.1,0))</f>
        <v/>
      </c>
      <c r="AW18" s="10" t="n"/>
      <c r="AX18" s="17">
        <f>IF(ISERROR(SUM(AS18,AT18)-AW18),"",SUM(AS18,AT18)-AW18)</f>
        <v/>
      </c>
      <c r="AY18" s="8">
        <f>AZ18+BA18</f>
        <v/>
      </c>
      <c r="AZ18" s="9" t="n">
        <v>0</v>
      </c>
      <c r="BA18" s="9">
        <f>IF(ISBLANK(AZ18),"",ROUND(AZ18*0.1,0))</f>
        <v/>
      </c>
      <c r="BB18" s="10" t="n"/>
      <c r="BC18" s="17">
        <f>IF(ISERROR(SUM(AX18,AY18)-BB18),"",SUM(AX18,AY18)-BB18)</f>
        <v/>
      </c>
      <c r="BD18" s="8">
        <f>BE18+BF18</f>
        <v/>
      </c>
      <c r="BE18" s="9" t="n">
        <v>0</v>
      </c>
      <c r="BF18" s="9">
        <f>IF(ISBLANK(BE18),"",ROUND(BE18*0.1,0))</f>
        <v/>
      </c>
      <c r="BG18" s="10" t="n"/>
      <c r="BH18" s="17">
        <f>IF(ISERROR(SUM(BC18,BD18)-BG18),"",SUM(BC18,BD18)-BG18)</f>
        <v/>
      </c>
    </row>
    <row r="19" hidden="1" s="103">
      <c r="A19" s="5" t="n">
        <v>13</v>
      </c>
      <c r="B19" s="5" t="n"/>
      <c r="C19" s="6" t="n"/>
      <c r="D19" s="6" t="n"/>
      <c r="E19" s="7" t="n"/>
      <c r="F19" s="8">
        <f>G19+H19</f>
        <v/>
      </c>
      <c r="G19" s="9" t="n">
        <v>0</v>
      </c>
      <c r="H19" s="9">
        <f>IF(ISBLANK(G19),"",ROUND(G19*0.1,0))</f>
        <v/>
      </c>
      <c r="I19" s="10" t="n"/>
      <c r="J19" s="43">
        <f>IF(ISERROR(SUM(E19,F19)-I19),"",SUM(E19,F19)-I19)</f>
        <v/>
      </c>
      <c r="K19" s="8">
        <f>L19+M19</f>
        <v/>
      </c>
      <c r="L19" s="9" t="n">
        <v>0</v>
      </c>
      <c r="M19" s="9">
        <f>IF(ISBLANK(L19),"",ROUND(L19*0.1,0))</f>
        <v/>
      </c>
      <c r="N19" s="10" t="n"/>
      <c r="O19" s="17">
        <f>IF(ISERROR(SUM(J19,K19)-N19),"",SUM(J19,K19)-N19)</f>
        <v/>
      </c>
      <c r="P19" s="8">
        <f>Q19+R19</f>
        <v/>
      </c>
      <c r="Q19" s="9" t="n">
        <v>0</v>
      </c>
      <c r="R19" s="9">
        <f>IF(ISBLANK(Q19),"",ROUND(Q19*0.1,0))</f>
        <v/>
      </c>
      <c r="S19" s="10" t="n"/>
      <c r="T19" s="17">
        <f>IF(ISERROR(SUM(O19,P19)-S19),"",SUM(O19,P19)-S19)</f>
        <v/>
      </c>
      <c r="U19" s="8">
        <f>V19+W19</f>
        <v/>
      </c>
      <c r="V19" s="9" t="n">
        <v>0</v>
      </c>
      <c r="W19" s="9">
        <f>IF(ISBLANK(V19),"",ROUND(V19*0.1,0))</f>
        <v/>
      </c>
      <c r="X19" s="10" t="n"/>
      <c r="Y19" s="17">
        <f>IF(ISERROR(SUM(T19,U19)-X19),"",SUM(T19,U19)-X19)</f>
        <v/>
      </c>
      <c r="Z19" s="8">
        <f>AA19+AB19</f>
        <v/>
      </c>
      <c r="AA19" s="9" t="n">
        <v>0</v>
      </c>
      <c r="AB19" s="9">
        <f>IF(ISBLANK(AA19),"",ROUND(AA19*0.1,0))</f>
        <v/>
      </c>
      <c r="AC19" s="10" t="n"/>
      <c r="AD19" s="17">
        <f>IF(ISERROR(SUM(Y19,Z19)-AC19),"",SUM(Y19,Z19)-AC19)</f>
        <v/>
      </c>
      <c r="AE19" s="8">
        <f>AF19+AG19</f>
        <v/>
      </c>
      <c r="AF19" s="9" t="n">
        <v>0</v>
      </c>
      <c r="AG19" s="9">
        <f>IF(ISBLANK(AF19),"",ROUND(AF19*0.1,0))</f>
        <v/>
      </c>
      <c r="AH19" s="10" t="n"/>
      <c r="AI19" s="17">
        <f>IF(ISERROR(SUM(AD19,AE19)-AH19),"",SUM(AD19,AE19)-AH19)</f>
        <v/>
      </c>
      <c r="AJ19" s="8">
        <f>AK19+AL19</f>
        <v/>
      </c>
      <c r="AK19" s="9" t="n">
        <v>0</v>
      </c>
      <c r="AL19" s="9">
        <f>IF(ISBLANK(AK19),"",ROUND(AK19*0.1,0))</f>
        <v/>
      </c>
      <c r="AM19" s="10" t="n"/>
      <c r="AN19" s="17">
        <f>IF(ISERROR(SUM(AI19,AJ19)-AM19),"",SUM(AI19,AJ19)-AM19)</f>
        <v/>
      </c>
      <c r="AO19" s="8">
        <f>AP19+AQ19</f>
        <v/>
      </c>
      <c r="AP19" s="9" t="n">
        <v>0</v>
      </c>
      <c r="AQ19" s="9">
        <f>IF(ISBLANK(AP19),"",ROUND(AP19*0.1,0))</f>
        <v/>
      </c>
      <c r="AR19" s="10" t="n"/>
      <c r="AS19" s="17">
        <f>IF(ISERROR(SUM(AN19,AO19)-AR19),"",SUM(AN19,AO19)-AR19)</f>
        <v/>
      </c>
      <c r="AT19" s="8">
        <f>AU19+AV19</f>
        <v/>
      </c>
      <c r="AU19" s="9" t="n">
        <v>0</v>
      </c>
      <c r="AV19" s="9">
        <f>IF(ISBLANK(AU19),"",ROUND(AU19*0.1,0))</f>
        <v/>
      </c>
      <c r="AW19" s="10" t="n"/>
      <c r="AX19" s="17">
        <f>IF(ISERROR(SUM(AS19,AT19)-AW19),"",SUM(AS19,AT19)-AW19)</f>
        <v/>
      </c>
      <c r="AY19" s="8">
        <f>AZ19+BA19</f>
        <v/>
      </c>
      <c r="AZ19" s="9" t="n">
        <v>0</v>
      </c>
      <c r="BA19" s="9">
        <f>IF(ISBLANK(AZ19),"",ROUND(AZ19*0.1,0))</f>
        <v/>
      </c>
      <c r="BB19" s="10" t="n"/>
      <c r="BC19" s="17">
        <f>IF(ISERROR(SUM(AX19,AY19)-BB19),"",SUM(AX19,AY19)-BB19)</f>
        <v/>
      </c>
      <c r="BD19" s="8">
        <f>BE19+BF19</f>
        <v/>
      </c>
      <c r="BE19" s="9" t="n">
        <v>0</v>
      </c>
      <c r="BF19" s="9">
        <f>IF(ISBLANK(BE19),"",ROUND(BE19*0.1,0))</f>
        <v/>
      </c>
      <c r="BG19" s="10" t="n"/>
      <c r="BH19" s="17">
        <f>IF(ISERROR(SUM(BC19,BD19)-BG19),"",SUM(BC19,BD19)-BG19)</f>
        <v/>
      </c>
    </row>
    <row r="20" hidden="1" s="103">
      <c r="A20" s="5" t="n">
        <v>14</v>
      </c>
      <c r="B20" s="5" t="n"/>
      <c r="C20" s="6" t="n"/>
      <c r="D20" s="6" t="n"/>
      <c r="E20" s="7" t="n"/>
      <c r="F20" s="8">
        <f>G20+H20</f>
        <v/>
      </c>
      <c r="G20" s="9" t="n">
        <v>0</v>
      </c>
      <c r="H20" s="9">
        <f>IF(ISBLANK(G20),"",ROUND(G20*0.1,0))</f>
        <v/>
      </c>
      <c r="I20" s="10" t="n"/>
      <c r="J20" s="43">
        <f>IF(ISERROR(SUM(E20,F20)-I20),"",SUM(E20,F20)-I20)</f>
        <v/>
      </c>
      <c r="K20" s="8">
        <f>L20+M20</f>
        <v/>
      </c>
      <c r="L20" s="9" t="n">
        <v>0</v>
      </c>
      <c r="M20" s="9">
        <f>IF(ISBLANK(L20),"",ROUND(L20*0.1,0))</f>
        <v/>
      </c>
      <c r="N20" s="10" t="n"/>
      <c r="O20" s="17">
        <f>IF(ISERROR(SUM(J20,K20)-N20),"",SUM(J20,K20)-N20)</f>
        <v/>
      </c>
      <c r="P20" s="8">
        <f>Q20+R20</f>
        <v/>
      </c>
      <c r="Q20" s="9" t="n">
        <v>0</v>
      </c>
      <c r="R20" s="9">
        <f>IF(ISBLANK(Q20),"",ROUND(Q20*0.1,0))</f>
        <v/>
      </c>
      <c r="S20" s="10" t="n"/>
      <c r="T20" s="17">
        <f>IF(ISERROR(SUM(O20,P20)-S20),"",SUM(O20,P20)-S20)</f>
        <v/>
      </c>
      <c r="U20" s="8">
        <f>V20+W20</f>
        <v/>
      </c>
      <c r="V20" s="9" t="n">
        <v>0</v>
      </c>
      <c r="W20" s="9">
        <f>IF(ISBLANK(V20),"",ROUND(V20*0.1,0))</f>
        <v/>
      </c>
      <c r="X20" s="10" t="n"/>
      <c r="Y20" s="17">
        <f>IF(ISERROR(SUM(T20,U20)-X20),"",SUM(T20,U20)-X20)</f>
        <v/>
      </c>
      <c r="Z20" s="8">
        <f>AA20+AB20</f>
        <v/>
      </c>
      <c r="AA20" s="9" t="n">
        <v>0</v>
      </c>
      <c r="AB20" s="9">
        <f>IF(ISBLANK(AA20),"",ROUND(AA20*0.1,0))</f>
        <v/>
      </c>
      <c r="AC20" s="10" t="n"/>
      <c r="AD20" s="17">
        <f>IF(ISERROR(SUM(Y20,Z20)-AC20),"",SUM(Y20,Z20)-AC20)</f>
        <v/>
      </c>
      <c r="AE20" s="8">
        <f>AF20+AG20</f>
        <v/>
      </c>
      <c r="AF20" s="9" t="n">
        <v>0</v>
      </c>
      <c r="AG20" s="9">
        <f>IF(ISBLANK(AF20),"",ROUND(AF20*0.1,0))</f>
        <v/>
      </c>
      <c r="AH20" s="10" t="n"/>
      <c r="AI20" s="17">
        <f>IF(ISERROR(SUM(AD20,AE20)-AH20),"",SUM(AD20,AE20)-AH20)</f>
        <v/>
      </c>
      <c r="AJ20" s="8">
        <f>AK20+AL20</f>
        <v/>
      </c>
      <c r="AK20" s="9" t="n">
        <v>0</v>
      </c>
      <c r="AL20" s="9">
        <f>IF(ISBLANK(AK20),"",ROUND(AK20*0.1,0))</f>
        <v/>
      </c>
      <c r="AM20" s="10" t="n"/>
      <c r="AN20" s="17">
        <f>IF(ISERROR(SUM(AI20,AJ20)-AM20),"",SUM(AI20,AJ20)-AM20)</f>
        <v/>
      </c>
      <c r="AO20" s="8">
        <f>AP20+AQ20</f>
        <v/>
      </c>
      <c r="AP20" s="9" t="n">
        <v>0</v>
      </c>
      <c r="AQ20" s="9">
        <f>IF(ISBLANK(AP20),"",ROUND(AP20*0.1,0))</f>
        <v/>
      </c>
      <c r="AR20" s="10" t="n"/>
      <c r="AS20" s="17">
        <f>IF(ISERROR(SUM(AN20,AO20)-AR20),"",SUM(AN20,AO20)-AR20)</f>
        <v/>
      </c>
      <c r="AT20" s="8">
        <f>AU20+AV20</f>
        <v/>
      </c>
      <c r="AU20" s="9" t="n">
        <v>0</v>
      </c>
      <c r="AV20" s="9">
        <f>IF(ISBLANK(AU20),"",ROUND(AU20*0.1,0))</f>
        <v/>
      </c>
      <c r="AW20" s="10" t="n"/>
      <c r="AX20" s="17">
        <f>IF(ISERROR(SUM(AS20,AT20)-AW20),"",SUM(AS20,AT20)-AW20)</f>
        <v/>
      </c>
      <c r="AY20" s="8">
        <f>AZ20+BA20</f>
        <v/>
      </c>
      <c r="AZ20" s="9" t="n">
        <v>0</v>
      </c>
      <c r="BA20" s="9">
        <f>IF(ISBLANK(AZ20),"",ROUND(AZ20*0.1,0))</f>
        <v/>
      </c>
      <c r="BB20" s="10" t="n"/>
      <c r="BC20" s="17">
        <f>IF(ISERROR(SUM(AX20,AY20)-BB20),"",SUM(AX20,AY20)-BB20)</f>
        <v/>
      </c>
      <c r="BD20" s="8">
        <f>BE20+BF20</f>
        <v/>
      </c>
      <c r="BE20" s="9" t="n">
        <v>0</v>
      </c>
      <c r="BF20" s="9">
        <f>IF(ISBLANK(BE20),"",ROUND(BE20*0.1,0))</f>
        <v/>
      </c>
      <c r="BG20" s="10" t="n"/>
      <c r="BH20" s="17">
        <f>IF(ISERROR(SUM(BC20,BD20)-BG20),"",SUM(BC20,BD20)-BG20)</f>
        <v/>
      </c>
    </row>
    <row r="21" hidden="1" s="103">
      <c r="A21" s="5" t="n">
        <v>15</v>
      </c>
      <c r="B21" s="5" t="n"/>
      <c r="C21" s="6" t="n"/>
      <c r="D21" s="6" t="n"/>
      <c r="E21" s="7" t="n"/>
      <c r="F21" s="8">
        <f>G21+H21</f>
        <v/>
      </c>
      <c r="G21" s="9" t="n">
        <v>0</v>
      </c>
      <c r="H21" s="9">
        <f>IF(ISBLANK(G21),"",ROUND(G21*0.1,0))</f>
        <v/>
      </c>
      <c r="I21" s="10" t="n"/>
      <c r="J21" s="43">
        <f>IF(ISERROR(SUM(E21,F21)-I21),"",SUM(E21,F21)-I21)</f>
        <v/>
      </c>
      <c r="K21" s="8">
        <f>L21+M21</f>
        <v/>
      </c>
      <c r="L21" s="9" t="n">
        <v>0</v>
      </c>
      <c r="M21" s="9">
        <f>IF(ISBLANK(L21),"",ROUND(L21*0.1,0))</f>
        <v/>
      </c>
      <c r="N21" s="10" t="n"/>
      <c r="O21" s="17">
        <f>IF(ISERROR(SUM(J21,K21)-N21),"",SUM(J21,K21)-N21)</f>
        <v/>
      </c>
      <c r="P21" s="8">
        <f>Q21+R21</f>
        <v/>
      </c>
      <c r="Q21" s="9" t="n">
        <v>0</v>
      </c>
      <c r="R21" s="9">
        <f>IF(ISBLANK(Q21),"",ROUND(Q21*0.1,0))</f>
        <v/>
      </c>
      <c r="S21" s="10" t="n"/>
      <c r="T21" s="17">
        <f>IF(ISERROR(SUM(O21,P21)-S21),"",SUM(O21,P21)-S21)</f>
        <v/>
      </c>
      <c r="U21" s="8">
        <f>V21+W21</f>
        <v/>
      </c>
      <c r="V21" s="9" t="n">
        <v>0</v>
      </c>
      <c r="W21" s="9">
        <f>IF(ISBLANK(V21),"",ROUND(V21*0.1,0))</f>
        <v/>
      </c>
      <c r="X21" s="10" t="n"/>
      <c r="Y21" s="17">
        <f>IF(ISERROR(SUM(T21,U21)-X21),"",SUM(T21,U21)-X21)</f>
        <v/>
      </c>
      <c r="Z21" s="8">
        <f>AA21+AB21</f>
        <v/>
      </c>
      <c r="AA21" s="9" t="n">
        <v>0</v>
      </c>
      <c r="AB21" s="9">
        <f>IF(ISBLANK(AA21),"",ROUND(AA21*0.1,0))</f>
        <v/>
      </c>
      <c r="AC21" s="10" t="n"/>
      <c r="AD21" s="17">
        <f>IF(ISERROR(SUM(Y21,Z21)-AC21),"",SUM(Y21,Z21)-AC21)</f>
        <v/>
      </c>
      <c r="AE21" s="8">
        <f>AF21+AG21</f>
        <v/>
      </c>
      <c r="AF21" s="9" t="n">
        <v>0</v>
      </c>
      <c r="AG21" s="9">
        <f>IF(ISBLANK(AF21),"",ROUND(AF21*0.1,0))</f>
        <v/>
      </c>
      <c r="AH21" s="10" t="n"/>
      <c r="AI21" s="17">
        <f>IF(ISERROR(SUM(AD21,AE21)-AH21),"",SUM(AD21,AE21)-AH21)</f>
        <v/>
      </c>
      <c r="AJ21" s="8">
        <f>AK21+AL21</f>
        <v/>
      </c>
      <c r="AK21" s="9" t="n">
        <v>0</v>
      </c>
      <c r="AL21" s="9">
        <f>IF(ISBLANK(AK21),"",ROUND(AK21*0.1,0))</f>
        <v/>
      </c>
      <c r="AM21" s="10" t="n"/>
      <c r="AN21" s="17">
        <f>IF(ISERROR(SUM(AI21,AJ21)-AM21),"",SUM(AI21,AJ21)-AM21)</f>
        <v/>
      </c>
      <c r="AO21" s="8">
        <f>AP21+AQ21</f>
        <v/>
      </c>
      <c r="AP21" s="9" t="n">
        <v>0</v>
      </c>
      <c r="AQ21" s="9">
        <f>IF(ISBLANK(AP21),"",ROUND(AP21*0.1,0))</f>
        <v/>
      </c>
      <c r="AR21" s="10" t="n"/>
      <c r="AS21" s="17">
        <f>IF(ISERROR(SUM(AN21,AO21)-AR21),"",SUM(AN21,AO21)-AR21)</f>
        <v/>
      </c>
      <c r="AT21" s="8">
        <f>AU21+AV21</f>
        <v/>
      </c>
      <c r="AU21" s="9" t="n">
        <v>0</v>
      </c>
      <c r="AV21" s="9">
        <f>IF(ISBLANK(AU21),"",ROUND(AU21*0.1,0))</f>
        <v/>
      </c>
      <c r="AW21" s="10" t="n"/>
      <c r="AX21" s="17">
        <f>IF(ISERROR(SUM(AS21,AT21)-AW21),"",SUM(AS21,AT21)-AW21)</f>
        <v/>
      </c>
      <c r="AY21" s="8">
        <f>AZ21+BA21</f>
        <v/>
      </c>
      <c r="AZ21" s="9" t="n">
        <v>0</v>
      </c>
      <c r="BA21" s="9">
        <f>IF(ISBLANK(AZ21),"",ROUND(AZ21*0.1,0))</f>
        <v/>
      </c>
      <c r="BB21" s="10" t="n"/>
      <c r="BC21" s="17">
        <f>IF(ISERROR(SUM(AX21,AY21)-BB21),"",SUM(AX21,AY21)-BB21)</f>
        <v/>
      </c>
      <c r="BD21" s="8">
        <f>BE21+BF21</f>
        <v/>
      </c>
      <c r="BE21" s="9" t="n">
        <v>0</v>
      </c>
      <c r="BF21" s="9">
        <f>IF(ISBLANK(BE21),"",ROUND(BE21*0.1,0))</f>
        <v/>
      </c>
      <c r="BG21" s="10" t="n"/>
      <c r="BH21" s="17">
        <f>IF(ISERROR(SUM(BC21,BD21)-BG21),"",SUM(BC21,BD21)-BG21)</f>
        <v/>
      </c>
    </row>
    <row r="22" hidden="1" s="103">
      <c r="A22" s="5" t="n">
        <v>16</v>
      </c>
      <c r="B22" s="5" t="n"/>
      <c r="C22" s="6" t="n"/>
      <c r="D22" s="6" t="n"/>
      <c r="E22" s="7" t="n"/>
      <c r="F22" s="8">
        <f>G22+H22</f>
        <v/>
      </c>
      <c r="G22" s="9" t="n">
        <v>0</v>
      </c>
      <c r="H22" s="9">
        <f>IF(ISBLANK(G22),"",ROUND(G22*0.1,0))</f>
        <v/>
      </c>
      <c r="I22" s="10" t="n"/>
      <c r="J22" s="43">
        <f>IF(ISERROR(SUM(E22,F22)-I22),"",SUM(E22,F22)-I22)</f>
        <v/>
      </c>
      <c r="K22" s="8">
        <f>L22+M22</f>
        <v/>
      </c>
      <c r="L22" s="9" t="n">
        <v>0</v>
      </c>
      <c r="M22" s="9">
        <f>IF(ISBLANK(L22),"",ROUND(L22*0.1,0))</f>
        <v/>
      </c>
      <c r="N22" s="10" t="n"/>
      <c r="O22" s="17">
        <f>IF(ISERROR(SUM(J22,K22)-N22),"",SUM(J22,K22)-N22)</f>
        <v/>
      </c>
      <c r="P22" s="8">
        <f>Q22+R22</f>
        <v/>
      </c>
      <c r="Q22" s="9" t="n">
        <v>0</v>
      </c>
      <c r="R22" s="9">
        <f>IF(ISBLANK(Q22),"",ROUND(Q22*0.1,0))</f>
        <v/>
      </c>
      <c r="S22" s="10" t="n"/>
      <c r="T22" s="17">
        <f>IF(ISERROR(SUM(O22,P22)-S22),"",SUM(O22,P22)-S22)</f>
        <v/>
      </c>
      <c r="U22" s="8">
        <f>V22+W22</f>
        <v/>
      </c>
      <c r="V22" s="9" t="n">
        <v>0</v>
      </c>
      <c r="W22" s="9">
        <f>IF(ISBLANK(V22),"",ROUND(V22*0.1,0))</f>
        <v/>
      </c>
      <c r="X22" s="10" t="n"/>
      <c r="Y22" s="17">
        <f>IF(ISERROR(SUM(T22,U22)-X22),"",SUM(T22,U22)-X22)</f>
        <v/>
      </c>
      <c r="Z22" s="8">
        <f>AA22+AB22</f>
        <v/>
      </c>
      <c r="AA22" s="9" t="n">
        <v>0</v>
      </c>
      <c r="AB22" s="9">
        <f>IF(ISBLANK(AA22),"",ROUND(AA22*0.1,0))</f>
        <v/>
      </c>
      <c r="AC22" s="10" t="n"/>
      <c r="AD22" s="17">
        <f>IF(ISERROR(SUM(Y22,Z22)-AC22),"",SUM(Y22,Z22)-AC22)</f>
        <v/>
      </c>
      <c r="AE22" s="8">
        <f>AF22+AG22</f>
        <v/>
      </c>
      <c r="AF22" s="9" t="n">
        <v>0</v>
      </c>
      <c r="AG22" s="9">
        <f>IF(ISBLANK(AF22),"",ROUND(AF22*0.1,0))</f>
        <v/>
      </c>
      <c r="AH22" s="10" t="n"/>
      <c r="AI22" s="17">
        <f>IF(ISERROR(SUM(AD22,AE22)-AH22),"",SUM(AD22,AE22)-AH22)</f>
        <v/>
      </c>
      <c r="AJ22" s="8">
        <f>AK22+AL22</f>
        <v/>
      </c>
      <c r="AK22" s="9" t="n">
        <v>0</v>
      </c>
      <c r="AL22" s="9">
        <f>IF(ISBLANK(AK22),"",ROUND(AK22*0.1,0))</f>
        <v/>
      </c>
      <c r="AM22" s="10" t="n"/>
      <c r="AN22" s="17">
        <f>IF(ISERROR(SUM(AI22,AJ22)-AM22),"",SUM(AI22,AJ22)-AM22)</f>
        <v/>
      </c>
      <c r="AO22" s="8">
        <f>AP22+AQ22</f>
        <v/>
      </c>
      <c r="AP22" s="9" t="n">
        <v>0</v>
      </c>
      <c r="AQ22" s="9">
        <f>IF(ISBLANK(AP22),"",ROUND(AP22*0.1,0))</f>
        <v/>
      </c>
      <c r="AR22" s="10" t="n"/>
      <c r="AS22" s="17">
        <f>IF(ISERROR(SUM(AN22,AO22)-AR22),"",SUM(AN22,AO22)-AR22)</f>
        <v/>
      </c>
      <c r="AT22" s="8">
        <f>AU22+AV22</f>
        <v/>
      </c>
      <c r="AU22" s="9" t="n">
        <v>0</v>
      </c>
      <c r="AV22" s="9">
        <f>IF(ISBLANK(AU22),"",ROUND(AU22*0.1,0))</f>
        <v/>
      </c>
      <c r="AW22" s="10" t="n"/>
      <c r="AX22" s="17">
        <f>IF(ISERROR(SUM(AS22,AT22)-AW22),"",SUM(AS22,AT22)-AW22)</f>
        <v/>
      </c>
      <c r="AY22" s="8">
        <f>AZ22+BA22</f>
        <v/>
      </c>
      <c r="AZ22" s="9" t="n">
        <v>0</v>
      </c>
      <c r="BA22" s="9">
        <f>IF(ISBLANK(AZ22),"",ROUND(AZ22*0.1,0))</f>
        <v/>
      </c>
      <c r="BB22" s="10" t="n"/>
      <c r="BC22" s="17">
        <f>IF(ISERROR(SUM(AX22,AY22)-BB22),"",SUM(AX22,AY22)-BB22)</f>
        <v/>
      </c>
      <c r="BD22" s="8">
        <f>BE22+BF22</f>
        <v/>
      </c>
      <c r="BE22" s="9" t="n">
        <v>0</v>
      </c>
      <c r="BF22" s="9">
        <f>IF(ISBLANK(BE22),"",ROUND(BE22*0.1,0))</f>
        <v/>
      </c>
      <c r="BG22" s="10" t="n"/>
      <c r="BH22" s="17">
        <f>IF(ISERROR(SUM(BC22,BD22)-BG22),"",SUM(BC22,BD22)-BG22)</f>
        <v/>
      </c>
    </row>
    <row r="23" hidden="1" s="103">
      <c r="A23" s="5" t="n">
        <v>17</v>
      </c>
      <c r="B23" s="5" t="n"/>
      <c r="C23" s="6" t="n"/>
      <c r="D23" s="6" t="n"/>
      <c r="E23" s="7" t="n"/>
      <c r="F23" s="8">
        <f>G23+H23</f>
        <v/>
      </c>
      <c r="G23" s="9" t="n">
        <v>0</v>
      </c>
      <c r="H23" s="9">
        <f>IF(ISBLANK(G23),"",ROUND(G23*0.1,0))</f>
        <v/>
      </c>
      <c r="I23" s="10" t="n"/>
      <c r="J23" s="43">
        <f>IF(ISERROR(SUM(E23,F23)-I23),"",SUM(E23,F23)-I23)</f>
        <v/>
      </c>
      <c r="K23" s="8">
        <f>L23+M23</f>
        <v/>
      </c>
      <c r="L23" s="9" t="n">
        <v>0</v>
      </c>
      <c r="M23" s="9">
        <f>IF(ISBLANK(L23),"",ROUND(L23*0.1,0))</f>
        <v/>
      </c>
      <c r="N23" s="10" t="n"/>
      <c r="O23" s="17">
        <f>IF(ISERROR(SUM(J23,K23)-N23),"",SUM(J23,K23)-N23)</f>
        <v/>
      </c>
      <c r="P23" s="8">
        <f>Q23+R23</f>
        <v/>
      </c>
      <c r="Q23" s="9" t="n">
        <v>0</v>
      </c>
      <c r="R23" s="9">
        <f>IF(ISBLANK(Q23),"",ROUND(Q23*0.1,0))</f>
        <v/>
      </c>
      <c r="S23" s="10" t="n"/>
      <c r="T23" s="17">
        <f>IF(ISERROR(SUM(O23,P23)-S23),"",SUM(O23,P23)-S23)</f>
        <v/>
      </c>
      <c r="U23" s="8">
        <f>V23+W23</f>
        <v/>
      </c>
      <c r="V23" s="9" t="n">
        <v>0</v>
      </c>
      <c r="W23" s="9">
        <f>IF(ISBLANK(V23),"",ROUND(V23*0.1,0))</f>
        <v/>
      </c>
      <c r="X23" s="10" t="n"/>
      <c r="Y23" s="17">
        <f>IF(ISERROR(SUM(T23,U23)-X23),"",SUM(T23,U23)-X23)</f>
        <v/>
      </c>
      <c r="Z23" s="8">
        <f>AA23+AB23</f>
        <v/>
      </c>
      <c r="AA23" s="9" t="n">
        <v>0</v>
      </c>
      <c r="AB23" s="9">
        <f>IF(ISBLANK(AA23),"",ROUND(AA23*0.1,0))</f>
        <v/>
      </c>
      <c r="AC23" s="10" t="n"/>
      <c r="AD23" s="17">
        <f>IF(ISERROR(SUM(Y23,Z23)-AC23),"",SUM(Y23,Z23)-AC23)</f>
        <v/>
      </c>
      <c r="AE23" s="8">
        <f>AF23+AG23</f>
        <v/>
      </c>
      <c r="AF23" s="9" t="n">
        <v>0</v>
      </c>
      <c r="AG23" s="9">
        <f>IF(ISBLANK(AF23),"",ROUND(AF23*0.1,0))</f>
        <v/>
      </c>
      <c r="AH23" s="10" t="n"/>
      <c r="AI23" s="17">
        <f>IF(ISERROR(SUM(AD23,AE23)-AH23),"",SUM(AD23,AE23)-AH23)</f>
        <v/>
      </c>
      <c r="AJ23" s="8">
        <f>AK23+AL23</f>
        <v/>
      </c>
      <c r="AK23" s="9" t="n">
        <v>0</v>
      </c>
      <c r="AL23" s="9">
        <f>IF(ISBLANK(AK23),"",ROUND(AK23*0.1,0))</f>
        <v/>
      </c>
      <c r="AM23" s="10" t="n"/>
      <c r="AN23" s="17">
        <f>IF(ISERROR(SUM(AI23,AJ23)-AM23),"",SUM(AI23,AJ23)-AM23)</f>
        <v/>
      </c>
      <c r="AO23" s="8">
        <f>AP23+AQ23</f>
        <v/>
      </c>
      <c r="AP23" s="9" t="n">
        <v>0</v>
      </c>
      <c r="AQ23" s="9">
        <f>IF(ISBLANK(AP23),"",ROUND(AP23*0.1,0))</f>
        <v/>
      </c>
      <c r="AR23" s="10" t="n"/>
      <c r="AS23" s="17">
        <f>IF(ISERROR(SUM(AN23,AO23)-AR23),"",SUM(AN23,AO23)-AR23)</f>
        <v/>
      </c>
      <c r="AT23" s="8">
        <f>AU23+AV23</f>
        <v/>
      </c>
      <c r="AU23" s="9" t="n">
        <v>0</v>
      </c>
      <c r="AV23" s="9">
        <f>IF(ISBLANK(AU23),"",ROUND(AU23*0.1,0))</f>
        <v/>
      </c>
      <c r="AW23" s="10" t="n"/>
      <c r="AX23" s="17">
        <f>IF(ISERROR(SUM(AS23,AT23)-AW23),"",SUM(AS23,AT23)-AW23)</f>
        <v/>
      </c>
      <c r="AY23" s="8">
        <f>AZ23+BA23</f>
        <v/>
      </c>
      <c r="AZ23" s="9" t="n">
        <v>0</v>
      </c>
      <c r="BA23" s="9">
        <f>IF(ISBLANK(AZ23),"",ROUND(AZ23*0.1,0))</f>
        <v/>
      </c>
      <c r="BB23" s="10" t="n"/>
      <c r="BC23" s="17">
        <f>IF(ISERROR(SUM(AX23,AY23)-BB23),"",SUM(AX23,AY23)-BB23)</f>
        <v/>
      </c>
      <c r="BD23" s="8">
        <f>BE23+BF23</f>
        <v/>
      </c>
      <c r="BE23" s="9" t="n">
        <v>0</v>
      </c>
      <c r="BF23" s="9">
        <f>IF(ISBLANK(BE23),"",ROUND(BE23*0.1,0))</f>
        <v/>
      </c>
      <c r="BG23" s="10" t="n"/>
      <c r="BH23" s="17">
        <f>IF(ISERROR(SUM(BC23,BD23)-BG23),"",SUM(BC23,BD23)-BG23)</f>
        <v/>
      </c>
    </row>
    <row r="24">
      <c r="A24" s="5" t="n">
        <v>18</v>
      </c>
      <c r="B24" s="5" t="inlineStr">
        <is>
          <t>シャンソン化粧品</t>
        </is>
      </c>
      <c r="C24" s="6" t="inlineStr">
        <is>
          <t>CHANSON</t>
        </is>
      </c>
      <c r="D24" s="76" t="inlineStr">
        <is>
          <t>前払い</t>
        </is>
      </c>
      <c r="E24" s="7" t="n"/>
      <c r="F24" s="8">
        <f>G24+H24</f>
        <v/>
      </c>
      <c r="G24" s="9" t="n">
        <v>0</v>
      </c>
      <c r="H24" s="9">
        <f>IF(ISBLANK(G24),"",ROUND(G24*0.1,0))</f>
        <v/>
      </c>
      <c r="I24" s="10" t="n"/>
      <c r="J24" s="43">
        <f>IF(ISERROR(SUM(E24,F24)-I24),"",SUM(E24,F24)-I24)</f>
        <v/>
      </c>
      <c r="K24" s="8">
        <f>L24+M24</f>
        <v/>
      </c>
      <c r="L24" s="9" t="n">
        <v>0</v>
      </c>
      <c r="M24" s="9">
        <f>IF(ISBLANK(L24),"",ROUND(L24*0.1,0))</f>
        <v/>
      </c>
      <c r="N24" s="10" t="n"/>
      <c r="O24" s="17">
        <f>IF(ISERROR(SUM(J24,K24)-N24),"",SUM(J24,K24)-N24)</f>
        <v/>
      </c>
      <c r="P24" s="8">
        <f>Q24+R24</f>
        <v/>
      </c>
      <c r="Q24" s="9" t="n">
        <v>0</v>
      </c>
      <c r="R24" s="9">
        <f>IF(ISBLANK(Q24),"",ROUND(Q24*0.1,0))</f>
        <v/>
      </c>
      <c r="S24" s="10" t="n"/>
      <c r="T24" s="17">
        <f>IF(ISERROR(SUM(O24,P24)-S24),"",SUM(O24,P24)-S24)</f>
        <v/>
      </c>
      <c r="U24" s="8">
        <f>V24+W24</f>
        <v/>
      </c>
      <c r="V24" s="9" t="n">
        <v>0</v>
      </c>
      <c r="W24" s="9">
        <f>IF(ISBLANK(V24),"",ROUND(V24*0.1,0))</f>
        <v/>
      </c>
      <c r="X24" s="10" t="n"/>
      <c r="Y24" s="17">
        <f>IF(ISERROR(SUM(T24,U24)-X24),"",SUM(T24,U24)-X24)</f>
        <v/>
      </c>
      <c r="Z24" s="8">
        <f>AA24+AB24</f>
        <v/>
      </c>
      <c r="AA24" s="9" t="n">
        <v>0</v>
      </c>
      <c r="AB24" s="9">
        <f>IF(ISBLANK(AA24),"",ROUND(AA24*0.1,0))</f>
        <v/>
      </c>
      <c r="AC24" s="10" t="n"/>
      <c r="AD24" s="17">
        <f>IF(ISERROR(SUM(Y24,Z24)-AC24),"",SUM(Y24,Z24)-AC24)</f>
        <v/>
      </c>
      <c r="AE24" s="8">
        <f>AF24+AG24</f>
        <v/>
      </c>
      <c r="AF24" s="9" t="n">
        <v>0</v>
      </c>
      <c r="AG24" s="9">
        <f>IF(ISBLANK(AF24),"",ROUND(AF24*0.1,0))</f>
        <v/>
      </c>
      <c r="AH24" s="10" t="n"/>
      <c r="AI24" s="17">
        <f>IF(ISERROR(SUM(AD24,AE24)-AH24),"",SUM(AD24,AE24)-AH24)</f>
        <v/>
      </c>
      <c r="AJ24" s="8">
        <f>AK24+AL24</f>
        <v/>
      </c>
      <c r="AK24" s="9" t="n">
        <v>0</v>
      </c>
      <c r="AL24" s="9">
        <f>IF(ISBLANK(AK24),"",ROUND(AK24*0.1,0))</f>
        <v/>
      </c>
      <c r="AM24" s="10" t="n"/>
      <c r="AN24" s="17">
        <f>IF(ISERROR(SUM(AI24,AJ24)-AM24),"",SUM(AI24,AJ24)-AM24)</f>
        <v/>
      </c>
      <c r="AO24" s="8">
        <f>AP24+AQ24</f>
        <v/>
      </c>
      <c r="AP24" s="9" t="n">
        <v>0</v>
      </c>
      <c r="AQ24" s="9">
        <f>IF(ISBLANK(AP24),"",ROUND(AP24*0.1,0))</f>
        <v/>
      </c>
      <c r="AR24" s="10" t="n"/>
      <c r="AS24" s="17">
        <f>IF(ISERROR(SUM(AN24,AO24)-AR24),"",SUM(AN24,AO24)-AR24)</f>
        <v/>
      </c>
      <c r="AT24" s="8">
        <f>AU24+AV24</f>
        <v/>
      </c>
      <c r="AU24" s="9" t="n">
        <v>0</v>
      </c>
      <c r="AV24" s="9">
        <f>IF(ISBLANK(AU24),"",ROUND(AU24*0.1,0))</f>
        <v/>
      </c>
      <c r="AW24" s="10" t="n"/>
      <c r="AX24" s="17">
        <f>IF(ISERROR(SUM(AS24,AT24)-AW24),"",SUM(AS24,AT24)-AW24)</f>
        <v/>
      </c>
      <c r="AY24" s="8">
        <f>AZ24+BA24</f>
        <v/>
      </c>
      <c r="AZ24" s="9" t="n">
        <v>0</v>
      </c>
      <c r="BA24" s="9">
        <f>IF(ISBLANK(AZ24),"",ROUND(AZ24*0.1,0))</f>
        <v/>
      </c>
      <c r="BB24" s="10" t="n"/>
      <c r="BC24" s="17">
        <f>IF(ISERROR(SUM(AX24,AY24)-BB24),"",SUM(AX24,AY24)-BB24)</f>
        <v/>
      </c>
      <c r="BD24" s="8">
        <f>BE24+BF24</f>
        <v/>
      </c>
      <c r="BE24" s="9" t="n">
        <v>0</v>
      </c>
      <c r="BF24" s="9">
        <f>IF(ISBLANK(BE24),"",ROUND(BE24*0.1,0))</f>
        <v/>
      </c>
      <c r="BG24" s="10" t="n"/>
      <c r="BH24" s="17">
        <f>IF(ISERROR(SUM(BC24,BD24)-BG24),"",SUM(BC24,BD24)-BG24)</f>
        <v/>
      </c>
    </row>
    <row r="25">
      <c r="A25" s="5" t="n">
        <v>19</v>
      </c>
      <c r="B25" s="5" t="inlineStr">
        <is>
          <t>郵便EMS</t>
        </is>
      </c>
      <c r="C25" s="6" t="inlineStr">
        <is>
          <t>EMS</t>
        </is>
      </c>
      <c r="D25" s="76" t="inlineStr">
        <is>
          <t>前払い</t>
        </is>
      </c>
      <c r="E25" s="7" t="n"/>
      <c r="F25" s="8">
        <f>G25+H25</f>
        <v/>
      </c>
      <c r="G25" s="9" t="n">
        <v>0</v>
      </c>
      <c r="H25" s="9">
        <f>IF(ISBLANK(G25),"",ROUND(G25*0.1,0))</f>
        <v/>
      </c>
      <c r="I25" s="10" t="n"/>
      <c r="J25" s="43">
        <f>IF(ISERROR(SUM(E25,F25)-I25),"",SUM(E25,F25)-I25)</f>
        <v/>
      </c>
      <c r="K25" s="8">
        <f>L25+M25</f>
        <v/>
      </c>
      <c r="L25" s="9" t="n">
        <v>0</v>
      </c>
      <c r="M25" s="9">
        <f>IF(ISBLANK(L25),"",ROUND(L25*0.1,0))</f>
        <v/>
      </c>
      <c r="N25" s="10" t="n"/>
      <c r="O25" s="17">
        <f>IF(ISERROR(SUM(J25,K25)-N25),"",SUM(J25,K25)-N25)</f>
        <v/>
      </c>
      <c r="P25" s="8">
        <f>Q25+R25</f>
        <v/>
      </c>
      <c r="Q25" s="9" t="n">
        <v>0</v>
      </c>
      <c r="R25" s="9">
        <f>IF(ISBLANK(Q25),"",ROUND(Q25*0.1,0))</f>
        <v/>
      </c>
      <c r="S25" s="10" t="n"/>
      <c r="T25" s="17">
        <f>IF(ISERROR(SUM(O25,P25)-S25),"",SUM(O25,P25)-S25)</f>
        <v/>
      </c>
      <c r="U25" s="8">
        <f>V25+W25</f>
        <v/>
      </c>
      <c r="V25" s="9" t="n">
        <v>0</v>
      </c>
      <c r="W25" s="9">
        <f>IF(ISBLANK(V25),"",ROUND(V25*0.1,0))</f>
        <v/>
      </c>
      <c r="X25" s="10" t="n"/>
      <c r="Y25" s="17">
        <f>IF(ISERROR(SUM(T25,U25)-X25),"",SUM(T25,U25)-X25)</f>
        <v/>
      </c>
      <c r="Z25" s="8">
        <f>AA25+AB25</f>
        <v/>
      </c>
      <c r="AA25" s="9" t="n">
        <v>0</v>
      </c>
      <c r="AB25" s="9">
        <f>IF(ISBLANK(AA25),"",ROUND(AA25*0.1,0))</f>
        <v/>
      </c>
      <c r="AC25" s="10" t="n"/>
      <c r="AD25" s="17">
        <f>IF(ISERROR(SUM(Y25,Z25)-AC25),"",SUM(Y25,Z25)-AC25)</f>
        <v/>
      </c>
      <c r="AE25" s="8">
        <f>AF25+AG25</f>
        <v/>
      </c>
      <c r="AF25" s="9" t="n">
        <v>0</v>
      </c>
      <c r="AG25" s="9">
        <f>IF(ISBLANK(AF25),"",ROUND(AF25*0.1,0))</f>
        <v/>
      </c>
      <c r="AH25" s="10" t="n"/>
      <c r="AI25" s="17">
        <f>IF(ISERROR(SUM(AD25,AE25)-AH25),"",SUM(AD25,AE25)-AH25)</f>
        <v/>
      </c>
      <c r="AJ25" s="8">
        <f>AK25+AL25</f>
        <v/>
      </c>
      <c r="AK25" s="9" t="n">
        <v>0</v>
      </c>
      <c r="AL25" s="9">
        <f>IF(ISBLANK(AK25),"",ROUND(AK25*0.1,0))</f>
        <v/>
      </c>
      <c r="AM25" s="10" t="n"/>
      <c r="AN25" s="17">
        <f>IF(ISERROR(SUM(AI25,AJ25)-AM25),"",SUM(AI25,AJ25)-AM25)</f>
        <v/>
      </c>
      <c r="AO25" s="8">
        <f>AP25+AQ25</f>
        <v/>
      </c>
      <c r="AP25" s="9" t="n">
        <v>0</v>
      </c>
      <c r="AQ25" s="9">
        <f>IF(ISBLANK(AP25),"",ROUND(AP25*0.1,0))</f>
        <v/>
      </c>
      <c r="AR25" s="10" t="n"/>
      <c r="AS25" s="17">
        <f>IF(ISERROR(SUM(AN25,AO25)-AR25),"",SUM(AN25,AO25)-AR25)</f>
        <v/>
      </c>
      <c r="AT25" s="8">
        <f>AU25+AV25</f>
        <v/>
      </c>
      <c r="AU25" s="9" t="n">
        <v>0</v>
      </c>
      <c r="AV25" s="9">
        <f>IF(ISBLANK(AU25),"",ROUND(AU25*0.1,0))</f>
        <v/>
      </c>
      <c r="AW25" s="10" t="n"/>
      <c r="AX25" s="17">
        <f>IF(ISERROR(SUM(AS25,AT25)-AW25),"",SUM(AS25,AT25)-AW25)</f>
        <v/>
      </c>
      <c r="AY25" s="8">
        <f>AZ25+BA25</f>
        <v/>
      </c>
      <c r="AZ25" s="9" t="n">
        <v>0</v>
      </c>
      <c r="BA25" s="9">
        <f>IF(ISBLANK(AZ25),"",ROUND(AZ25*0.1,0))</f>
        <v/>
      </c>
      <c r="BB25" s="10" t="n"/>
      <c r="BC25" s="17">
        <f>IF(ISERROR(SUM(AX25,AY25)-BB25),"",SUM(AX25,AY25)-BB25)</f>
        <v/>
      </c>
      <c r="BD25" s="8">
        <f>BE25+BF25</f>
        <v/>
      </c>
      <c r="BE25" s="9" t="n">
        <v>0</v>
      </c>
      <c r="BF25" s="9">
        <f>IF(ISBLANK(BE25),"",ROUND(BE25*0.1,0))</f>
        <v/>
      </c>
      <c r="BG25" s="10" t="n"/>
      <c r="BH25" s="17">
        <f>IF(ISERROR(SUM(BC25,BD25)-BG25),"",SUM(BC25,BD25)-BG25)</f>
        <v/>
      </c>
    </row>
    <row r="26" hidden="1" s="103">
      <c r="A26" s="5" t="n">
        <v>20</v>
      </c>
      <c r="B26" s="5" t="n"/>
      <c r="C26" s="6" t="n"/>
      <c r="D26" s="6" t="n"/>
      <c r="E26" s="7" t="n"/>
      <c r="F26" s="8">
        <f>G26+H26</f>
        <v/>
      </c>
      <c r="G26" s="9" t="n">
        <v>0</v>
      </c>
      <c r="H26" s="9">
        <f>IF(ISBLANK(G26),"",ROUND(G26*0.1,0))</f>
        <v/>
      </c>
      <c r="I26" s="10" t="n"/>
      <c r="J26" s="43">
        <f>IF(ISERROR(SUM(E26,F26)-I26),"",SUM(E26,F26)-I26)</f>
        <v/>
      </c>
      <c r="K26" s="8">
        <f>L26+M26</f>
        <v/>
      </c>
      <c r="L26" s="9" t="n">
        <v>0</v>
      </c>
      <c r="M26" s="9">
        <f>IF(ISBLANK(L26),"",ROUND(L26*0.1,0))</f>
        <v/>
      </c>
      <c r="N26" s="10" t="n"/>
      <c r="O26" s="17">
        <f>IF(ISERROR(SUM(J26,K26)-N26),"",SUM(J26,K26)-N26)</f>
        <v/>
      </c>
      <c r="P26" s="8">
        <f>Q26+R26</f>
        <v/>
      </c>
      <c r="Q26" s="9" t="n">
        <v>0</v>
      </c>
      <c r="R26" s="9">
        <f>IF(ISBLANK(Q26),"",ROUND(Q26*0.1,0))</f>
        <v/>
      </c>
      <c r="S26" s="10" t="n"/>
      <c r="T26" s="17">
        <f>IF(ISERROR(SUM(O26,P26)-S26),"",SUM(O26,P26)-S26)</f>
        <v/>
      </c>
      <c r="U26" s="8">
        <f>V26+W26</f>
        <v/>
      </c>
      <c r="V26" s="9" t="n">
        <v>0</v>
      </c>
      <c r="W26" s="9">
        <f>IF(ISBLANK(V26),"",ROUND(V26*0.1,0))</f>
        <v/>
      </c>
      <c r="X26" s="10" t="n"/>
      <c r="Y26" s="17">
        <f>IF(ISERROR(SUM(T26,U26)-X26),"",SUM(T26,U26)-X26)</f>
        <v/>
      </c>
      <c r="Z26" s="8">
        <f>AA26+AB26</f>
        <v/>
      </c>
      <c r="AA26" s="9" t="n">
        <v>0</v>
      </c>
      <c r="AB26" s="9">
        <f>IF(ISBLANK(AA26),"",ROUND(AA26*0.1,0))</f>
        <v/>
      </c>
      <c r="AC26" s="10" t="n"/>
      <c r="AD26" s="17">
        <f>IF(ISERROR(SUM(Y26,Z26)-AC26),"",SUM(Y26,Z26)-AC26)</f>
        <v/>
      </c>
      <c r="AE26" s="8">
        <f>AF26+AG26</f>
        <v/>
      </c>
      <c r="AF26" s="9" t="n">
        <v>0</v>
      </c>
      <c r="AG26" s="9">
        <f>IF(ISBLANK(AF26),"",ROUND(AF26*0.1,0))</f>
        <v/>
      </c>
      <c r="AH26" s="10" t="n"/>
      <c r="AI26" s="17">
        <f>IF(ISERROR(SUM(AD26,AE26)-AH26),"",SUM(AD26,AE26)-AH26)</f>
        <v/>
      </c>
      <c r="AJ26" s="8">
        <f>AK26+AL26</f>
        <v/>
      </c>
      <c r="AK26" s="9" t="n">
        <v>0</v>
      </c>
      <c r="AL26" s="9">
        <f>IF(ISBLANK(AK26),"",ROUND(AK26*0.1,0))</f>
        <v/>
      </c>
      <c r="AM26" s="10" t="n"/>
      <c r="AN26" s="17">
        <f>IF(ISERROR(SUM(AI26,AJ26)-AM26),"",SUM(AI26,AJ26)-AM26)</f>
        <v/>
      </c>
      <c r="AO26" s="8">
        <f>AP26+AQ26</f>
        <v/>
      </c>
      <c r="AP26" s="9" t="n">
        <v>0</v>
      </c>
      <c r="AQ26" s="9">
        <f>IF(ISBLANK(AP26),"",ROUND(AP26*0.1,0))</f>
        <v/>
      </c>
      <c r="AR26" s="10" t="n"/>
      <c r="AS26" s="17">
        <f>IF(ISERROR(SUM(AN26,AO26)-AR26),"",SUM(AN26,AO26)-AR26)</f>
        <v/>
      </c>
      <c r="AT26" s="8">
        <f>AU26+AV26</f>
        <v/>
      </c>
      <c r="AU26" s="9" t="n">
        <v>0</v>
      </c>
      <c r="AV26" s="9">
        <f>IF(ISBLANK(AU26),"",ROUND(AU26*0.1,0))</f>
        <v/>
      </c>
      <c r="AW26" s="10" t="n"/>
      <c r="AX26" s="17">
        <f>IF(ISERROR(SUM(AS26,AT26)-AW26),"",SUM(AS26,AT26)-AW26)</f>
        <v/>
      </c>
      <c r="AY26" s="8">
        <f>AZ26+BA26</f>
        <v/>
      </c>
      <c r="AZ26" s="9" t="n">
        <v>0</v>
      </c>
      <c r="BA26" s="9">
        <f>IF(ISBLANK(AZ26),"",ROUND(AZ26*0.1,0))</f>
        <v/>
      </c>
      <c r="BB26" s="10" t="n"/>
      <c r="BC26" s="17">
        <f>IF(ISERROR(SUM(AX26,AY26)-BB26),"",SUM(AX26,AY26)-BB26)</f>
        <v/>
      </c>
      <c r="BD26" s="8">
        <f>BE26+BF26</f>
        <v/>
      </c>
      <c r="BE26" s="9" t="n">
        <v>0</v>
      </c>
      <c r="BF26" s="9">
        <f>IF(ISBLANK(BE26),"",ROUND(BE26*0.1,0))</f>
        <v/>
      </c>
      <c r="BG26" s="10" t="n"/>
      <c r="BH26" s="17">
        <f>IF(ISERROR(SUM(BC26,BD26)-BG26),"",SUM(BC26,BD26)-BG26)</f>
        <v/>
      </c>
    </row>
    <row r="27">
      <c r="A27" s="5" t="n">
        <v>21</v>
      </c>
      <c r="B27" s="5" t="inlineStr">
        <is>
          <t>KYO TOMO</t>
        </is>
      </c>
      <c r="C27" s="5" t="inlineStr">
        <is>
          <t>KYO TOMO</t>
        </is>
      </c>
      <c r="D27" s="6" t="inlineStr">
        <is>
          <t>月末締め、翌月末払い</t>
        </is>
      </c>
      <c r="E27" s="7" t="n"/>
      <c r="F27" s="8">
        <f>G27+H27</f>
        <v/>
      </c>
      <c r="G27" s="9" t="n">
        <v>0</v>
      </c>
      <c r="H27" s="9">
        <f>IF(ISBLANK(G27),"",ROUND(G27*0.1,0))</f>
        <v/>
      </c>
      <c r="I27" s="10" t="n"/>
      <c r="J27" s="43">
        <f>IF(ISERROR(SUM(E27,F27)-I27),"",SUM(E27,F27)-I27)</f>
        <v/>
      </c>
      <c r="K27" s="8">
        <f>L27+M27</f>
        <v/>
      </c>
      <c r="L27" s="9" t="n">
        <v>0</v>
      </c>
      <c r="M27" s="9">
        <f>IF(ISBLANK(L27),"",ROUND(L27*0.1,0))</f>
        <v/>
      </c>
      <c r="N27" s="10" t="n"/>
      <c r="O27" s="17">
        <f>IF(ISERROR(SUM(J27,K27)-N27),"",SUM(J27,K27)-N27)</f>
        <v/>
      </c>
      <c r="P27" s="8">
        <f>Q27+R27</f>
        <v/>
      </c>
      <c r="Q27" s="9" t="n">
        <v>0</v>
      </c>
      <c r="R27" s="9">
        <f>IF(ISBLANK(Q27),"",ROUND(Q27*0.1,0))</f>
        <v/>
      </c>
      <c r="S27" s="10" t="n"/>
      <c r="T27" s="17">
        <f>IF(ISERROR(SUM(O27,P27)-S27),"",SUM(O27,P27)-S27)</f>
        <v/>
      </c>
      <c r="U27" s="8">
        <f>V27+W27</f>
        <v/>
      </c>
      <c r="V27" s="9" t="n">
        <v>187602</v>
      </c>
      <c r="W27" s="9">
        <f>IF(ISBLANK(V27),"",ROUND(V27*0.1,0))</f>
        <v/>
      </c>
      <c r="X27" s="10" t="n">
        <v>206362</v>
      </c>
      <c r="Y27" s="17">
        <f>IF(ISERROR(SUM(T27,U27)-X27),"",SUM(T27,U27)-X27)</f>
        <v/>
      </c>
      <c r="Z27" s="8">
        <f>AA27+AB27</f>
        <v/>
      </c>
      <c r="AA27" s="9" t="n">
        <v>0</v>
      </c>
      <c r="AB27" s="9">
        <f>IF(ISBLANK(AA27),"",ROUND(AA27*0.1,0))</f>
        <v/>
      </c>
      <c r="AC27" s="10" t="n"/>
      <c r="AD27" s="17">
        <f>IF(ISERROR(SUM(Y27,Z27)-AC27),"",SUM(Y27,Z27)-AC27)</f>
        <v/>
      </c>
      <c r="AE27" s="8">
        <f>AF27+AG27</f>
        <v/>
      </c>
      <c r="AF27" s="9" t="n">
        <v>0</v>
      </c>
      <c r="AG27" s="9">
        <f>IF(ISBLANK(AF27),"",ROUND(AF27*0.1,0))</f>
        <v/>
      </c>
      <c r="AH27" s="10" t="n"/>
      <c r="AI27" s="17">
        <f>IF(ISERROR(SUM(AD27,AE27)-AH27),"",SUM(AD27,AE27)-AH27)</f>
        <v/>
      </c>
      <c r="AJ27" s="8">
        <f>AK27+AL27</f>
        <v/>
      </c>
      <c r="AK27" s="9" t="n">
        <v>0</v>
      </c>
      <c r="AL27" s="9">
        <f>IF(ISBLANK(AK27),"",ROUND(AK27*0.1,0))</f>
        <v/>
      </c>
      <c r="AM27" s="10" t="n"/>
      <c r="AN27" s="17">
        <f>IF(ISERROR(SUM(AI27,AJ27)-AM27),"",SUM(AI27,AJ27)-AM27)</f>
        <v/>
      </c>
      <c r="AO27" s="8">
        <f>AP27+AQ27</f>
        <v/>
      </c>
      <c r="AP27" s="9" t="n">
        <v>53760</v>
      </c>
      <c r="AQ27" s="9">
        <f>IF(ISBLANK(AP27),"",ROUND(AP27*0.1,0))</f>
        <v/>
      </c>
      <c r="AR27" s="10" t="n"/>
      <c r="AS27" s="17">
        <f>IF(ISERROR(SUM(AN27,AO27)-AR27),"",SUM(AN27,AO27)-AR27)</f>
        <v/>
      </c>
      <c r="AT27" s="8">
        <f>AU27+AV27</f>
        <v/>
      </c>
      <c r="AU27" s="9" t="n">
        <v>0</v>
      </c>
      <c r="AV27" s="9">
        <f>IF(ISBLANK(AU27),"",ROUND(AU27*0.1,0))</f>
        <v/>
      </c>
      <c r="AW27" s="10" t="n"/>
      <c r="AX27" s="17">
        <f>IF(ISERROR(SUM(AS27,AT27)-AW27),"",SUM(AS27,AT27)-AW27)</f>
        <v/>
      </c>
      <c r="AY27" s="8">
        <f>AZ27+BA27</f>
        <v/>
      </c>
      <c r="AZ27" s="9" t="n">
        <v>0</v>
      </c>
      <c r="BA27" s="9">
        <f>IF(ISBLANK(AZ27),"",ROUND(AZ27*0.1,0))</f>
        <v/>
      </c>
      <c r="BB27" s="10" t="n">
        <v>59136</v>
      </c>
      <c r="BC27" s="17">
        <f>IF(ISERROR(SUM(AX27,AY27)-BB27),"",SUM(AX27,AY27)-BB27)</f>
        <v/>
      </c>
      <c r="BD27" s="8">
        <f>BE27+BF27</f>
        <v/>
      </c>
      <c r="BE27" s="9" t="n">
        <v>0</v>
      </c>
      <c r="BF27" s="9">
        <f>IF(ISBLANK(BE27),"",ROUND(BE27*0.1,0))</f>
        <v/>
      </c>
      <c r="BG27" s="10" t="n"/>
      <c r="BH27" s="17">
        <f>IF(ISERROR(SUM(BC27,BD27)-BG27),"",SUM(BC27,BD27)-BG27)</f>
        <v/>
      </c>
    </row>
    <row r="28">
      <c r="A28" s="5" t="n">
        <v>22</v>
      </c>
      <c r="B28" s="5" t="inlineStr">
        <is>
          <t>コレイン</t>
        </is>
      </c>
      <c r="C28" s="6" t="inlineStr">
        <is>
          <t>COREIN</t>
        </is>
      </c>
      <c r="D28" s="6" t="inlineStr">
        <is>
          <t>月末締め、翌月末払い</t>
        </is>
      </c>
      <c r="E28" s="7" t="n"/>
      <c r="F28" s="8">
        <f>G28+H28</f>
        <v/>
      </c>
      <c r="G28" s="9" t="n">
        <v>0</v>
      </c>
      <c r="H28" s="9">
        <f>IF(ISBLANK(G28),"",ROUND(G28*0.1,0))</f>
        <v/>
      </c>
      <c r="I28" s="10" t="n"/>
      <c r="J28" s="43">
        <f>IF(ISERROR(SUM(E28,F28)-I28),"",SUM(E28,F28)-I28)</f>
        <v/>
      </c>
      <c r="K28" s="8">
        <f>L28+M28</f>
        <v/>
      </c>
      <c r="L28" s="9" t="n">
        <v>0</v>
      </c>
      <c r="M28" s="9">
        <f>IF(ISBLANK(L28),"",ROUND(L28*0.1,0))</f>
        <v/>
      </c>
      <c r="N28" s="10" t="n"/>
      <c r="O28" s="17">
        <f>IF(ISERROR(SUM(J28,K28)-N28),"",SUM(J28,K28)-N28)</f>
        <v/>
      </c>
      <c r="P28" s="8">
        <f>Q28+R28</f>
        <v/>
      </c>
      <c r="Q28" s="9" t="n">
        <v>0</v>
      </c>
      <c r="R28" s="9">
        <f>IF(ISBLANK(Q28),"",ROUND(Q28*0.1,0))</f>
        <v/>
      </c>
      <c r="S28" s="10" t="n"/>
      <c r="T28" s="17">
        <f>IF(ISERROR(SUM(O28,P28)-S28),"",SUM(O28,P28)-S28)</f>
        <v/>
      </c>
      <c r="U28" s="8">
        <f>V28+W28</f>
        <v/>
      </c>
      <c r="V28" s="9" t="n">
        <v>0</v>
      </c>
      <c r="W28" s="9">
        <f>IF(ISBLANK(V28),"",ROUND(V28*0.1,0))</f>
        <v/>
      </c>
      <c r="X28" s="10" t="n"/>
      <c r="Y28" s="17">
        <f>IF(ISERROR(SUM(T28,U28)-X28),"",SUM(T28,U28)-X28)</f>
        <v/>
      </c>
      <c r="Z28" s="8">
        <f>AA28+AB28</f>
        <v/>
      </c>
      <c r="AA28" s="9" t="n">
        <v>0</v>
      </c>
      <c r="AB28" s="9">
        <f>IF(ISBLANK(AA28),"",ROUND(AA28*0.1,0))</f>
        <v/>
      </c>
      <c r="AC28" s="10" t="n"/>
      <c r="AD28" s="17">
        <f>IF(ISERROR(SUM(Y28,Z28)-AC28),"",SUM(Y28,Z28)-AC28)</f>
        <v/>
      </c>
      <c r="AE28" s="8">
        <f>AF28+AG28</f>
        <v/>
      </c>
      <c r="AF28" s="9" t="n">
        <v>0</v>
      </c>
      <c r="AG28" s="9">
        <f>IF(ISBLANK(AF28),"",ROUND(AF28*0.1,0))</f>
        <v/>
      </c>
      <c r="AH28" s="10" t="n"/>
      <c r="AI28" s="17">
        <f>IF(ISERROR(SUM(AD28,AE28)-AH28),"",SUM(AD28,AE28)-AH28)</f>
        <v/>
      </c>
      <c r="AJ28" s="8">
        <f>AK28+AL28</f>
        <v/>
      </c>
      <c r="AK28" s="9" t="n">
        <v>0</v>
      </c>
      <c r="AL28" s="9">
        <f>IF(ISBLANK(AK28),"",ROUND(AK28*0.1,0))</f>
        <v/>
      </c>
      <c r="AM28" s="10" t="n"/>
      <c r="AN28" s="17">
        <f>IF(ISERROR(SUM(AI28,AJ28)-AM28),"",SUM(AI28,AJ28)-AM28)</f>
        <v/>
      </c>
      <c r="AO28" s="8">
        <f>AP28+AQ28</f>
        <v/>
      </c>
      <c r="AP28" s="9" t="n">
        <v>0</v>
      </c>
      <c r="AQ28" s="9">
        <f>IF(ISBLANK(AP28),"",ROUND(AP28*0.1,0))</f>
        <v/>
      </c>
      <c r="AR28" s="10" t="n"/>
      <c r="AS28" s="17">
        <f>IF(ISERROR(SUM(AN28,AO28)-AR28),"",SUM(AN28,AO28)-AR28)</f>
        <v/>
      </c>
      <c r="AT28" s="8">
        <f>AU28+AV28</f>
        <v/>
      </c>
      <c r="AU28" s="9" t="n">
        <v>0</v>
      </c>
      <c r="AV28" s="9">
        <f>IF(ISBLANK(AU28),"",ROUND(AU28*0.1,0))</f>
        <v/>
      </c>
      <c r="AW28" s="10" t="n"/>
      <c r="AX28" s="17">
        <f>IF(ISERROR(SUM(AS28,AT28)-AW28),"",SUM(AS28,AT28)-AW28)</f>
        <v/>
      </c>
      <c r="AY28" s="8">
        <f>AZ28+BA28</f>
        <v/>
      </c>
      <c r="AZ28" s="9" t="n">
        <v>0</v>
      </c>
      <c r="BA28" s="9">
        <f>IF(ISBLANK(AZ28),"",ROUND(AZ28*0.1,0))</f>
        <v/>
      </c>
      <c r="BB28" s="10" t="n"/>
      <c r="BC28" s="17">
        <f>IF(ISERROR(SUM(AX28,AY28)-BB28),"",SUM(AX28,AY28)-BB28)</f>
        <v/>
      </c>
      <c r="BD28" s="8">
        <f>BE28+BF28</f>
        <v/>
      </c>
      <c r="BE28" s="9" t="n">
        <v>0</v>
      </c>
      <c r="BF28" s="9">
        <f>IF(ISBLANK(BE28),"",ROUND(BE28*0.1,0))</f>
        <v/>
      </c>
      <c r="BG28" s="10" t="n"/>
      <c r="BH28" s="17">
        <f>IF(ISERROR(SUM(BC28,BD28)-BG28),"",SUM(BC28,BD28)-BG28)</f>
        <v/>
      </c>
    </row>
    <row r="29">
      <c r="A29" s="5" t="n">
        <v>23</v>
      </c>
      <c r="B29" s="5" t="inlineStr">
        <is>
          <t>マユリ</t>
        </is>
      </c>
      <c r="C29" s="6" t="inlineStr">
        <is>
          <t>MAYURI</t>
        </is>
      </c>
      <c r="D29" s="6" t="inlineStr">
        <is>
          <t>月末締め、翌月末払い</t>
        </is>
      </c>
      <c r="E29" s="7" t="n"/>
      <c r="F29" s="8">
        <f>G29+H29</f>
        <v/>
      </c>
      <c r="G29" s="9" t="n">
        <v>0</v>
      </c>
      <c r="H29" s="9">
        <f>IF(ISBLANK(G29),"",ROUND(G29*0.1,0))</f>
        <v/>
      </c>
      <c r="I29" s="10" t="n"/>
      <c r="J29" s="43">
        <f>IF(ISERROR(SUM(E29,F29)-I29),"",SUM(E29,F29)-I29)</f>
        <v/>
      </c>
      <c r="K29" s="8">
        <f>L29+M29</f>
        <v/>
      </c>
      <c r="L29" s="9" t="n">
        <v>0</v>
      </c>
      <c r="M29" s="9">
        <f>IF(ISBLANK(L29),"",ROUND(L29*0.1,0))</f>
        <v/>
      </c>
      <c r="N29" s="10" t="n"/>
      <c r="O29" s="17">
        <f>IF(ISERROR(SUM(J29,K29)-N29),"",SUM(J29,K29)-N29)</f>
        <v/>
      </c>
      <c r="P29" s="8">
        <f>Q29+R29</f>
        <v/>
      </c>
      <c r="Q29" s="9" t="n">
        <v>0</v>
      </c>
      <c r="R29" s="9">
        <f>IF(ISBLANK(Q29),"",ROUND(Q29*0.1,0))</f>
        <v/>
      </c>
      <c r="S29" s="10" t="n"/>
      <c r="T29" s="17">
        <f>IF(ISERROR(SUM(O29,P29)-S29),"",SUM(O29,P29)-S29)</f>
        <v/>
      </c>
      <c r="U29" s="8">
        <f>V29+W29+2880</f>
        <v/>
      </c>
      <c r="V29" s="9" t="n">
        <v>142120</v>
      </c>
      <c r="W29" s="9">
        <f>IF(ISBLANK(V29),"",ROUND(V29*0.08,0))</f>
        <v/>
      </c>
      <c r="X29" s="10" t="n"/>
      <c r="Y29" s="33">
        <f>IF(ISERROR(SUM(T29,U29)-X29),"",SUM(T29,U29)-X29)-1</f>
        <v/>
      </c>
      <c r="Z29" s="8">
        <f>AA29+AB29</f>
        <v/>
      </c>
      <c r="AA29" s="9" t="n">
        <v>0</v>
      </c>
      <c r="AB29" s="9">
        <f>IF(ISBLANK(AA29),"",ROUND(AA29*0.1,0))</f>
        <v/>
      </c>
      <c r="AC29" s="10" t="n">
        <v>156369</v>
      </c>
      <c r="AD29" s="17">
        <f>IF(ISERROR(SUM(Y29,Z29)-AC29),"",SUM(Y29,Z29)-AC29)</f>
        <v/>
      </c>
      <c r="AE29" s="8">
        <f>AF29+AG29</f>
        <v/>
      </c>
      <c r="AF29" s="9" t="n">
        <v>0</v>
      </c>
      <c r="AG29" s="9">
        <f>IF(ISBLANK(AF29),"",ROUND(AF29*0.1,0))</f>
        <v/>
      </c>
      <c r="AH29" s="10" t="n"/>
      <c r="AI29" s="17">
        <f>IF(ISERROR(SUM(AD29,AE29)-AH29),"",SUM(AD29,AE29)-AH29)</f>
        <v/>
      </c>
      <c r="AJ29" s="8">
        <f>AK29+AL29+2880</f>
        <v/>
      </c>
      <c r="AK29" s="9">
        <f>150480-8360</f>
        <v/>
      </c>
      <c r="AL29" s="9">
        <f>IF(ISBLANK(AK29),"",ROUND(AK29*0.08,0))</f>
        <v/>
      </c>
      <c r="AM29" s="10" t="n"/>
      <c r="AN29" s="17">
        <f>IF(ISERROR(SUM(AI29,AJ29)-AM29),"",SUM(AI29,AJ29)-AM29)-1</f>
        <v/>
      </c>
      <c r="AO29" s="8">
        <f>AP29+AQ29</f>
        <v/>
      </c>
      <c r="AP29" s="9" t="n">
        <v>0</v>
      </c>
      <c r="AQ29" s="9">
        <f>IF(ISBLANK(AP29),"",ROUND(AP29*0.1,0))</f>
        <v/>
      </c>
      <c r="AR29" s="10" t="n">
        <v>156369</v>
      </c>
      <c r="AS29" s="17">
        <f>IF(ISERROR(SUM(AN29,AO29)-AR29),"",SUM(AN29,AO29)-AR29)</f>
        <v/>
      </c>
      <c r="AT29" s="8">
        <f>AU29+AV29</f>
        <v/>
      </c>
      <c r="AU29" s="9" t="n">
        <v>0</v>
      </c>
      <c r="AV29" s="9">
        <f>IF(ISBLANK(AU29),"",ROUND(AU29*0.1,0))</f>
        <v/>
      </c>
      <c r="AW29" s="10" t="n"/>
      <c r="AX29" s="17">
        <f>IF(ISERROR(SUM(AS29,AT29)-AW29),"",SUM(AS29,AT29)-AW29)</f>
        <v/>
      </c>
      <c r="AY29" s="8">
        <f>AZ29+BA29</f>
        <v/>
      </c>
      <c r="AZ29" s="9" t="n">
        <v>0</v>
      </c>
      <c r="BA29" s="9">
        <f>IF(ISBLANK(AZ29),"",ROUND(AZ29*0.1,0))</f>
        <v/>
      </c>
      <c r="BB29" s="10" t="n"/>
      <c r="BC29" s="17">
        <f>IF(ISERROR(SUM(AX29,AY29)-BB29),"",SUM(AX29,AY29)-BB29)</f>
        <v/>
      </c>
      <c r="BD29" s="20">
        <f>BE29+BF29+2880-1</f>
        <v/>
      </c>
      <c r="BE29" s="69">
        <f>142120</f>
        <v/>
      </c>
      <c r="BF29" s="69">
        <f>IF(ISBLANK(BE29),"",ROUND(BE29*0.08,0))</f>
        <v/>
      </c>
      <c r="BG29" s="70" t="n"/>
      <c r="BH29" s="17">
        <f>IF(ISERROR(SUM(BC29,BD29)-BG29),"",SUM(BC29,BD29)-BG29)</f>
        <v/>
      </c>
    </row>
    <row r="30">
      <c r="A30" s="5" t="n">
        <v>24</v>
      </c>
      <c r="B30" s="5" t="inlineStr">
        <is>
          <t>クリスティファースト</t>
        </is>
      </c>
      <c r="C30" s="6" t="inlineStr">
        <is>
          <t>Q1sｔ</t>
        </is>
      </c>
      <c r="D30" s="76" t="inlineStr">
        <is>
          <t>前払い</t>
        </is>
      </c>
      <c r="E30" s="7" t="n"/>
      <c r="F30" s="8">
        <f>G30+H30</f>
        <v/>
      </c>
      <c r="G30" s="9" t="n">
        <v>0</v>
      </c>
      <c r="H30" s="9">
        <f>IF(ISBLANK(G30),"",ROUND(G30*0.1,0))</f>
        <v/>
      </c>
      <c r="I30" s="10" t="n"/>
      <c r="J30" s="43">
        <f>IF(ISERROR(SUM(E30,F30)-I30),"",SUM(E30,F30)-I30)</f>
        <v/>
      </c>
      <c r="K30" s="8">
        <f>L30+M30</f>
        <v/>
      </c>
      <c r="L30" s="9" t="n">
        <v>0</v>
      </c>
      <c r="M30" s="9">
        <f>IF(ISBLANK(L30),"",ROUND(L30*0.1,0))</f>
        <v/>
      </c>
      <c r="N30" s="10" t="n"/>
      <c r="O30" s="17">
        <f>IF(ISERROR(SUM(J30,K30)-N30),"",SUM(J30,K30)-N30)</f>
        <v/>
      </c>
      <c r="P30" s="8">
        <f>Q30+R30</f>
        <v/>
      </c>
      <c r="Q30" s="9" t="n">
        <v>0</v>
      </c>
      <c r="R30" s="9">
        <f>IF(ISBLANK(Q30),"",ROUND(Q30*0.1,0))</f>
        <v/>
      </c>
      <c r="S30" s="10" t="n"/>
      <c r="T30" s="17">
        <f>IF(ISERROR(SUM(O30,P30)-S30),"",SUM(O30,P30)-S30)</f>
        <v/>
      </c>
      <c r="U30" s="8">
        <f>V30+W30</f>
        <v/>
      </c>
      <c r="V30" s="9" t="n">
        <v>0</v>
      </c>
      <c r="W30" s="9">
        <f>IF(ISBLANK(V30),"",ROUND(V30*0.1,0))</f>
        <v/>
      </c>
      <c r="X30" s="10" t="n"/>
      <c r="Y30" s="17">
        <f>IF(ISERROR(SUM(T30,U30)-X30),"",SUM(T30,U30)-X30)</f>
        <v/>
      </c>
      <c r="Z30" s="8">
        <f>AA30+AB30</f>
        <v/>
      </c>
      <c r="AA30" s="9" t="n">
        <v>0</v>
      </c>
      <c r="AB30" s="9">
        <f>IF(ISBLANK(AA30),"",ROUND(AA30*0.1,0))</f>
        <v/>
      </c>
      <c r="AC30" s="10" t="n"/>
      <c r="AD30" s="17">
        <f>IF(ISERROR(SUM(Y30,Z30)-AC30),"",SUM(Y30,Z30)-AC30)</f>
        <v/>
      </c>
      <c r="AE30" s="8">
        <f>AF30+AG30</f>
        <v/>
      </c>
      <c r="AF30" s="9" t="n">
        <v>0</v>
      </c>
      <c r="AG30" s="9">
        <f>IF(ISBLANK(AF30),"",ROUND(AF30*0.1,0))</f>
        <v/>
      </c>
      <c r="AH30" s="10" t="n"/>
      <c r="AI30" s="17">
        <f>IF(ISERROR(SUM(AD30,AE30)-AH30),"",SUM(AD30,AE30)-AH30)</f>
        <v/>
      </c>
      <c r="AJ30" s="8">
        <f>AK30+AL30</f>
        <v/>
      </c>
      <c r="AK30" s="9" t="n">
        <v>0</v>
      </c>
      <c r="AL30" s="9">
        <f>IF(ISBLANK(AK30),"",ROUND(AK30*0.1,0))</f>
        <v/>
      </c>
      <c r="AM30" s="10" t="n"/>
      <c r="AN30" s="17">
        <f>IF(ISERROR(SUM(AI30,AJ30)-AM30),"",SUM(AI30,AJ30)-AM30)</f>
        <v/>
      </c>
      <c r="AO30" s="8">
        <f>AP30+AQ30</f>
        <v/>
      </c>
      <c r="AP30" s="9" t="n">
        <v>0</v>
      </c>
      <c r="AQ30" s="9">
        <f>IF(ISBLANK(AP30),"",ROUND(AP30*0.1,0))</f>
        <v/>
      </c>
      <c r="AR30" s="10" t="n"/>
      <c r="AS30" s="17">
        <f>IF(ISERROR(SUM(AN30,AO30)-AR30),"",SUM(AN30,AO30)-AR30)</f>
        <v/>
      </c>
      <c r="AT30" s="8">
        <f>AU30+AV30</f>
        <v/>
      </c>
      <c r="AU30" s="9" t="n">
        <v>0</v>
      </c>
      <c r="AV30" s="9">
        <f>IF(ISBLANK(AU30),"",ROUND(AU30*0.1,0))</f>
        <v/>
      </c>
      <c r="AW30" s="10" t="n"/>
      <c r="AX30" s="17">
        <f>IF(ISERROR(SUM(AS30,AT30)-AW30),"",SUM(AS30,AT30)-AW30)</f>
        <v/>
      </c>
      <c r="AY30" s="8">
        <f>AZ30+BA30</f>
        <v/>
      </c>
      <c r="AZ30" s="9" t="n">
        <v>0</v>
      </c>
      <c r="BA30" s="9">
        <f>IF(ISBLANK(AZ30),"",ROUND(AZ30*0.1,0))</f>
        <v/>
      </c>
      <c r="BB30" s="10" t="n"/>
      <c r="BC30" s="17">
        <f>IF(ISERROR(SUM(AX30,AY30)-BB30),"",SUM(AX30,AY30)-BB30)</f>
        <v/>
      </c>
      <c r="BD30" s="8">
        <f>BE30+BF30</f>
        <v/>
      </c>
      <c r="BE30" s="9" t="n">
        <v>0</v>
      </c>
      <c r="BF30" s="9">
        <f>IF(ISBLANK(BE30),"",ROUND(BE30*0.1,0))</f>
        <v/>
      </c>
      <c r="BG30" s="10" t="n"/>
      <c r="BH30" s="17">
        <f>IF(ISERROR(SUM(BC30,BD30)-BG30),"",SUM(BC30,BD30)-BG30)</f>
        <v/>
      </c>
    </row>
    <row r="31" hidden="1" s="103">
      <c r="A31" s="5" t="n">
        <v>25</v>
      </c>
      <c r="B31" s="5" t="n"/>
      <c r="C31" s="6" t="n"/>
      <c r="D31" s="6" t="n"/>
      <c r="E31" s="7" t="n"/>
      <c r="F31" s="8">
        <f>G31+H31</f>
        <v/>
      </c>
      <c r="G31" s="9" t="n">
        <v>0</v>
      </c>
      <c r="H31" s="9">
        <f>IF(ISBLANK(G31),"",ROUND(G31*0.1,0))</f>
        <v/>
      </c>
      <c r="I31" s="10" t="n"/>
      <c r="J31" s="43">
        <f>IF(ISERROR(SUM(E31,F31)-I31),"",SUM(E31,F31)-I31)</f>
        <v/>
      </c>
      <c r="K31" s="8">
        <f>L31+M31</f>
        <v/>
      </c>
      <c r="L31" s="9" t="n">
        <v>0</v>
      </c>
      <c r="M31" s="9">
        <f>IF(ISBLANK(L31),"",ROUND(L31*0.1,0))</f>
        <v/>
      </c>
      <c r="N31" s="10" t="n"/>
      <c r="O31" s="17">
        <f>IF(ISERROR(SUM(J31,K31)-N31),"",SUM(J31,K31)-N31)</f>
        <v/>
      </c>
      <c r="P31" s="8">
        <f>Q31+R31</f>
        <v/>
      </c>
      <c r="Q31" s="9" t="n">
        <v>0</v>
      </c>
      <c r="R31" s="9">
        <f>IF(ISBLANK(Q31),"",ROUND(Q31*0.1,0))</f>
        <v/>
      </c>
      <c r="S31" s="10" t="n"/>
      <c r="T31" s="17">
        <f>IF(ISERROR(SUM(O31,P31)-S31),"",SUM(O31,P31)-S31)</f>
        <v/>
      </c>
      <c r="U31" s="8">
        <f>V31+W31</f>
        <v/>
      </c>
      <c r="V31" s="9" t="n">
        <v>0</v>
      </c>
      <c r="W31" s="9">
        <f>IF(ISBLANK(V31),"",ROUND(V31*0.1,0))</f>
        <v/>
      </c>
      <c r="X31" s="10" t="n"/>
      <c r="Y31" s="17">
        <f>IF(ISERROR(SUM(T31,U31)-X31),"",SUM(T31,U31)-X31)</f>
        <v/>
      </c>
      <c r="Z31" s="8">
        <f>AA31+AB31</f>
        <v/>
      </c>
      <c r="AA31" s="9" t="n">
        <v>0</v>
      </c>
      <c r="AB31" s="9">
        <f>IF(ISBLANK(AA31),"",ROUND(AA31*0.1,0))</f>
        <v/>
      </c>
      <c r="AC31" s="10" t="n"/>
      <c r="AD31" s="17">
        <f>IF(ISERROR(SUM(Y31,Z31)-AC31),"",SUM(Y31,Z31)-AC31)</f>
        <v/>
      </c>
      <c r="AE31" s="8">
        <f>AF31+AG31</f>
        <v/>
      </c>
      <c r="AF31" s="9" t="n">
        <v>0</v>
      </c>
      <c r="AG31" s="9">
        <f>IF(ISBLANK(AF31),"",ROUND(AF31*0.1,0))</f>
        <v/>
      </c>
      <c r="AH31" s="10" t="n"/>
      <c r="AI31" s="17">
        <f>IF(ISERROR(SUM(AD31,AE31)-AH31),"",SUM(AD31,AE31)-AH31)</f>
        <v/>
      </c>
      <c r="AJ31" s="8">
        <f>AK31+AL31</f>
        <v/>
      </c>
      <c r="AK31" s="9" t="n">
        <v>0</v>
      </c>
      <c r="AL31" s="9">
        <f>IF(ISBLANK(AK31),"",ROUND(AK31*0.1,0))</f>
        <v/>
      </c>
      <c r="AM31" s="10" t="n"/>
      <c r="AN31" s="17">
        <f>IF(ISERROR(SUM(AI31,AJ31)-AM31),"",SUM(AI31,AJ31)-AM31)</f>
        <v/>
      </c>
      <c r="AO31" s="8">
        <f>AP31+AQ31</f>
        <v/>
      </c>
      <c r="AP31" s="9" t="n">
        <v>0</v>
      </c>
      <c r="AQ31" s="9">
        <f>IF(ISBLANK(AP31),"",ROUND(AP31*0.1,0))</f>
        <v/>
      </c>
      <c r="AR31" s="10" t="n"/>
      <c r="AS31" s="17">
        <f>IF(ISERROR(SUM(AN31,AO31)-AR31),"",SUM(AN31,AO31)-AR31)</f>
        <v/>
      </c>
      <c r="AT31" s="8">
        <f>AU31+AV31</f>
        <v/>
      </c>
      <c r="AU31" s="9" t="n">
        <v>0</v>
      </c>
      <c r="AV31" s="9">
        <f>IF(ISBLANK(AU31),"",ROUND(AU31*0.1,0))</f>
        <v/>
      </c>
      <c r="AW31" s="10" t="n"/>
      <c r="AX31" s="17">
        <f>IF(ISERROR(SUM(AS31,AT31)-AW31),"",SUM(AS31,AT31)-AW31)</f>
        <v/>
      </c>
      <c r="AY31" s="8">
        <f>AZ31+BA31</f>
        <v/>
      </c>
      <c r="AZ31" s="9" t="n">
        <v>0</v>
      </c>
      <c r="BA31" s="9">
        <f>IF(ISBLANK(AZ31),"",ROUND(AZ31*0.1,0))</f>
        <v/>
      </c>
      <c r="BB31" s="10" t="n"/>
      <c r="BC31" s="17">
        <f>IF(ISERROR(SUM(AX31,AY31)-BB31),"",SUM(AX31,AY31)-BB31)</f>
        <v/>
      </c>
      <c r="BD31" s="8">
        <f>BE31+BF31</f>
        <v/>
      </c>
      <c r="BE31" s="9" t="n">
        <v>0</v>
      </c>
      <c r="BF31" s="9">
        <f>IF(ISBLANK(BE31),"",ROUND(BE31*0.1,0))</f>
        <v/>
      </c>
      <c r="BG31" s="10" t="n"/>
      <c r="BH31" s="17">
        <f>IF(ISERROR(SUM(BC31,BD31)-BG31),"",SUM(BC31,BD31)-BG31)</f>
        <v/>
      </c>
    </row>
    <row r="32">
      <c r="A32" s="5" t="n">
        <v>26</v>
      </c>
      <c r="B32" s="5" t="inlineStr">
        <is>
          <t>カメリアネット</t>
        </is>
      </c>
      <c r="C32" s="6" t="inlineStr">
        <is>
          <t>ELEGADOLL</t>
        </is>
      </c>
      <c r="D32" s="6" t="inlineStr">
        <is>
          <t>月末締め、翌月末払い</t>
        </is>
      </c>
      <c r="E32" s="7" t="n">
        <v>0</v>
      </c>
      <c r="F32" s="8">
        <f>G32+H32</f>
        <v/>
      </c>
      <c r="G32" s="9" t="n">
        <v>0</v>
      </c>
      <c r="H32" s="9">
        <f>IF(ISBLANK(G32),"",ROUND(G32*0.1,0))</f>
        <v/>
      </c>
      <c r="I32" s="10" t="n"/>
      <c r="J32" s="43">
        <f>IF(ISERROR(SUM(E32,F32)-I32),"",SUM(E32,F32)-I32)</f>
        <v/>
      </c>
      <c r="K32" s="8">
        <f>L32+M32</f>
        <v/>
      </c>
      <c r="L32" s="9">
        <f>107520</f>
        <v/>
      </c>
      <c r="M32" s="9">
        <f>IF(ISBLANK(L32),"",ROUND(L32*0.1,0))</f>
        <v/>
      </c>
      <c r="N32" s="10" t="n"/>
      <c r="O32" s="17">
        <f>IF(ISERROR(SUM(J32,K32)-N32),"",SUM(J32,K32)-N32)</f>
        <v/>
      </c>
      <c r="P32" s="8">
        <f>Q32+R32</f>
        <v/>
      </c>
      <c r="Q32" s="9" t="n">
        <v>0</v>
      </c>
      <c r="R32" s="9">
        <f>IF(ISBLANK(Q32),"",ROUND(Q32*0.1,0))</f>
        <v/>
      </c>
      <c r="S32" s="10" t="n">
        <v>118272</v>
      </c>
      <c r="T32" s="17">
        <f>IF(ISERROR(SUM(O32,P32)-S32),"",SUM(O32,P32)-S32)</f>
        <v/>
      </c>
      <c r="U32" s="8">
        <f>V32+W32</f>
        <v/>
      </c>
      <c r="V32" s="9" t="n">
        <v>178560</v>
      </c>
      <c r="W32" s="9">
        <f>IF(ISBLANK(V32),"",ROUND(V32*0.1,0))</f>
        <v/>
      </c>
      <c r="X32" s="10" t="n"/>
      <c r="Y32" s="33">
        <f>IF(ISERROR(SUM(T32,U32)-X32),"",SUM(T32,U32)-X32)</f>
        <v/>
      </c>
      <c r="Z32" s="8">
        <f>AA32+AB32</f>
        <v/>
      </c>
      <c r="AA32" s="9" t="n">
        <v>0</v>
      </c>
      <c r="AB32" s="9">
        <f>IF(ISBLANK(AA32),"",ROUND(AA32*0.1,0))</f>
        <v/>
      </c>
      <c r="AC32" s="10" t="n">
        <v>196416</v>
      </c>
      <c r="AD32" s="17">
        <f>IF(ISERROR(SUM(Y32,Z32)-AC32),"",SUM(Y32,Z32)-AC32)</f>
        <v/>
      </c>
      <c r="AE32" s="8">
        <f>AF32+AG32</f>
        <v/>
      </c>
      <c r="AF32" s="9" t="n">
        <v>0</v>
      </c>
      <c r="AG32" s="9">
        <f>IF(ISBLANK(AF32),"",ROUND(AF32*0.1,0))</f>
        <v/>
      </c>
      <c r="AH32" s="10" t="n"/>
      <c r="AI32" s="17">
        <f>IF(ISERROR(SUM(AD32,AE32)-AH32),"",SUM(AD32,AE32)-AH32)</f>
        <v/>
      </c>
      <c r="AJ32" s="8">
        <f>AK32+AL32</f>
        <v/>
      </c>
      <c r="AK32" s="9">
        <f>124800+121920</f>
        <v/>
      </c>
      <c r="AL32" s="9">
        <f>IF(ISBLANK(AK32),"",ROUND(AK32*0.1,0))</f>
        <v/>
      </c>
      <c r="AM32" s="10" t="n"/>
      <c r="AN32" s="17">
        <f>IF(ISERROR(SUM(AI32,AJ32)-AM32),"",SUM(AI32,AJ32)-AM32)</f>
        <v/>
      </c>
      <c r="AO32" s="8">
        <f>AP32+AQ32</f>
        <v/>
      </c>
      <c r="AP32" s="9" t="n">
        <v>0</v>
      </c>
      <c r="AQ32" s="9">
        <f>IF(ISBLANK(AP32),"",ROUND(AP32*0.1,0))</f>
        <v/>
      </c>
      <c r="AR32" s="10" t="n"/>
      <c r="AS32" s="17">
        <f>IF(ISERROR(SUM(AN32,AO32)-AR32),"",SUM(AN32,AO32)-AR32)</f>
        <v/>
      </c>
      <c r="AT32" s="8">
        <f>AU32+AV32</f>
        <v/>
      </c>
      <c r="AU32" s="9" t="n">
        <v>0</v>
      </c>
      <c r="AV32" s="9">
        <f>IF(ISBLANK(AU32),"",ROUND(AU32*0.1,0))</f>
        <v/>
      </c>
      <c r="AW32" s="10" t="n">
        <v>271392</v>
      </c>
      <c r="AX32" s="17">
        <f>IF(ISERROR(SUM(AS32,AT32)-AW32),"",SUM(AS32,AT32)-AW32)</f>
        <v/>
      </c>
      <c r="AY32" s="8">
        <f>AZ32+BA32</f>
        <v/>
      </c>
      <c r="AZ32" s="9" t="n">
        <v>0</v>
      </c>
      <c r="BA32" s="9">
        <f>IF(ISBLANK(AZ32),"",ROUND(AZ32*0.1,0))</f>
        <v/>
      </c>
      <c r="BB32" s="10" t="n"/>
      <c r="BC32" s="17">
        <f>IF(ISERROR(SUM(AX32,AY32)-BB32),"",SUM(AX32,AY32)-BB32)</f>
        <v/>
      </c>
      <c r="BD32" s="20">
        <f>BE32+BF32</f>
        <v/>
      </c>
      <c r="BE32" s="69" t="n">
        <v>53760</v>
      </c>
      <c r="BF32" s="69">
        <f>IF(ISBLANK(BE32),"",ROUND(BE32*0.1,0))</f>
        <v/>
      </c>
      <c r="BG32" s="70" t="n"/>
      <c r="BH32" s="17">
        <f>IF(ISERROR(SUM(BC32,BD32)-BG32),"",SUM(BC32,BD32)-BG32)</f>
        <v/>
      </c>
    </row>
    <row r="33" hidden="1" s="103">
      <c r="A33" s="5" t="n">
        <v>27</v>
      </c>
      <c r="B33" s="5" t="n"/>
      <c r="C33" s="6" t="n"/>
      <c r="D33" s="6" t="n"/>
      <c r="E33" s="7" t="n"/>
      <c r="F33" s="8">
        <f>G33+H33</f>
        <v/>
      </c>
      <c r="G33" s="9" t="n">
        <v>0</v>
      </c>
      <c r="H33" s="9">
        <f>IF(ISBLANK(G33),"",ROUND(G33*0.1,0))</f>
        <v/>
      </c>
      <c r="I33" s="10" t="n"/>
      <c r="J33" s="43">
        <f>IF(ISERROR(SUM(E33,F33)-I33),"",SUM(E33,F33)-I33)</f>
        <v/>
      </c>
      <c r="K33" s="8">
        <f>L33+M33</f>
        <v/>
      </c>
      <c r="L33" s="9" t="n">
        <v>0</v>
      </c>
      <c r="M33" s="9">
        <f>IF(ISBLANK(L33),"",ROUND(L33*0.1,0))</f>
        <v/>
      </c>
      <c r="N33" s="10" t="n"/>
      <c r="O33" s="17">
        <f>IF(ISERROR(SUM(J33,K33)-N33),"",SUM(J33,K33)-N33)</f>
        <v/>
      </c>
      <c r="P33" s="8">
        <f>Q33+R33</f>
        <v/>
      </c>
      <c r="Q33" s="9" t="n">
        <v>0</v>
      </c>
      <c r="R33" s="9">
        <f>IF(ISBLANK(Q33),"",ROUND(Q33*0.1,0))</f>
        <v/>
      </c>
      <c r="S33" s="10" t="n"/>
      <c r="T33" s="17">
        <f>IF(ISERROR(SUM(O33,P33)-S33),"",SUM(O33,P33)-S33)</f>
        <v/>
      </c>
      <c r="U33" s="8">
        <f>V33+W33</f>
        <v/>
      </c>
      <c r="V33" s="9" t="n">
        <v>0</v>
      </c>
      <c r="W33" s="9">
        <f>IF(ISBLANK(V33),"",ROUND(V33*0.1,0))</f>
        <v/>
      </c>
      <c r="X33" s="10" t="n"/>
      <c r="Y33" s="17">
        <f>IF(ISERROR(SUM(T33,U33)-X33),"",SUM(T33,U33)-X33)</f>
        <v/>
      </c>
      <c r="Z33" s="8">
        <f>AA33+AB33</f>
        <v/>
      </c>
      <c r="AA33" s="9" t="n">
        <v>0</v>
      </c>
      <c r="AB33" s="9">
        <f>IF(ISBLANK(AA33),"",ROUND(AA33*0.1,0))</f>
        <v/>
      </c>
      <c r="AC33" s="10" t="n"/>
      <c r="AD33" s="17">
        <f>IF(ISERROR(SUM(Y33,Z33)-AC33),"",SUM(Y33,Z33)-AC33)</f>
        <v/>
      </c>
      <c r="AE33" s="8">
        <f>AF33+AG33</f>
        <v/>
      </c>
      <c r="AF33" s="9" t="n">
        <v>0</v>
      </c>
      <c r="AG33" s="9">
        <f>IF(ISBLANK(AF33),"",ROUND(AF33*0.1,0))</f>
        <v/>
      </c>
      <c r="AH33" s="10" t="n"/>
      <c r="AI33" s="17">
        <f>IF(ISERROR(SUM(AD33,AE33)-AH33),"",SUM(AD33,AE33)-AH33)</f>
        <v/>
      </c>
      <c r="AJ33" s="8">
        <f>AK33+AL33</f>
        <v/>
      </c>
      <c r="AK33" s="9" t="n">
        <v>0</v>
      </c>
      <c r="AL33" s="9">
        <f>IF(ISBLANK(AK33),"",ROUND(AK33*0.1,0))</f>
        <v/>
      </c>
      <c r="AM33" s="10" t="n"/>
      <c r="AN33" s="17">
        <f>IF(ISERROR(SUM(AI33,AJ33)-AM33),"",SUM(AI33,AJ33)-AM33)</f>
        <v/>
      </c>
      <c r="AO33" s="8">
        <f>AP33+AQ33</f>
        <v/>
      </c>
      <c r="AP33" s="9" t="n">
        <v>0</v>
      </c>
      <c r="AQ33" s="9">
        <f>IF(ISBLANK(AP33),"",ROUND(AP33*0.1,0))</f>
        <v/>
      </c>
      <c r="AR33" s="10" t="n"/>
      <c r="AS33" s="17">
        <f>IF(ISERROR(SUM(AN33,AO33)-AR33),"",SUM(AN33,AO33)-AR33)</f>
        <v/>
      </c>
      <c r="AT33" s="8">
        <f>AU33+AV33</f>
        <v/>
      </c>
      <c r="AU33" s="9" t="n">
        <v>0</v>
      </c>
      <c r="AV33" s="9">
        <f>IF(ISBLANK(AU33),"",ROUND(AU33*0.1,0))</f>
        <v/>
      </c>
      <c r="AW33" s="10" t="n"/>
      <c r="AX33" s="17">
        <f>IF(ISERROR(SUM(AS33,AT33)-AW33),"",SUM(AS33,AT33)-AW33)</f>
        <v/>
      </c>
      <c r="AY33" s="8">
        <f>AZ33+BA33</f>
        <v/>
      </c>
      <c r="AZ33" s="9" t="n">
        <v>0</v>
      </c>
      <c r="BA33" s="9">
        <f>IF(ISBLANK(AZ33),"",ROUND(AZ33*0.1,0))</f>
        <v/>
      </c>
      <c r="BB33" s="10" t="n"/>
      <c r="BC33" s="17">
        <f>IF(ISERROR(SUM(AX33,AY33)-BB33),"",SUM(AX33,AY33)-BB33)</f>
        <v/>
      </c>
      <c r="BD33" s="8">
        <f>BE33+BF33</f>
        <v/>
      </c>
      <c r="BE33" s="9" t="n">
        <v>0</v>
      </c>
      <c r="BF33" s="9">
        <f>IF(ISBLANK(BE33),"",ROUND(BE33*0.1,0))</f>
        <v/>
      </c>
      <c r="BG33" s="10" t="n"/>
      <c r="BH33" s="17">
        <f>IF(ISERROR(SUM(BC33,BD33)-BG33),"",SUM(BC33,BD33)-BG33)</f>
        <v/>
      </c>
    </row>
    <row r="34">
      <c r="A34" s="5" t="n">
        <v>28</v>
      </c>
      <c r="B34" s="5" t="inlineStr">
        <is>
          <t>ダイムヘルスケア</t>
        </is>
      </c>
      <c r="C34" s="6" t="inlineStr">
        <is>
          <t>DIME HEALTH CARE</t>
        </is>
      </c>
      <c r="D34" s="6" t="inlineStr">
        <is>
          <t>月末締め、翌月末払い</t>
        </is>
      </c>
      <c r="E34" s="7" t="n"/>
      <c r="F34" s="8">
        <f>G34+H34</f>
        <v/>
      </c>
      <c r="G34" s="9" t="n">
        <v>0</v>
      </c>
      <c r="H34" s="9">
        <f>IF(ISBLANK(G34),"",ROUND(G34*0.1,0))</f>
        <v/>
      </c>
      <c r="I34" s="10" t="n"/>
      <c r="J34" s="43">
        <f>IF(ISERROR(SUM(E34,F34)-I34),"",SUM(E34,F34)-I34)</f>
        <v/>
      </c>
      <c r="K34" s="20">
        <f>L34+M34</f>
        <v/>
      </c>
      <c r="L34" s="9" t="n">
        <v>85440</v>
      </c>
      <c r="M34" s="9">
        <f>IF(ISBLANK(L34),"",ROUND(L34*0.1,0))</f>
        <v/>
      </c>
      <c r="N34" s="10" t="n"/>
      <c r="O34" s="17">
        <f>IF(ISERROR(SUM(J34,K34)-N34),"",SUM(J34,K34)-N34)</f>
        <v/>
      </c>
      <c r="P34" s="8">
        <f>Q34+R34</f>
        <v/>
      </c>
      <c r="Q34" s="9" t="n">
        <v>0</v>
      </c>
      <c r="R34" s="9">
        <f>IF(ISBLANK(Q34),"",ROUND(Q34*0.1,0))</f>
        <v/>
      </c>
      <c r="S34" s="10" t="n">
        <v>93984</v>
      </c>
      <c r="T34" s="17">
        <f>IF(ISERROR(SUM(O34,P34)-S34),"",SUM(O34,P34)-S34)</f>
        <v/>
      </c>
      <c r="U34" s="8">
        <f>V34+W34</f>
        <v/>
      </c>
      <c r="V34" s="9" t="n">
        <v>28800</v>
      </c>
      <c r="W34" s="9">
        <f>IF(ISBLANK(V34),"",ROUND(V34*0.1,0))</f>
        <v/>
      </c>
      <c r="X34" s="10" t="n"/>
      <c r="Y34" s="17">
        <f>IF(ISERROR(SUM(T34,U34)-X34),"",SUM(T34,U34)-X34)</f>
        <v/>
      </c>
      <c r="Z34" s="8">
        <f>AA34+AB34</f>
        <v/>
      </c>
      <c r="AA34" s="9" t="n">
        <v>0</v>
      </c>
      <c r="AB34" s="9">
        <f>IF(ISBLANK(AA34),"",ROUND(AA34*0.1,0))</f>
        <v/>
      </c>
      <c r="AC34" s="10" t="n">
        <v>31680</v>
      </c>
      <c r="AD34" s="17">
        <f>IF(ISERROR(SUM(Y34,Z34)-AC34),"",SUM(Y34,Z34)-AC34)</f>
        <v/>
      </c>
      <c r="AE34" s="8">
        <f>AF34+AG34</f>
        <v/>
      </c>
      <c r="AF34" s="9" t="n">
        <v>0</v>
      </c>
      <c r="AG34" s="9">
        <f>IF(ISBLANK(AF34),"",ROUND(AF34*0.1,0))</f>
        <v/>
      </c>
      <c r="AH34" s="10" t="n"/>
      <c r="AI34" s="17">
        <f>IF(ISERROR(SUM(AD34,AE34)-AH34),"",SUM(AD34,AE34)-AH34)</f>
        <v/>
      </c>
      <c r="AJ34" s="8">
        <f>AK34+AL34</f>
        <v/>
      </c>
      <c r="AK34" s="9" t="n">
        <v>37392</v>
      </c>
      <c r="AL34" s="9">
        <f>IF(ISBLANK(AK34),"",ROUND(AK34*0.1,0))</f>
        <v/>
      </c>
      <c r="AM34" s="10" t="n"/>
      <c r="AN34" s="17">
        <f>IF(ISERROR(SUM(AI34,AJ34)-AM34),"",SUM(AI34,AJ34)-AM34)</f>
        <v/>
      </c>
      <c r="AO34" s="8">
        <f>AP34+AQ34</f>
        <v/>
      </c>
      <c r="AP34" s="9" t="n">
        <v>0</v>
      </c>
      <c r="AQ34" s="9">
        <f>IF(ISBLANK(AP34),"",ROUND(AP34*0.1,0))</f>
        <v/>
      </c>
      <c r="AR34" s="10" t="n">
        <v>41131</v>
      </c>
      <c r="AS34" s="17">
        <f>IF(ISERROR(SUM(AN34,AO34)-AR34),"",SUM(AN34,AO34)-AR34)</f>
        <v/>
      </c>
      <c r="AT34" s="8">
        <f>AU34+AV34</f>
        <v/>
      </c>
      <c r="AU34" s="9" t="n">
        <v>0</v>
      </c>
      <c r="AV34" s="9">
        <f>IF(ISBLANK(AU34),"",ROUND(AU34*0.1,0))</f>
        <v/>
      </c>
      <c r="AW34" s="10" t="n"/>
      <c r="AX34" s="17">
        <f>IF(ISERROR(SUM(AS34,AT34)-AW34),"",SUM(AS34,AT34)-AW34)</f>
        <v/>
      </c>
      <c r="AY34" s="8">
        <f>AZ34+BA34</f>
        <v/>
      </c>
      <c r="AZ34" s="9" t="n">
        <v>0</v>
      </c>
      <c r="BA34" s="9">
        <f>IF(ISBLANK(AZ34),"",ROUND(AZ34*0.1,0))</f>
        <v/>
      </c>
      <c r="BB34" s="10" t="n"/>
      <c r="BC34" s="17">
        <f>IF(ISERROR(SUM(AX34,AY34)-BB34),"",SUM(AX34,AY34)-BB34)</f>
        <v/>
      </c>
      <c r="BD34" s="8">
        <f>BE34+BF34</f>
        <v/>
      </c>
      <c r="BE34" s="9" t="n">
        <v>31872</v>
      </c>
      <c r="BF34" s="9">
        <f>IF(ISBLANK(BE34),"",ROUND(BE34*0.1,0))</f>
        <v/>
      </c>
      <c r="BG34" s="10" t="n"/>
      <c r="BH34" s="17">
        <f>IF(ISERROR(SUM(BC34,BD34)-BG34),"",SUM(BC34,BD34)-BG34)</f>
        <v/>
      </c>
    </row>
    <row r="35">
      <c r="A35" s="5" t="n">
        <v>29</v>
      </c>
      <c r="B35" s="5" t="inlineStr">
        <is>
          <t>アットモア</t>
        </is>
      </c>
      <c r="C35" s="6" t="inlineStr">
        <is>
          <t>ATMORE</t>
        </is>
      </c>
      <c r="D35" s="6" t="inlineStr">
        <is>
          <t>月末締め、翌月末払い</t>
        </is>
      </c>
      <c r="E35" s="7" t="n">
        <v>0</v>
      </c>
      <c r="F35" s="8">
        <f>G35+H35</f>
        <v/>
      </c>
      <c r="G35" s="9" t="n">
        <v>0</v>
      </c>
      <c r="H35" s="9">
        <f>IF(ISBLANK(G35),"",ROUND(G35*0.1,0))</f>
        <v/>
      </c>
      <c r="I35" s="10" t="n"/>
      <c r="J35" s="43">
        <f>IF(ISERROR(SUM(E35,F35)-I35),"",SUM(E35,F35)-I35)</f>
        <v/>
      </c>
      <c r="K35" s="20">
        <f>L35+M35</f>
        <v/>
      </c>
      <c r="L35" s="9" t="n">
        <v>266880</v>
      </c>
      <c r="M35" s="9">
        <f>IF(ISBLANK(L35),"",ROUND(L35*0.1,0))</f>
        <v/>
      </c>
      <c r="N35" s="10" t="n"/>
      <c r="O35" s="17">
        <f>IF(ISERROR(SUM(J35,K35)-N35),"",SUM(J35,K35)-N35)</f>
        <v/>
      </c>
      <c r="P35" s="8">
        <f>Q35+R35</f>
        <v/>
      </c>
      <c r="Q35" s="9" t="n">
        <v>0</v>
      </c>
      <c r="R35" s="9">
        <f>IF(ISBLANK(Q35),"",ROUND(Q35*0.1,0))</f>
        <v/>
      </c>
      <c r="S35" s="10" t="n">
        <v>293568</v>
      </c>
      <c r="T35" s="17">
        <f>IF(ISERROR(SUM(O35,P35)-S35),"",SUM(O35,P35)-S35)</f>
        <v/>
      </c>
      <c r="U35" s="8">
        <f>V35+W35</f>
        <v/>
      </c>
      <c r="V35" s="9" t="n">
        <v>0</v>
      </c>
      <c r="W35" s="9">
        <f>IF(ISBLANK(V35),"",ROUND(V35*0.1,0))</f>
        <v/>
      </c>
      <c r="X35" s="10" t="n"/>
      <c r="Y35" s="17">
        <f>IF(ISERROR(SUM(T35,U35)-X35),"",SUM(T35,U35)-X35)</f>
        <v/>
      </c>
      <c r="Z35" s="8">
        <f>AA35+AB35</f>
        <v/>
      </c>
      <c r="AA35" s="9" t="n">
        <v>0</v>
      </c>
      <c r="AB35" s="9">
        <f>IF(ISBLANK(AA35),"",ROUND(AA35*0.1,0))</f>
        <v/>
      </c>
      <c r="AC35" s="10" t="n"/>
      <c r="AD35" s="17">
        <f>IF(ISERROR(SUM(Y35,Z35)-AC35),"",SUM(Y35,Z35)-AC35)</f>
        <v/>
      </c>
      <c r="AE35" s="8">
        <f>AF35+AG35</f>
        <v/>
      </c>
      <c r="AF35" s="9" t="n">
        <v>0</v>
      </c>
      <c r="AG35" s="9">
        <f>IF(ISBLANK(AF35),"",ROUND(AF35*0.1,0))</f>
        <v/>
      </c>
      <c r="AH35" s="10" t="n"/>
      <c r="AI35" s="17">
        <f>IF(ISERROR(SUM(AD35,AE35)-AH35),"",SUM(AD35,AE35)-AH35)</f>
        <v/>
      </c>
      <c r="AJ35" s="8">
        <f>AK35+AL35</f>
        <v/>
      </c>
      <c r="AK35" s="9" t="n">
        <v>334080</v>
      </c>
      <c r="AL35" s="9">
        <f>IF(ISBLANK(AK35),"",ROUND(AK35*0.1,0))</f>
        <v/>
      </c>
      <c r="AM35" s="10" t="n"/>
      <c r="AN35" s="17">
        <f>IF(ISERROR(SUM(AI35,AJ35)-AM35),"",SUM(AI35,AJ35)-AM35)</f>
        <v/>
      </c>
      <c r="AO35" s="8">
        <f>AP35+AQ35</f>
        <v/>
      </c>
      <c r="AP35" s="9" t="n">
        <v>0</v>
      </c>
      <c r="AQ35" s="9">
        <f>IF(ISBLANK(AP35),"",ROUND(AP35*0.1,0))</f>
        <v/>
      </c>
      <c r="AR35" s="10" t="n">
        <v>367488</v>
      </c>
      <c r="AS35" s="17">
        <f>IF(ISERROR(SUM(AN35,AO35)-AR35),"",SUM(AN35,AO35)-AR35)</f>
        <v/>
      </c>
      <c r="AT35" s="8">
        <f>AU35+AV35</f>
        <v/>
      </c>
      <c r="AU35" s="9" t="n">
        <v>0</v>
      </c>
      <c r="AV35" s="9">
        <f>IF(ISBLANK(AU35),"",ROUND(AU35*0.1,0))</f>
        <v/>
      </c>
      <c r="AW35" s="10" t="n"/>
      <c r="AX35" s="17">
        <f>IF(ISERROR(SUM(AS35,AT35)-AW35),"",SUM(AS35,AT35)-AW35)</f>
        <v/>
      </c>
      <c r="AY35" s="8">
        <f>AZ35+BA35</f>
        <v/>
      </c>
      <c r="AZ35" s="9" t="n">
        <v>0</v>
      </c>
      <c r="BA35" s="9">
        <f>IF(ISBLANK(AZ35),"",ROUND(AZ35*0.1,0))</f>
        <v/>
      </c>
      <c r="BB35" s="10" t="n"/>
      <c r="BC35" s="17">
        <f>IF(ISERROR(SUM(AX35,AY35)-BB35),"",SUM(AX35,AY35)-BB35)</f>
        <v/>
      </c>
      <c r="BD35" s="8">
        <f>BE35+BF35</f>
        <v/>
      </c>
      <c r="BE35" s="9" t="n">
        <v>201600</v>
      </c>
      <c r="BF35" s="9">
        <f>IF(ISBLANK(BE35),"",ROUND(BE35*0.1,0))</f>
        <v/>
      </c>
      <c r="BG35" s="10" t="n"/>
      <c r="BH35" s="17">
        <f>IF(ISERROR(SUM(BC35,BD35)-BG35),"",SUM(BC35,BD35)-BG35)</f>
        <v/>
      </c>
    </row>
    <row r="36">
      <c r="A36" s="5" t="n">
        <v>30</v>
      </c>
      <c r="B36" s="5" t="inlineStr">
        <is>
          <t>株式会社ユーコネクト</t>
        </is>
      </c>
      <c r="C36" s="6" t="inlineStr">
        <is>
          <t xml:space="preserve">EMU </t>
        </is>
      </c>
      <c r="D36" s="76" t="inlineStr">
        <is>
          <t>前払い</t>
        </is>
      </c>
      <c r="E36" s="7" t="n"/>
      <c r="F36" s="8">
        <f>G36+H36</f>
        <v/>
      </c>
      <c r="G36" s="9" t="n">
        <v>0</v>
      </c>
      <c r="H36" s="9">
        <f>IF(ISBLANK(G36),"",ROUND(G36*0.1,0))</f>
        <v/>
      </c>
      <c r="I36" s="10" t="n"/>
      <c r="J36" s="43">
        <f>IF(ISERROR(SUM(E36,F36)-I36),"",SUM(E36,F36)-I36)</f>
        <v/>
      </c>
      <c r="K36" s="8">
        <f>L36+M36</f>
        <v/>
      </c>
      <c r="L36" s="9" t="n">
        <v>0</v>
      </c>
      <c r="M36" s="9">
        <f>IF(ISBLANK(L36),"",ROUND(L36*0.1,0))</f>
        <v/>
      </c>
      <c r="N36" s="10" t="n"/>
      <c r="O36" s="17">
        <f>IF(ISERROR(SUM(J36,K36)-N36),"",SUM(J36,K36)-N36)</f>
        <v/>
      </c>
      <c r="P36" s="8">
        <f>Q36+R36</f>
        <v/>
      </c>
      <c r="Q36" s="9" t="n">
        <v>0</v>
      </c>
      <c r="R36" s="9">
        <f>IF(ISBLANK(Q36),"",ROUND(Q36*0.1,0))</f>
        <v/>
      </c>
      <c r="S36" s="10" t="n"/>
      <c r="T36" s="17">
        <f>IF(ISERROR(SUM(O36,P36)-S36),"",SUM(O36,P36)-S36)</f>
        <v/>
      </c>
      <c r="U36" s="8">
        <f>V36+W36</f>
        <v/>
      </c>
      <c r="V36" s="9" t="n">
        <v>0</v>
      </c>
      <c r="W36" s="9">
        <f>IF(ISBLANK(V36),"",ROUND(V36*0.1,0))</f>
        <v/>
      </c>
      <c r="X36" s="10" t="n"/>
      <c r="Y36" s="17">
        <f>IF(ISERROR(SUM(T36,U36)-X36),"",SUM(T36,U36)-X36)</f>
        <v/>
      </c>
      <c r="Z36" s="8">
        <f>AA36+AB36</f>
        <v/>
      </c>
      <c r="AA36" s="9" t="n">
        <v>0</v>
      </c>
      <c r="AB36" s="9">
        <f>IF(ISBLANK(AA36),"",ROUND(AA36*0.1,0))</f>
        <v/>
      </c>
      <c r="AC36" s="10" t="n"/>
      <c r="AD36" s="17">
        <f>IF(ISERROR(SUM(Y36,Z36)-AC36),"",SUM(Y36,Z36)-AC36)</f>
        <v/>
      </c>
      <c r="AE36" s="8">
        <f>AF36+AG36</f>
        <v/>
      </c>
      <c r="AF36" s="9" t="n">
        <v>0</v>
      </c>
      <c r="AG36" s="9">
        <f>IF(ISBLANK(AF36),"",ROUND(AF36*0.1,0))</f>
        <v/>
      </c>
      <c r="AH36" s="10" t="n"/>
      <c r="AI36" s="17">
        <f>IF(ISERROR(SUM(AD36,AE36)-AH36),"",SUM(AD36,AE36)-AH36)</f>
        <v/>
      </c>
      <c r="AJ36" s="8">
        <f>AK36+AL36</f>
        <v/>
      </c>
      <c r="AK36" s="9" t="n">
        <v>0</v>
      </c>
      <c r="AL36" s="9">
        <f>IF(ISBLANK(AK36),"",ROUND(AK36*0.1,0))</f>
        <v/>
      </c>
      <c r="AM36" s="10" t="n"/>
      <c r="AN36" s="17">
        <f>IF(ISERROR(SUM(AI36,AJ36)-AM36),"",SUM(AI36,AJ36)-AM36)</f>
        <v/>
      </c>
      <c r="AO36" s="8">
        <f>AP36+AQ36</f>
        <v/>
      </c>
      <c r="AP36" s="9" t="n">
        <v>0</v>
      </c>
      <c r="AQ36" s="9">
        <f>IF(ISBLANK(AP36),"",ROUND(AP36*0.1,0))</f>
        <v/>
      </c>
      <c r="AR36" s="10" t="n"/>
      <c r="AS36" s="17">
        <f>IF(ISERROR(SUM(AN36,AO36)-AR36),"",SUM(AN36,AO36)-AR36)</f>
        <v/>
      </c>
      <c r="AT36" s="8">
        <f>AU36+AV36</f>
        <v/>
      </c>
      <c r="AU36" s="9" t="n">
        <v>0</v>
      </c>
      <c r="AV36" s="9">
        <f>IF(ISBLANK(AU36),"",ROUND(AU36*0.1,0))</f>
        <v/>
      </c>
      <c r="AW36" s="10" t="n"/>
      <c r="AX36" s="17">
        <f>IF(ISERROR(SUM(AS36,AT36)-AW36),"",SUM(AS36,AT36)-AW36)</f>
        <v/>
      </c>
      <c r="AY36" s="8">
        <f>AZ36+BA36</f>
        <v/>
      </c>
      <c r="AZ36" s="9" t="n">
        <v>0</v>
      </c>
      <c r="BA36" s="9">
        <f>IF(ISBLANK(AZ36),"",ROUND(AZ36*0.1,0))</f>
        <v/>
      </c>
      <c r="BB36" s="10" t="n"/>
      <c r="BC36" s="17">
        <f>IF(ISERROR(SUM(AX36,AY36)-BB36),"",SUM(AX36,AY36)-BB36)</f>
        <v/>
      </c>
      <c r="BD36" s="8">
        <f>BE36+BF36</f>
        <v/>
      </c>
      <c r="BE36" s="9" t="n">
        <v>0</v>
      </c>
      <c r="BF36" s="9">
        <f>IF(ISBLANK(BE36),"",ROUND(BE36*0.1,0))</f>
        <v/>
      </c>
      <c r="BG36" s="10" t="n"/>
      <c r="BH36" s="17">
        <f>IF(ISERROR(SUM(BC36,BD36)-BG36),"",SUM(BC36,BD36)-BG36)</f>
        <v/>
      </c>
    </row>
    <row r="37">
      <c r="A37" s="5" t="n">
        <v>31</v>
      </c>
      <c r="B37" s="5" t="inlineStr">
        <is>
          <t>LAPIDEM株式会社</t>
        </is>
      </c>
      <c r="C37" s="6" t="inlineStr">
        <is>
          <t>LAPIDEM</t>
        </is>
      </c>
      <c r="D37" s="6" t="inlineStr">
        <is>
          <t>月末締め、翌月末払い</t>
        </is>
      </c>
      <c r="E37" s="7" t="n"/>
      <c r="F37" s="8">
        <f>G37+H37</f>
        <v/>
      </c>
      <c r="G37" s="9" t="n">
        <v>0</v>
      </c>
      <c r="H37" s="9">
        <f>IF(ISBLANK(G37),"",ROUND(G37*0.1,0))</f>
        <v/>
      </c>
      <c r="I37" s="10" t="n"/>
      <c r="J37" s="43">
        <f>IF(ISERROR(SUM(E37,F37)-I37),"",SUM(E37,F37)-I37)</f>
        <v/>
      </c>
      <c r="K37" s="8">
        <f>L37+M37</f>
        <v/>
      </c>
      <c r="L37" s="9" t="n">
        <v>894180</v>
      </c>
      <c r="M37" s="9">
        <f>IF(ISBLANK(L37),"",ROUND(L37*0.1,0))</f>
        <v/>
      </c>
      <c r="N37" s="10" t="n"/>
      <c r="O37" s="17">
        <f>IF(ISERROR(SUM(J37,K37)-N37),"",SUM(J37,K37)-N37)</f>
        <v/>
      </c>
      <c r="P37" s="8">
        <f>Q37+R37</f>
        <v/>
      </c>
      <c r="Q37" s="9" t="n">
        <v>0</v>
      </c>
      <c r="R37" s="9">
        <f>IF(ISBLANK(Q37),"",ROUND(Q37*0.1,0))</f>
        <v/>
      </c>
      <c r="S37" s="10" t="n">
        <v>983598</v>
      </c>
      <c r="T37" s="17">
        <f>IF(ISERROR(SUM(O37,P37)-S37),"",SUM(O37,P37)-S37)</f>
        <v/>
      </c>
      <c r="U37" s="8">
        <f>V37+W37</f>
        <v/>
      </c>
      <c r="V37" s="9">
        <f>2030280+2183868</f>
        <v/>
      </c>
      <c r="W37" s="9">
        <f>IF(ISBLANK(V37),"",ROUND(V37*0.1,0))</f>
        <v/>
      </c>
      <c r="X37" s="10" t="n"/>
      <c r="Y37" s="33">
        <f>IF(ISERROR(SUM(T37,U37)-X37),"",SUM(T37,U37)-X37)</f>
        <v/>
      </c>
      <c r="Z37" s="8">
        <f>AA37+AB37</f>
        <v/>
      </c>
      <c r="AA37" s="9" t="n">
        <v>81000</v>
      </c>
      <c r="AB37" s="9">
        <f>IF(ISBLANK(AA37),"",ROUND(AA37*0.1,0))</f>
        <v/>
      </c>
      <c r="AC37" s="10" t="n">
        <v>4635563</v>
      </c>
      <c r="AD37" s="17">
        <f>IF(ISERROR(SUM(Y37,Z37)-AC37),"",SUM(Y37,Z37)-AC37)</f>
        <v/>
      </c>
      <c r="AE37" s="8">
        <f>AF37+AG37</f>
        <v/>
      </c>
      <c r="AF37" s="9" t="n">
        <v>0</v>
      </c>
      <c r="AG37" s="9">
        <f>IF(ISBLANK(AF37),"",ROUND(AF37*0.1,0))</f>
        <v/>
      </c>
      <c r="AH37" s="10" t="n"/>
      <c r="AI37" s="17">
        <f>IF(ISERROR(SUM(AD37,AE37)-AH37),"",SUM(AD37,AE37)-AH37)</f>
        <v/>
      </c>
      <c r="AJ37" s="8">
        <f>AK37+AL37</f>
        <v/>
      </c>
      <c r="AK37" s="9">
        <f>848010+333500+1032260</f>
        <v/>
      </c>
      <c r="AL37" s="9">
        <f>IF(ISBLANK(AK37),"",ROUND(AK37*0.1,0))</f>
        <v/>
      </c>
      <c r="AM37" s="10" t="n">
        <v>89100</v>
      </c>
      <c r="AN37" s="17">
        <f>IF(ISERROR(SUM(AI37,AJ37)-AM37),"",SUM(AI37,AJ37)-AM37)</f>
        <v/>
      </c>
      <c r="AO37" s="8">
        <f>AP37+AQ37</f>
        <v/>
      </c>
      <c r="AP37" s="9">
        <f>24320-3508</f>
        <v/>
      </c>
      <c r="AQ37" s="9">
        <f>IF(ISBLANK(AP37),"",ROUND(AP37*0.1,0))</f>
        <v/>
      </c>
      <c r="AR37" s="10">
        <f>932811+1502336</f>
        <v/>
      </c>
      <c r="AS37" s="17">
        <f>IF(ISERROR(SUM(AN37,AO37)-AR37),"",SUM(AN37,AO37)-AR37)</f>
        <v/>
      </c>
      <c r="AT37" s="61">
        <f>AU37+AV37</f>
        <v/>
      </c>
      <c r="AU37" s="9">
        <f>1468530+45760+699600</f>
        <v/>
      </c>
      <c r="AV37" s="9">
        <f>IF(ISBLANK(AU37),"",ROUND(AU37*0.1,0))+1</f>
        <v/>
      </c>
      <c r="AW37" s="10" t="n">
        <v>40202</v>
      </c>
      <c r="AX37" s="17">
        <f>IF(ISERROR(SUM(AS37,AT37)-AW37),"",SUM(AS37,AT37)-AW37)</f>
        <v/>
      </c>
      <c r="AY37" s="8">
        <f>AZ37+BA37</f>
        <v/>
      </c>
      <c r="AZ37" s="9" t="n">
        <v>485100</v>
      </c>
      <c r="BA37" s="9">
        <f>IF(ISBLANK(AZ37),"",ROUND(AZ37*0.1,0))</f>
        <v/>
      </c>
      <c r="BB37" s="10" t="n">
        <v>2417971</v>
      </c>
      <c r="BC37" s="17">
        <f>IF(ISERROR(SUM(AX37,AY37)-BB37),"",SUM(AX37,AY37)-BB37)</f>
        <v/>
      </c>
      <c r="BD37" s="8">
        <f>BE37+BF37</f>
        <v/>
      </c>
      <c r="BE37" s="9" t="n">
        <v>834240</v>
      </c>
      <c r="BF37" s="9">
        <f>IF(ISBLANK(BE37),"",ROUND(BE37*0.1,0))</f>
        <v/>
      </c>
      <c r="BG37" s="10" t="n">
        <v>533610</v>
      </c>
      <c r="BH37" s="17">
        <f>IF(ISERROR(SUM(BC37,BD37)-BG37),"",SUM(BC37,BD37)-BG37)</f>
        <v/>
      </c>
    </row>
    <row r="38">
      <c r="A38" s="5" t="n">
        <v>32</v>
      </c>
      <c r="B38" s="5" t="inlineStr">
        <is>
          <t>マリープラッチーヌ</t>
        </is>
      </c>
      <c r="C38" s="6" t="inlineStr">
        <is>
          <t>MARY PLATINUE</t>
        </is>
      </c>
      <c r="D38" s="6" t="inlineStr">
        <is>
          <t>月末締め、翌月末払い</t>
        </is>
      </c>
      <c r="E38" s="7" t="n"/>
      <c r="F38" s="8">
        <f>G38+H38</f>
        <v/>
      </c>
      <c r="G38" s="9" t="n">
        <v>0</v>
      </c>
      <c r="H38" s="9">
        <f>IF(ISBLANK(G38),"",ROUND(G38*0.1,0))</f>
        <v/>
      </c>
      <c r="I38" s="10" t="n"/>
      <c r="J38" s="43">
        <f>IF(ISERROR(SUM(E38,F38)-I38),"",SUM(E38,F38)-I38)</f>
        <v/>
      </c>
      <c r="K38" s="8">
        <f>L38+M38</f>
        <v/>
      </c>
      <c r="L38" s="9" t="n">
        <v>0</v>
      </c>
      <c r="M38" s="9">
        <f>IF(ISBLANK(L38),"",ROUND(L38*0.1,0))</f>
        <v/>
      </c>
      <c r="N38" s="10" t="n"/>
      <c r="O38" s="17">
        <f>IF(ISERROR(SUM(J38,K38)-N38),"",SUM(J38,K38)-N38)</f>
        <v/>
      </c>
      <c r="P38" s="8">
        <f>Q38+R38</f>
        <v/>
      </c>
      <c r="Q38" s="9" t="n">
        <v>0</v>
      </c>
      <c r="R38" s="9">
        <f>IF(ISBLANK(Q38),"",ROUND(Q38*0.1,0))</f>
        <v/>
      </c>
      <c r="S38" s="10" t="n"/>
      <c r="T38" s="17">
        <f>IF(ISERROR(SUM(O38,P38)-S38),"",SUM(O38,P38)-S38)</f>
        <v/>
      </c>
      <c r="U38" s="8">
        <f>V38+W38</f>
        <v/>
      </c>
      <c r="V38" s="9" t="n">
        <v>31500</v>
      </c>
      <c r="W38" s="9">
        <f>IF(ISBLANK(V38),"",ROUND(V38*0.1,0))</f>
        <v/>
      </c>
      <c r="X38" s="10" t="n">
        <v>34650</v>
      </c>
      <c r="Y38" s="17">
        <f>IF(ISERROR(SUM(T38,U38)-X38),"",SUM(T38,U38)-X38)</f>
        <v/>
      </c>
      <c r="Z38" s="8">
        <f>AA38+AB38</f>
        <v/>
      </c>
      <c r="AA38" s="9" t="n">
        <v>0</v>
      </c>
      <c r="AB38" s="9">
        <f>IF(ISBLANK(AA38),"",ROUND(AA38*0.1,0))</f>
        <v/>
      </c>
      <c r="AC38" s="10" t="n"/>
      <c r="AD38" s="17">
        <f>IF(ISERROR(SUM(Y38,Z38)-AC38),"",SUM(Y38,Z38)-AC38)</f>
        <v/>
      </c>
      <c r="AE38" s="8">
        <f>AF38+AG38</f>
        <v/>
      </c>
      <c r="AF38" s="9" t="n">
        <v>0</v>
      </c>
      <c r="AG38" s="9">
        <f>IF(ISBLANK(AF38),"",ROUND(AF38*0.1,0))</f>
        <v/>
      </c>
      <c r="AH38" s="10" t="n"/>
      <c r="AI38" s="17">
        <f>IF(ISERROR(SUM(AD38,AE38)-AH38),"",SUM(AD38,AE38)-AH38)</f>
        <v/>
      </c>
      <c r="AJ38" s="8">
        <f>AK38+AL38</f>
        <v/>
      </c>
      <c r="AK38" s="9" t="n">
        <v>47250</v>
      </c>
      <c r="AL38" s="9">
        <f>IF(ISBLANK(AK38),"",ROUND(AK38*0.1,0))</f>
        <v/>
      </c>
      <c r="AM38" s="10" t="n"/>
      <c r="AN38" s="17">
        <f>IF(ISERROR(SUM(AI38,AJ38)-AM38),"",SUM(AI38,AJ38)-AM38)</f>
        <v/>
      </c>
      <c r="AO38" s="8">
        <f>AP38+AQ38</f>
        <v/>
      </c>
      <c r="AP38" s="9" t="n">
        <v>0</v>
      </c>
      <c r="AQ38" s="9">
        <f>IF(ISBLANK(AP38),"",ROUND(AP38*0.1,0))</f>
        <v/>
      </c>
      <c r="AR38" s="10" t="n">
        <v>51975</v>
      </c>
      <c r="AS38" s="17">
        <f>IF(ISERROR(SUM(AN38,AO38)-AR38),"",SUM(AN38,AO38)-AR38)</f>
        <v/>
      </c>
      <c r="AT38" s="8">
        <f>AU38+AV38</f>
        <v/>
      </c>
      <c r="AU38" s="9" t="n">
        <v>47250</v>
      </c>
      <c r="AV38" s="9">
        <f>IF(ISBLANK(AU38),"",ROUND(AU38*0.1,0))</f>
        <v/>
      </c>
      <c r="AW38" s="10" t="n"/>
      <c r="AX38" s="17">
        <f>IF(ISERROR(SUM(AS38,AT38)-AW38),"",SUM(AS38,AT38)-AW38)</f>
        <v/>
      </c>
      <c r="AY38" s="8">
        <f>AZ38+BA38</f>
        <v/>
      </c>
      <c r="AZ38" s="9" t="n">
        <v>0</v>
      </c>
      <c r="BA38" s="9">
        <f>IF(ISBLANK(AZ38),"",ROUND(AZ38*0.1,0))</f>
        <v/>
      </c>
      <c r="BB38" s="10" t="n">
        <v>51975</v>
      </c>
      <c r="BC38" s="17">
        <f>IF(ISERROR(SUM(AX38,AY38)-BB38),"",SUM(AX38,AY38)-BB38)</f>
        <v/>
      </c>
      <c r="BD38" s="8">
        <f>BE38+BF38</f>
        <v/>
      </c>
      <c r="BE38" s="9" t="n">
        <v>0</v>
      </c>
      <c r="BF38" s="9">
        <f>IF(ISBLANK(BE38),"",ROUND(BE38*0.1,0))</f>
        <v/>
      </c>
      <c r="BG38" s="10" t="n"/>
      <c r="BH38" s="17">
        <f>IF(ISERROR(SUM(BC38,BD38)-BG38),"",SUM(BC38,BD38)-BG38)</f>
        <v/>
      </c>
    </row>
    <row r="39" hidden="1" s="103">
      <c r="A39" s="5" t="n">
        <v>33</v>
      </c>
      <c r="B39" s="5" t="n"/>
      <c r="C39" s="6" t="n"/>
      <c r="D39" s="6" t="n"/>
      <c r="E39" s="7" t="n"/>
      <c r="F39" s="8">
        <f>G39+H39</f>
        <v/>
      </c>
      <c r="G39" s="9" t="n">
        <v>0</v>
      </c>
      <c r="H39" s="9">
        <f>IF(ISBLANK(G39),"",ROUND(G39*0.1,0))</f>
        <v/>
      </c>
      <c r="I39" s="10" t="n"/>
      <c r="J39" s="43">
        <f>IF(ISERROR(SUM(E39,F39)-I39),"",SUM(E39,F39)-I39)</f>
        <v/>
      </c>
      <c r="K39" s="8">
        <f>L39+M39</f>
        <v/>
      </c>
      <c r="L39" s="9" t="n">
        <v>0</v>
      </c>
      <c r="M39" s="9">
        <f>IF(ISBLANK(L39),"",ROUND(L39*0.1,0))</f>
        <v/>
      </c>
      <c r="N39" s="10" t="n"/>
      <c r="O39" s="17">
        <f>IF(ISERROR(SUM(J39,K39)-N39),"",SUM(J39,K39)-N39)</f>
        <v/>
      </c>
      <c r="P39" s="8">
        <f>Q39+R39</f>
        <v/>
      </c>
      <c r="Q39" s="9" t="n">
        <v>0</v>
      </c>
      <c r="R39" s="9">
        <f>IF(ISBLANK(Q39),"",ROUND(Q39*0.1,0))</f>
        <v/>
      </c>
      <c r="S39" s="10" t="n"/>
      <c r="T39" s="17">
        <f>IF(ISERROR(SUM(O39,P39)-S39),"",SUM(O39,P39)-S39)</f>
        <v/>
      </c>
      <c r="U39" s="8">
        <f>V39+W39</f>
        <v/>
      </c>
      <c r="V39" s="9" t="n">
        <v>0</v>
      </c>
      <c r="W39" s="9">
        <f>IF(ISBLANK(V39),"",ROUND(V39*0.1,0))</f>
        <v/>
      </c>
      <c r="X39" s="10" t="n"/>
      <c r="Y39" s="17">
        <f>IF(ISERROR(SUM(T39,U39)-X39),"",SUM(T39,U39)-X39)</f>
        <v/>
      </c>
      <c r="Z39" s="8">
        <f>AA39+AB39</f>
        <v/>
      </c>
      <c r="AA39" s="9" t="n">
        <v>0</v>
      </c>
      <c r="AB39" s="9">
        <f>IF(ISBLANK(AA39),"",ROUND(AA39*0.1,0))</f>
        <v/>
      </c>
      <c r="AC39" s="10" t="n"/>
      <c r="AD39" s="17">
        <f>IF(ISERROR(SUM(Y39,Z39)-AC39),"",SUM(Y39,Z39)-AC39)</f>
        <v/>
      </c>
      <c r="AE39" s="8">
        <f>AF39+AG39</f>
        <v/>
      </c>
      <c r="AF39" s="9" t="n">
        <v>0</v>
      </c>
      <c r="AG39" s="9">
        <f>IF(ISBLANK(AF39),"",ROUND(AF39*0.1,0))</f>
        <v/>
      </c>
      <c r="AH39" s="10" t="n"/>
      <c r="AI39" s="17">
        <f>IF(ISERROR(SUM(AD39,AE39)-AH39),"",SUM(AD39,AE39)-AH39)</f>
        <v/>
      </c>
      <c r="AJ39" s="8">
        <f>AK39+AL39</f>
        <v/>
      </c>
      <c r="AK39" s="9" t="n">
        <v>0</v>
      </c>
      <c r="AL39" s="9">
        <f>IF(ISBLANK(AK39),"",ROUND(AK39*0.1,0))</f>
        <v/>
      </c>
      <c r="AM39" s="10" t="n"/>
      <c r="AN39" s="17">
        <f>IF(ISERROR(SUM(AI39,AJ39)-AM39),"",SUM(AI39,AJ39)-AM39)</f>
        <v/>
      </c>
      <c r="AO39" s="8">
        <f>AP39+AQ39</f>
        <v/>
      </c>
      <c r="AP39" s="9" t="n">
        <v>0</v>
      </c>
      <c r="AQ39" s="9">
        <f>IF(ISBLANK(AP39),"",ROUND(AP39*0.1,0))</f>
        <v/>
      </c>
      <c r="AR39" s="10" t="n"/>
      <c r="AS39" s="17">
        <f>IF(ISERROR(SUM(AN39,AO39)-AR39),"",SUM(AN39,AO39)-AR39)</f>
        <v/>
      </c>
      <c r="AT39" s="8">
        <f>AU39+AV39</f>
        <v/>
      </c>
      <c r="AU39" s="9" t="n">
        <v>0</v>
      </c>
      <c r="AV39" s="9">
        <f>IF(ISBLANK(AU39),"",ROUND(AU39*0.1,0))</f>
        <v/>
      </c>
      <c r="AW39" s="10" t="n"/>
      <c r="AX39" s="17">
        <f>IF(ISERROR(SUM(AS39,AT39)-AW39),"",SUM(AS39,AT39)-AW39)</f>
        <v/>
      </c>
      <c r="AY39" s="8">
        <f>AZ39+BA39</f>
        <v/>
      </c>
      <c r="AZ39" s="9" t="n">
        <v>0</v>
      </c>
      <c r="BA39" s="9">
        <f>IF(ISBLANK(AZ39),"",ROUND(AZ39*0.1,0))</f>
        <v/>
      </c>
      <c r="BB39" s="10" t="n"/>
      <c r="BC39" s="17">
        <f>IF(ISERROR(SUM(AX39,AY39)-BB39),"",SUM(AX39,AY39)-BB39)</f>
        <v/>
      </c>
      <c r="BD39" s="8">
        <f>BE39+BF39</f>
        <v/>
      </c>
      <c r="BE39" s="9" t="n">
        <v>0</v>
      </c>
      <c r="BF39" s="9">
        <f>IF(ISBLANK(BE39),"",ROUND(BE39*0.1,0))</f>
        <v/>
      </c>
      <c r="BG39" s="10" t="n"/>
      <c r="BH39" s="17">
        <f>IF(ISERROR(SUM(BC39,BD39)-BG39),"",SUM(BC39,BD39)-BG39)</f>
        <v/>
      </c>
    </row>
    <row r="40">
      <c r="A40" s="95" t="n">
        <v>34</v>
      </c>
      <c r="B40" s="5" t="inlineStr">
        <is>
          <t>ダイアマンテ</t>
        </is>
      </c>
      <c r="C40" s="6" t="inlineStr">
        <is>
          <t>DIAMANTE</t>
        </is>
      </c>
      <c r="D40" s="75" t="inlineStr">
        <is>
          <t>月末締め、翌々月末払い</t>
        </is>
      </c>
      <c r="E40" s="7" t="n">
        <v>419595</v>
      </c>
      <c r="F40" s="20">
        <f>G40+H40</f>
        <v/>
      </c>
      <c r="G40" s="9">
        <f>10000+42000</f>
        <v/>
      </c>
      <c r="H40" s="9">
        <f>IF(ISBLANK(G40),"",ROUND(G40*0.1,0))</f>
        <v/>
      </c>
      <c r="I40" s="10" t="n"/>
      <c r="J40" s="43">
        <f>IF(ISERROR(SUM(E40,F40)-I40),"",SUM(E40,F40)-I40)</f>
        <v/>
      </c>
      <c r="K40" s="20">
        <f>L40+M40</f>
        <v/>
      </c>
      <c r="L40" s="9">
        <f>239860+25960+16300</f>
        <v/>
      </c>
      <c r="M40" s="9">
        <f>IF(ISBLANK(L40),"",ROUND(L40*0.1,0))</f>
        <v/>
      </c>
      <c r="N40" s="10">
        <f>171600+247995</f>
        <v/>
      </c>
      <c r="O40" s="17">
        <f>IF(ISERROR(SUM(J40,K40)-N40),"",SUM(J40,K40)-N40)</f>
        <v/>
      </c>
      <c r="P40" s="22">
        <f>Q40+R40</f>
        <v/>
      </c>
      <c r="Q40" s="23" t="n">
        <v>132200</v>
      </c>
      <c r="R40" s="9">
        <f>IF(ISBLANK(Q40),"",ROUND(Q40*0.1,0))</f>
        <v/>
      </c>
      <c r="S40" s="10" t="n"/>
      <c r="T40" s="17">
        <f>IF(ISERROR(SUM(O40,P40)-S40),"",SUM(O40,P40)-S40)</f>
        <v/>
      </c>
      <c r="U40" s="8">
        <f>V40+W40</f>
        <v/>
      </c>
      <c r="V40" s="9" t="n">
        <v>245000</v>
      </c>
      <c r="W40" s="9">
        <f>IF(ISBLANK(V40),"",ROUND(V40*0.1,0))</f>
        <v/>
      </c>
      <c r="X40" s="10" t="n">
        <v>249106</v>
      </c>
      <c r="Y40" s="33">
        <f>IF(ISERROR(SUM(T40,U40)-X40),"",SUM(T40,U40)-X40)</f>
        <v/>
      </c>
      <c r="Z40" s="8">
        <f>AA40+AB40</f>
        <v/>
      </c>
      <c r="AA40" s="9">
        <f>13600+50800</f>
        <v/>
      </c>
      <c r="AB40" s="9">
        <f>IF(ISBLANK(AA40),"",ROUND(AA40*0.1,0))</f>
        <v/>
      </c>
      <c r="AC40" s="10" t="n">
        <v>263846</v>
      </c>
      <c r="AD40" s="17">
        <f>IF(ISERROR(SUM(Y40,Z40)-AC40),"",SUM(Y40,Z40)-AC40)</f>
        <v/>
      </c>
      <c r="AE40" s="8">
        <f>AF40+AG40</f>
        <v/>
      </c>
      <c r="AF40" s="9" t="n">
        <v>0</v>
      </c>
      <c r="AG40" s="9">
        <f>IF(ISBLANK(AF40),"",ROUND(AF40*0.1,0))</f>
        <v/>
      </c>
      <c r="AH40" s="10" t="n"/>
      <c r="AI40" s="17">
        <f>IF(ISERROR(SUM(AD40,AE40)-AH40),"",SUM(AD40,AE40)-AH40)</f>
        <v/>
      </c>
      <c r="AJ40" s="8">
        <f>AK40+AL40</f>
        <v/>
      </c>
      <c r="AK40" s="9">
        <f>1092956+234000</f>
        <v/>
      </c>
      <c r="AL40" s="9">
        <f>IF(ISBLANK(AK40),"",ROUND(AK40*0.1,0))</f>
        <v/>
      </c>
      <c r="AM40" s="10" t="n"/>
      <c r="AN40" s="17">
        <f>IF(ISERROR(SUM(AI40,AJ40)-AM40),"",SUM(AI40,AJ40)-AM40)</f>
        <v/>
      </c>
      <c r="AO40" s="8">
        <f>AP40+AQ40</f>
        <v/>
      </c>
      <c r="AP40" s="9" t="n">
        <v>177900</v>
      </c>
      <c r="AQ40" s="9">
        <f>IF(ISBLANK(AP40),"",ROUND(AP40*0.1,0))</f>
        <v/>
      </c>
      <c r="AR40" s="10" t="n">
        <v>340340</v>
      </c>
      <c r="AS40" s="17">
        <f>IF(ISERROR(SUM(AN40,AO40)-AR40),"",SUM(AN40,AO40)-AR40)</f>
        <v/>
      </c>
      <c r="AT40" s="61">
        <f>AU40+AV40</f>
        <v/>
      </c>
      <c r="AU40" s="9">
        <f>200000+270240+38340+99800</f>
        <v/>
      </c>
      <c r="AV40" s="9">
        <f>IF(ISBLANK(AU40),"",ROUND(AU40*0.1,0))</f>
        <v/>
      </c>
      <c r="AW40" s="10" t="n"/>
      <c r="AX40" s="17">
        <f>IF(ISERROR(SUM(AS40,AT40)-AW40),"",SUM(AS40,AT40)-AW40)</f>
        <v/>
      </c>
      <c r="AY40" s="61">
        <f>AZ40+BA40</f>
        <v/>
      </c>
      <c r="AZ40" s="9">
        <f>293080+47900</f>
        <v/>
      </c>
      <c r="BA40" s="9">
        <f>IF(ISBLANK(AZ40),"",ROUND(AZ40*0.1,0))</f>
        <v/>
      </c>
      <c r="BB40" s="10">
        <f>1202252</f>
        <v/>
      </c>
      <c r="BC40" s="17">
        <f>IF(ISERROR(SUM(AX40,AY40)-BB40),"",SUM(AX40,AY40)-BB40)+AY41</f>
        <v/>
      </c>
      <c r="BD40" s="8">
        <f>BE40+BF40</f>
        <v/>
      </c>
      <c r="BE40" s="9">
        <f>460200+277000</f>
        <v/>
      </c>
      <c r="BF40" s="9">
        <f>IF(ISBLANK(BE40),"",ROUND(BE40*0.1,0))</f>
        <v/>
      </c>
      <c r="BG40" s="10">
        <f>495264+627044</f>
        <v/>
      </c>
      <c r="BH40" s="17">
        <f>IF(ISERROR(SUM(BC40,BD40)-BG40),"",SUM(BC40,BD40)-BG40)</f>
        <v/>
      </c>
    </row>
    <row r="41">
      <c r="A41" s="112" t="n"/>
      <c r="B41" s="68" t="inlineStr">
        <is>
          <t>ダイアマンテ EMS送料（非課税）</t>
        </is>
      </c>
      <c r="C41" s="6" t="n"/>
      <c r="D41" s="6" t="n"/>
      <c r="E41" s="7" t="n"/>
      <c r="F41" s="20" t="n"/>
      <c r="G41" s="9" t="n"/>
      <c r="H41" s="9" t="n"/>
      <c r="I41" s="10" t="n"/>
      <c r="J41" s="43" t="n"/>
      <c r="K41" s="20" t="n"/>
      <c r="L41" s="9" t="n"/>
      <c r="M41" s="9" t="n"/>
      <c r="N41" s="10" t="n"/>
      <c r="O41" s="17" t="n"/>
      <c r="P41" s="22" t="n"/>
      <c r="Q41" s="23" t="n"/>
      <c r="R41" s="9" t="n"/>
      <c r="S41" s="10" t="n"/>
      <c r="T41" s="17" t="n"/>
      <c r="U41" s="8" t="n"/>
      <c r="V41" s="9" t="n"/>
      <c r="W41" s="9" t="n"/>
      <c r="X41" s="10" t="n"/>
      <c r="Y41" s="33" t="n"/>
      <c r="Z41" s="8" t="n"/>
      <c r="AA41" s="9" t="n"/>
      <c r="AB41" s="9" t="n"/>
      <c r="AC41" s="10" t="n"/>
      <c r="AD41" s="17" t="n"/>
      <c r="AE41" s="8" t="n"/>
      <c r="AF41" s="9" t="n"/>
      <c r="AG41" s="9" t="n"/>
      <c r="AH41" s="10" t="n"/>
      <c r="AI41" s="17" t="n"/>
      <c r="AJ41" s="8" t="n"/>
      <c r="AK41" s="9" t="n"/>
      <c r="AL41" s="9" t="n"/>
      <c r="AM41" s="10" t="n"/>
      <c r="AN41" s="17" t="n"/>
      <c r="AO41" s="8" t="n"/>
      <c r="AP41" s="9" t="n"/>
      <c r="AQ41" s="9" t="n"/>
      <c r="AR41" s="10" t="n"/>
      <c r="AS41" s="17" t="n"/>
      <c r="AT41" s="61" t="n"/>
      <c r="AU41" s="9" t="n"/>
      <c r="AV41" s="9" t="n"/>
      <c r="AW41" s="10" t="n"/>
      <c r="AX41" s="17" t="n"/>
      <c r="AY41" s="61">
        <f>AZ41+BA41</f>
        <v/>
      </c>
      <c r="AZ41" s="9" t="n">
        <v>32300</v>
      </c>
      <c r="BA41" s="9" t="n">
        <v>0</v>
      </c>
      <c r="BB41" s="10" t="n"/>
      <c r="BC41" s="17" t="n"/>
      <c r="BD41" s="8" t="n"/>
      <c r="BE41" s="9" t="n"/>
      <c r="BF41" s="9" t="n"/>
      <c r="BG41" s="10" t="n"/>
      <c r="BH41" s="17" t="n"/>
    </row>
    <row r="42">
      <c r="A42" s="5" t="n">
        <v>35</v>
      </c>
      <c r="B42" s="5" t="inlineStr">
        <is>
          <t>竹宝堂</t>
        </is>
      </c>
      <c r="C42" s="6" t="inlineStr">
        <is>
          <t>CHIKUHODO</t>
        </is>
      </c>
      <c r="D42" s="76" t="inlineStr">
        <is>
          <t>前払い</t>
        </is>
      </c>
      <c r="E42" s="7" t="n"/>
      <c r="F42" s="8">
        <f>G42+H42</f>
        <v/>
      </c>
      <c r="G42" s="9" t="n">
        <v>0</v>
      </c>
      <c r="H42" s="9">
        <f>IF(ISBLANK(G42),"",ROUND(G42*0.1,0))</f>
        <v/>
      </c>
      <c r="I42" s="10" t="n"/>
      <c r="J42" s="43">
        <f>IF(ISERROR(SUM(E42,F42)-I42),"",SUM(E42,F42)-I42)</f>
        <v/>
      </c>
      <c r="K42" s="8">
        <f>L42+M42</f>
        <v/>
      </c>
      <c r="L42" s="9" t="n">
        <v>0</v>
      </c>
      <c r="M42" s="9">
        <f>IF(ISBLANK(L42),"",ROUND(L42*0.1,0))</f>
        <v/>
      </c>
      <c r="N42" s="10" t="n"/>
      <c r="O42" s="17">
        <f>IF(ISERROR(SUM(J42,K42)-N42),"",SUM(J42,K42)-N42)</f>
        <v/>
      </c>
      <c r="P42" s="8">
        <f>Q42+R42</f>
        <v/>
      </c>
      <c r="Q42" s="9" t="n">
        <v>0</v>
      </c>
      <c r="R42" s="9">
        <f>IF(ISBLANK(Q42),"",ROUND(Q42*0.1,0))</f>
        <v/>
      </c>
      <c r="S42" s="10" t="n"/>
      <c r="T42" s="17">
        <f>IF(ISERROR(SUM(O42,P42)-S42),"",SUM(O42,P42)-S42)</f>
        <v/>
      </c>
      <c r="U42" s="8">
        <f>V42+W42</f>
        <v/>
      </c>
      <c r="V42" s="9" t="n">
        <v>40320</v>
      </c>
      <c r="W42" s="9">
        <f>IF(ISBLANK(V42),"",ROUND(V42*0.1,0))</f>
        <v/>
      </c>
      <c r="X42" s="10" t="n"/>
      <c r="Y42" s="33">
        <f>IF(ISERROR(SUM(T42,U42)-X42),"",SUM(T42,U42)-X42)</f>
        <v/>
      </c>
      <c r="Z42" s="8">
        <f>AA42+AB42</f>
        <v/>
      </c>
      <c r="AA42" s="9" t="n">
        <v>0</v>
      </c>
      <c r="AB42" s="9">
        <f>IF(ISBLANK(AA42),"",ROUND(AA42*0.1,0))</f>
        <v/>
      </c>
      <c r="AC42" s="10" t="n">
        <v>44352</v>
      </c>
      <c r="AD42" s="17">
        <f>IF(ISERROR(SUM(Y42,Z42)-AC42),"",SUM(Y42,Z42)-AC42)</f>
        <v/>
      </c>
      <c r="AE42" s="8">
        <f>AF42+AG42</f>
        <v/>
      </c>
      <c r="AF42" s="9" t="n">
        <v>0</v>
      </c>
      <c r="AG42" s="9">
        <f>IF(ISBLANK(AF42),"",ROUND(AF42*0.1,0))</f>
        <v/>
      </c>
      <c r="AH42" s="10" t="n"/>
      <c r="AI42" s="17">
        <f>IF(ISERROR(SUM(AD42,AE42)-AH42),"",SUM(AD42,AE42)-AH42)</f>
        <v/>
      </c>
      <c r="AJ42" s="8">
        <f>AK42+AL42</f>
        <v/>
      </c>
      <c r="AK42" s="9" t="n">
        <v>0</v>
      </c>
      <c r="AL42" s="9">
        <f>IF(ISBLANK(AK42),"",ROUND(AK42*0.1,0))</f>
        <v/>
      </c>
      <c r="AM42" s="10" t="n"/>
      <c r="AN42" s="17">
        <f>IF(ISERROR(SUM(AI42,AJ42)-AM42),"",SUM(AI42,AJ42)-AM42)</f>
        <v/>
      </c>
      <c r="AO42" s="8">
        <f>AP42+AQ42</f>
        <v/>
      </c>
      <c r="AP42" s="9" t="n">
        <v>0</v>
      </c>
      <c r="AQ42" s="9">
        <f>IF(ISBLANK(AP42),"",ROUND(AP42*0.1,0))</f>
        <v/>
      </c>
      <c r="AR42" s="10" t="n"/>
      <c r="AS42" s="17">
        <f>IF(ISERROR(SUM(AN42,AO42)-AR42),"",SUM(AN42,AO42)-AR42)</f>
        <v/>
      </c>
      <c r="AT42" s="8">
        <f>AU42+AV42</f>
        <v/>
      </c>
      <c r="AU42" s="9" t="n">
        <v>20400</v>
      </c>
      <c r="AV42" s="9">
        <f>IF(ISBLANK(AU42),"",ROUND(AU42*0.1,0))</f>
        <v/>
      </c>
      <c r="AW42" s="10" t="n"/>
      <c r="AX42" s="33">
        <f>IF(ISERROR(SUM(AS42,AT42)-AW42),"",SUM(AS42,AT42)-AW42)</f>
        <v/>
      </c>
      <c r="AY42" s="8">
        <f>AZ42+BA42</f>
        <v/>
      </c>
      <c r="AZ42" s="9" t="n">
        <v>0</v>
      </c>
      <c r="BA42" s="9">
        <f>IF(ISBLANK(AZ42),"",ROUND(AZ42*0.1,0))</f>
        <v/>
      </c>
      <c r="BB42" s="10" t="n">
        <v>22440</v>
      </c>
      <c r="BC42" s="17">
        <f>IF(ISERROR(SUM(AX42,AY42)-BB42),"",SUM(AX42,AY42)-BB42)</f>
        <v/>
      </c>
      <c r="BD42" s="8">
        <f>BE42+BF42</f>
        <v/>
      </c>
      <c r="BE42" s="9" t="n">
        <v>0</v>
      </c>
      <c r="BF42" s="9">
        <f>IF(ISBLANK(BE42),"",ROUND(BE42*0.1,0))</f>
        <v/>
      </c>
      <c r="BG42" s="10" t="n"/>
      <c r="BH42" s="17">
        <f>IF(ISERROR(SUM(BC42,BD42)-BG42),"",SUM(BC42,BD42)-BG42)</f>
        <v/>
      </c>
    </row>
    <row r="43" hidden="1" s="103">
      <c r="A43" s="5" t="n">
        <v>36</v>
      </c>
      <c r="B43" s="5" t="n"/>
      <c r="C43" s="6" t="n"/>
      <c r="D43" s="6" t="n"/>
      <c r="E43" s="7" t="n"/>
      <c r="F43" s="8">
        <f>G43+H43</f>
        <v/>
      </c>
      <c r="G43" s="9" t="n">
        <v>0</v>
      </c>
      <c r="H43" s="9">
        <f>IF(ISBLANK(G43),"",ROUND(G43*0.1,0))</f>
        <v/>
      </c>
      <c r="I43" s="10" t="n"/>
      <c r="J43" s="43">
        <f>IF(ISERROR(SUM(E43,F43)-I43),"",SUM(E43,F43)-I43)</f>
        <v/>
      </c>
      <c r="K43" s="8">
        <f>L43+M43</f>
        <v/>
      </c>
      <c r="L43" s="9" t="n">
        <v>0</v>
      </c>
      <c r="M43" s="9">
        <f>IF(ISBLANK(L43),"",ROUND(L43*0.1,0))</f>
        <v/>
      </c>
      <c r="N43" s="10" t="n"/>
      <c r="O43" s="17">
        <f>IF(ISERROR(SUM(J43,K43)-N43),"",SUM(J43,K43)-N43)</f>
        <v/>
      </c>
      <c r="P43" s="8">
        <f>Q43+R43</f>
        <v/>
      </c>
      <c r="Q43" s="9" t="n">
        <v>0</v>
      </c>
      <c r="R43" s="9">
        <f>IF(ISBLANK(Q43),"",ROUND(Q43*0.1,0))</f>
        <v/>
      </c>
      <c r="S43" s="10" t="n"/>
      <c r="T43" s="17">
        <f>IF(ISERROR(SUM(O43,P43)-S43),"",SUM(O43,P43)-S43)</f>
        <v/>
      </c>
      <c r="U43" s="8">
        <f>V43+W43</f>
        <v/>
      </c>
      <c r="V43" s="9" t="n">
        <v>0</v>
      </c>
      <c r="W43" s="9">
        <f>IF(ISBLANK(V43),"",ROUND(V43*0.1,0))</f>
        <v/>
      </c>
      <c r="X43" s="10" t="n"/>
      <c r="Y43" s="17">
        <f>IF(ISERROR(SUM(T43,U43)-X43),"",SUM(T43,U43)-X43)</f>
        <v/>
      </c>
      <c r="Z43" s="8">
        <f>AA43+AB43</f>
        <v/>
      </c>
      <c r="AA43" s="9" t="n">
        <v>0</v>
      </c>
      <c r="AB43" s="9">
        <f>IF(ISBLANK(AA43),"",ROUND(AA43*0.1,0))</f>
        <v/>
      </c>
      <c r="AC43" s="10" t="n"/>
      <c r="AD43" s="17">
        <f>IF(ISERROR(SUM(Y43,Z43)-AC43),"",SUM(Y43,Z43)-AC43)</f>
        <v/>
      </c>
      <c r="AE43" s="8">
        <f>AF43+AG43</f>
        <v/>
      </c>
      <c r="AF43" s="9" t="n">
        <v>0</v>
      </c>
      <c r="AG43" s="9">
        <f>IF(ISBLANK(AF43),"",ROUND(AF43*0.1,0))</f>
        <v/>
      </c>
      <c r="AH43" s="10" t="n"/>
      <c r="AI43" s="17">
        <f>IF(ISERROR(SUM(AD43,AE43)-AH43),"",SUM(AD43,AE43)-AH43)</f>
        <v/>
      </c>
      <c r="AJ43" s="8">
        <f>AK43+AL43</f>
        <v/>
      </c>
      <c r="AK43" s="9" t="n">
        <v>0</v>
      </c>
      <c r="AL43" s="9">
        <f>IF(ISBLANK(AK43),"",ROUND(AK43*0.1,0))</f>
        <v/>
      </c>
      <c r="AM43" s="10" t="n"/>
      <c r="AN43" s="17">
        <f>IF(ISERROR(SUM(AI43,AJ43)-AM43),"",SUM(AI43,AJ43)-AM43)</f>
        <v/>
      </c>
      <c r="AO43" s="8">
        <f>AP43+AQ43</f>
        <v/>
      </c>
      <c r="AP43" s="9" t="n">
        <v>0</v>
      </c>
      <c r="AQ43" s="9">
        <f>IF(ISBLANK(AP43),"",ROUND(AP43*0.1,0))</f>
        <v/>
      </c>
      <c r="AR43" s="10" t="n"/>
      <c r="AS43" s="17">
        <f>IF(ISERROR(SUM(AN43,AO43)-AR43),"",SUM(AN43,AO43)-AR43)</f>
        <v/>
      </c>
      <c r="AT43" s="8">
        <f>AU43+AV43</f>
        <v/>
      </c>
      <c r="AU43" s="9" t="n">
        <v>0</v>
      </c>
      <c r="AV43" s="9">
        <f>IF(ISBLANK(AU43),"",ROUND(AU43*0.1,0))</f>
        <v/>
      </c>
      <c r="AW43" s="10" t="n"/>
      <c r="AX43" s="17">
        <f>IF(ISERROR(SUM(AS43,AT43)-AW43),"",SUM(AS43,AT43)-AW43)</f>
        <v/>
      </c>
      <c r="AY43" s="8">
        <f>AZ43+BA43</f>
        <v/>
      </c>
      <c r="AZ43" s="9" t="n">
        <v>0</v>
      </c>
      <c r="BA43" s="9">
        <f>IF(ISBLANK(AZ43),"",ROUND(AZ43*0.1,0))</f>
        <v/>
      </c>
      <c r="BB43" s="10" t="n"/>
      <c r="BC43" s="17">
        <f>IF(ISERROR(SUM(AX43,AY43)-BB43),"",SUM(AX43,AY43)-BB43)</f>
        <v/>
      </c>
      <c r="BD43" s="8">
        <f>BE43+BF43</f>
        <v/>
      </c>
      <c r="BE43" s="9" t="n">
        <v>0</v>
      </c>
      <c r="BF43" s="9">
        <f>IF(ISBLANK(BE43),"",ROUND(BE43*0.1,0))</f>
        <v/>
      </c>
      <c r="BG43" s="10" t="n"/>
      <c r="BH43" s="17">
        <f>IF(ISERROR(SUM(BC43,BD43)-BG43),"",SUM(BC43,BD43)-BG43)</f>
        <v/>
      </c>
    </row>
    <row r="44" hidden="1" s="103">
      <c r="A44" s="5" t="n">
        <v>37</v>
      </c>
      <c r="B44" s="5" t="n"/>
      <c r="C44" s="6" t="n"/>
      <c r="D44" s="6" t="n"/>
      <c r="E44" s="7" t="n"/>
      <c r="F44" s="8">
        <f>G44+H44</f>
        <v/>
      </c>
      <c r="G44" s="9" t="n">
        <v>0</v>
      </c>
      <c r="H44" s="9">
        <f>IF(ISBLANK(G44),"",ROUND(G44*0.1,0))</f>
        <v/>
      </c>
      <c r="I44" s="10" t="n"/>
      <c r="J44" s="43">
        <f>IF(ISERROR(SUM(E44,F44)-I44),"",SUM(E44,F44)-I44)</f>
        <v/>
      </c>
      <c r="K44" s="8">
        <f>L44+M44</f>
        <v/>
      </c>
      <c r="L44" s="9" t="n">
        <v>0</v>
      </c>
      <c r="M44" s="9">
        <f>IF(ISBLANK(L44),"",ROUND(L44*0.1,0))</f>
        <v/>
      </c>
      <c r="N44" s="10" t="n"/>
      <c r="O44" s="17">
        <f>IF(ISERROR(SUM(J44,K44)-N44),"",SUM(J44,K44)-N44)</f>
        <v/>
      </c>
      <c r="P44" s="8">
        <f>Q44+R44</f>
        <v/>
      </c>
      <c r="Q44" s="9" t="n">
        <v>0</v>
      </c>
      <c r="R44" s="9">
        <f>IF(ISBLANK(Q44),"",ROUND(Q44*0.1,0))</f>
        <v/>
      </c>
      <c r="S44" s="10" t="n"/>
      <c r="T44" s="17">
        <f>IF(ISERROR(SUM(O44,P44)-S44),"",SUM(O44,P44)-S44)</f>
        <v/>
      </c>
      <c r="U44" s="8">
        <f>V44+W44</f>
        <v/>
      </c>
      <c r="V44" s="9" t="n">
        <v>0</v>
      </c>
      <c r="W44" s="9">
        <f>IF(ISBLANK(V44),"",ROUND(V44*0.1,0))</f>
        <v/>
      </c>
      <c r="X44" s="10" t="n"/>
      <c r="Y44" s="17">
        <f>IF(ISERROR(SUM(T44,U44)-X44),"",SUM(T44,U44)-X44)</f>
        <v/>
      </c>
      <c r="Z44" s="8">
        <f>AA44+AB44</f>
        <v/>
      </c>
      <c r="AA44" s="9" t="n">
        <v>0</v>
      </c>
      <c r="AB44" s="9">
        <f>IF(ISBLANK(AA44),"",ROUND(AA44*0.1,0))</f>
        <v/>
      </c>
      <c r="AC44" s="10" t="n"/>
      <c r="AD44" s="17">
        <f>IF(ISERROR(SUM(Y44,Z44)-AC44),"",SUM(Y44,Z44)-AC44)</f>
        <v/>
      </c>
      <c r="AE44" s="8">
        <f>AF44+AG44</f>
        <v/>
      </c>
      <c r="AF44" s="9" t="n">
        <v>0</v>
      </c>
      <c r="AG44" s="9">
        <f>IF(ISBLANK(AF44),"",ROUND(AF44*0.1,0))</f>
        <v/>
      </c>
      <c r="AH44" s="10" t="n"/>
      <c r="AI44" s="17">
        <f>IF(ISERROR(SUM(AD44,AE44)-AH44),"",SUM(AD44,AE44)-AH44)</f>
        <v/>
      </c>
      <c r="AJ44" s="8">
        <f>AK44+AL44</f>
        <v/>
      </c>
      <c r="AK44" s="9" t="n">
        <v>0</v>
      </c>
      <c r="AL44" s="9">
        <f>IF(ISBLANK(AK44),"",ROUND(AK44*0.1,0))</f>
        <v/>
      </c>
      <c r="AM44" s="10" t="n"/>
      <c r="AN44" s="17">
        <f>IF(ISERROR(SUM(AI44,AJ44)-AM44),"",SUM(AI44,AJ44)-AM44)</f>
        <v/>
      </c>
      <c r="AO44" s="8">
        <f>AP44+AQ44</f>
        <v/>
      </c>
      <c r="AP44" s="9" t="n">
        <v>0</v>
      </c>
      <c r="AQ44" s="9">
        <f>IF(ISBLANK(AP44),"",ROUND(AP44*0.1,0))</f>
        <v/>
      </c>
      <c r="AR44" s="10" t="n"/>
      <c r="AS44" s="17">
        <f>IF(ISERROR(SUM(AN44,AO44)-AR44),"",SUM(AN44,AO44)-AR44)</f>
        <v/>
      </c>
      <c r="AT44" s="8">
        <f>AU44+AV44</f>
        <v/>
      </c>
      <c r="AU44" s="9" t="n">
        <v>0</v>
      </c>
      <c r="AV44" s="9">
        <f>IF(ISBLANK(AU44),"",ROUND(AU44*0.1,0))</f>
        <v/>
      </c>
      <c r="AW44" s="10" t="n"/>
      <c r="AX44" s="17">
        <f>IF(ISERROR(SUM(AS44,AT44)-AW44),"",SUM(AS44,AT44)-AW44)</f>
        <v/>
      </c>
      <c r="AY44" s="8">
        <f>AZ44+BA44</f>
        <v/>
      </c>
      <c r="AZ44" s="9" t="n">
        <v>0</v>
      </c>
      <c r="BA44" s="9">
        <f>IF(ISBLANK(AZ44),"",ROUND(AZ44*0.1,0))</f>
        <v/>
      </c>
      <c r="BB44" s="10" t="n"/>
      <c r="BC44" s="17">
        <f>IF(ISERROR(SUM(AX44,AY44)-BB44),"",SUM(AX44,AY44)-BB44)</f>
        <v/>
      </c>
      <c r="BD44" s="8">
        <f>BE44+BF44</f>
        <v/>
      </c>
      <c r="BE44" s="9" t="n">
        <v>0</v>
      </c>
      <c r="BF44" s="9">
        <f>IF(ISBLANK(BE44),"",ROUND(BE44*0.1,0))</f>
        <v/>
      </c>
      <c r="BG44" s="10" t="n"/>
      <c r="BH44" s="17">
        <f>IF(ISERROR(SUM(BC44,BD44)-BG44),"",SUM(BC44,BD44)-BG44)</f>
        <v/>
      </c>
    </row>
    <row r="45">
      <c r="A45" s="5" t="n">
        <v>38</v>
      </c>
      <c r="B45" s="5" t="inlineStr">
        <is>
          <t>フリーゲートアエロツアーズ</t>
        </is>
      </c>
      <c r="C45" s="6" t="inlineStr">
        <is>
          <t>FAJ</t>
        </is>
      </c>
      <c r="D45" s="6" t="inlineStr">
        <is>
          <t>月末締め、翌月末払い</t>
        </is>
      </c>
      <c r="E45" s="7" t="n"/>
      <c r="F45" s="8">
        <f>G45+H45</f>
        <v/>
      </c>
      <c r="G45" s="9" t="n">
        <v>0</v>
      </c>
      <c r="H45" s="9">
        <f>IF(ISBLANK(G45),"",ROUND(G45*0.1,0))</f>
        <v/>
      </c>
      <c r="I45" s="10" t="n"/>
      <c r="J45" s="43">
        <f>IF(ISERROR(SUM(E45,F45)-I45),"",SUM(E45,F45)-I45)</f>
        <v/>
      </c>
      <c r="K45" s="8">
        <f>L45+M45</f>
        <v/>
      </c>
      <c r="L45" s="9" t="n">
        <v>0</v>
      </c>
      <c r="M45" s="9">
        <f>IF(ISBLANK(L45),"",ROUND(L45*0.1,0))</f>
        <v/>
      </c>
      <c r="N45" s="10" t="n"/>
      <c r="O45" s="17">
        <f>IF(ISERROR(SUM(J45,K45)-N45),"",SUM(J45,K45)-N45)</f>
        <v/>
      </c>
      <c r="P45" s="8">
        <f>Q45+R45</f>
        <v/>
      </c>
      <c r="Q45" s="9" t="n">
        <v>0</v>
      </c>
      <c r="R45" s="9">
        <f>IF(ISBLANK(Q45),"",ROUND(Q45*0.1,0))</f>
        <v/>
      </c>
      <c r="S45" s="10" t="n"/>
      <c r="T45" s="17">
        <f>IF(ISERROR(SUM(O45,P45)-S45),"",SUM(O45,P45)-S45)</f>
        <v/>
      </c>
      <c r="U45" s="8">
        <f>V45+W45</f>
        <v/>
      </c>
      <c r="V45" s="9" t="n">
        <v>0</v>
      </c>
      <c r="W45" s="9">
        <f>IF(ISBLANK(V45),"",ROUND(V45*0.1,0))</f>
        <v/>
      </c>
      <c r="X45" s="10" t="n"/>
      <c r="Y45" s="17">
        <f>IF(ISERROR(SUM(T45,U45)-X45),"",SUM(T45,U45)-X45)</f>
        <v/>
      </c>
      <c r="Z45" s="8">
        <f>AA45+AB45</f>
        <v/>
      </c>
      <c r="AA45" s="9" t="n">
        <v>0</v>
      </c>
      <c r="AB45" s="9">
        <f>IF(ISBLANK(AA45),"",ROUND(AA45*0.1,0))</f>
        <v/>
      </c>
      <c r="AC45" s="10" t="n"/>
      <c r="AD45" s="17">
        <f>IF(ISERROR(SUM(Y45,Z45)-AC45),"",SUM(Y45,Z45)-AC45)</f>
        <v/>
      </c>
      <c r="AE45" s="8">
        <f>AF45+AG45</f>
        <v/>
      </c>
      <c r="AF45" s="9" t="n">
        <v>0</v>
      </c>
      <c r="AG45" s="9">
        <f>IF(ISBLANK(AF45),"",ROUND(AF45*0.1,0))</f>
        <v/>
      </c>
      <c r="AH45" s="10" t="n"/>
      <c r="AI45" s="17">
        <f>IF(ISERROR(SUM(AD45,AE45)-AH45),"",SUM(AD45,AE45)-AH45)</f>
        <v/>
      </c>
      <c r="AJ45" s="8">
        <f>AK45+AL45</f>
        <v/>
      </c>
      <c r="AK45" s="9" t="n">
        <v>0</v>
      </c>
      <c r="AL45" s="9">
        <f>IF(ISBLANK(AK45),"",ROUND(AK45*0.1,0))</f>
        <v/>
      </c>
      <c r="AM45" s="10" t="n"/>
      <c r="AN45" s="17">
        <f>IF(ISERROR(SUM(AI45,AJ45)-AM45),"",SUM(AI45,AJ45)-AM45)</f>
        <v/>
      </c>
      <c r="AO45" s="8">
        <f>AP45+AQ45</f>
        <v/>
      </c>
      <c r="AP45" s="9" t="n">
        <v>0</v>
      </c>
      <c r="AQ45" s="9">
        <f>IF(ISBLANK(AP45),"",ROUND(AP45*0.1,0))</f>
        <v/>
      </c>
      <c r="AR45" s="10" t="n"/>
      <c r="AS45" s="17">
        <f>IF(ISERROR(SUM(AN45,AO45)-AR45),"",SUM(AN45,AO45)-AR45)</f>
        <v/>
      </c>
      <c r="AT45" s="8">
        <f>AU45+AV45</f>
        <v/>
      </c>
      <c r="AU45" s="9" t="n">
        <v>416667</v>
      </c>
      <c r="AV45" s="9">
        <f>IF(ISBLANK(AU45),"",ROUND(AU45*0.08,0))</f>
        <v/>
      </c>
      <c r="AW45" s="10" t="n"/>
      <c r="AX45" s="17">
        <f>IF(ISERROR(SUM(AS45,AT45)-AW45),"",SUM(AS45,AT45)-AW45)</f>
        <v/>
      </c>
      <c r="AY45" s="8">
        <f>AZ45+BA45</f>
        <v/>
      </c>
      <c r="AZ45" s="9" t="n">
        <v>0</v>
      </c>
      <c r="BA45" s="9">
        <f>IF(ISBLANK(AZ45),"",ROUND(AZ45*0.1,0))</f>
        <v/>
      </c>
      <c r="BB45" s="10" t="n"/>
      <c r="BC45" s="17">
        <f>IF(ISERROR(SUM(AX45,AY45)-BB45),"",SUM(AX45,AY45)-BB45)</f>
        <v/>
      </c>
      <c r="BD45" s="8">
        <f>BE45+BF45</f>
        <v/>
      </c>
      <c r="BE45" s="9" t="n">
        <v>0</v>
      </c>
      <c r="BF45" s="9">
        <f>IF(ISBLANK(BE45),"",ROUND(BE45*0.1,0))</f>
        <v/>
      </c>
      <c r="BG45" s="10" t="n">
        <v>450000</v>
      </c>
      <c r="BH45" s="17">
        <f>IF(ISERROR(SUM(BC45,BD45)-BG45),"",SUM(BC45,BD45)-BG45)</f>
        <v/>
      </c>
    </row>
    <row r="46">
      <c r="A46" s="5" t="n">
        <v>39</v>
      </c>
      <c r="B46" s="5" t="inlineStr">
        <is>
          <t>東部運送</t>
        </is>
      </c>
      <c r="C46" s="6" t="n"/>
      <c r="D46" s="6" t="inlineStr">
        <is>
          <t>月末締め、翌月末払い</t>
        </is>
      </c>
      <c r="E46" s="7" t="n"/>
      <c r="F46" s="8">
        <f>G46+H46</f>
        <v/>
      </c>
      <c r="G46" s="9" t="n">
        <v>0</v>
      </c>
      <c r="H46" s="9">
        <f>IF(ISBLANK(G46),"",ROUND(G46*0.1,0))</f>
        <v/>
      </c>
      <c r="I46" s="10" t="n"/>
      <c r="J46" s="43">
        <f>IF(ISERROR(SUM(E46,F46)-I46),"",SUM(E46,F46)-I46)</f>
        <v/>
      </c>
      <c r="K46" s="8">
        <f>L46+M46</f>
        <v/>
      </c>
      <c r="L46" s="9" t="n">
        <v>0</v>
      </c>
      <c r="M46" s="9">
        <f>IF(ISBLANK(L46),"",ROUND(L46*0.1,0))</f>
        <v/>
      </c>
      <c r="N46" s="10" t="n"/>
      <c r="O46" s="17">
        <f>IF(ISERROR(SUM(J46,K46)-N46),"",SUM(J46,K46)-N46)</f>
        <v/>
      </c>
      <c r="P46" s="8">
        <f>Q46+R46</f>
        <v/>
      </c>
      <c r="Q46" s="9" t="n">
        <v>0</v>
      </c>
      <c r="R46" s="9">
        <f>IF(ISBLANK(Q46),"",ROUND(Q46*0.1,0))</f>
        <v/>
      </c>
      <c r="S46" s="10" t="n"/>
      <c r="T46" s="17">
        <f>IF(ISERROR(SUM(O46,P46)-S46),"",SUM(O46,P46)-S46)</f>
        <v/>
      </c>
      <c r="U46" s="8">
        <f>V46+W46</f>
        <v/>
      </c>
      <c r="V46" s="9" t="n">
        <v>0</v>
      </c>
      <c r="W46" s="9">
        <f>IF(ISBLANK(V46),"",ROUND(V46*0.1,0))</f>
        <v/>
      </c>
      <c r="X46" s="10" t="n"/>
      <c r="Y46" s="17">
        <f>IF(ISERROR(SUM(T46,U46)-X46),"",SUM(T46,U46)-X46)</f>
        <v/>
      </c>
      <c r="Z46" s="8">
        <f>AA46+AB46</f>
        <v/>
      </c>
      <c r="AA46" s="9" t="n">
        <v>0</v>
      </c>
      <c r="AB46" s="9">
        <f>IF(ISBLANK(AA46),"",ROUND(AA46*0.1,0))</f>
        <v/>
      </c>
      <c r="AC46" s="10" t="n"/>
      <c r="AD46" s="17">
        <f>IF(ISERROR(SUM(Y46,Z46)-AC46),"",SUM(Y46,Z46)-AC46)</f>
        <v/>
      </c>
      <c r="AE46" s="8">
        <f>AF46+AG46</f>
        <v/>
      </c>
      <c r="AF46" s="9" t="n">
        <v>0</v>
      </c>
      <c r="AG46" s="9">
        <f>IF(ISBLANK(AF46),"",ROUND(AF46*0.1,0))</f>
        <v/>
      </c>
      <c r="AH46" s="10" t="n"/>
      <c r="AI46" s="17">
        <f>IF(ISERROR(SUM(AD46,AE46)-AH46),"",SUM(AD46,AE46)-AH46)</f>
        <v/>
      </c>
      <c r="AJ46" s="8">
        <f>AK46+AL46</f>
        <v/>
      </c>
      <c r="AK46" s="9" t="n">
        <v>0</v>
      </c>
      <c r="AL46" s="9">
        <f>IF(ISBLANK(AK46),"",ROUND(AK46*0.1,0))</f>
        <v/>
      </c>
      <c r="AM46" s="10" t="n"/>
      <c r="AN46" s="17">
        <f>IF(ISERROR(SUM(AI46,AJ46)-AM46),"",SUM(AI46,AJ46)-AM46)</f>
        <v/>
      </c>
      <c r="AO46" s="8">
        <f>AP46+AQ46</f>
        <v/>
      </c>
      <c r="AP46" s="9" t="n">
        <v>0</v>
      </c>
      <c r="AQ46" s="9">
        <f>IF(ISBLANK(AP46),"",ROUND(AP46*0.1,0))</f>
        <v/>
      </c>
      <c r="AR46" s="10" t="n"/>
      <c r="AS46" s="17">
        <f>IF(ISERROR(SUM(AN46,AO46)-AR46),"",SUM(AN46,AO46)-AR46)</f>
        <v/>
      </c>
      <c r="AT46" s="8">
        <f>AU46+AV46</f>
        <v/>
      </c>
      <c r="AU46" s="9" t="n">
        <v>0</v>
      </c>
      <c r="AV46" s="9">
        <f>IF(ISBLANK(AU46),"",ROUND(AU46*0.1,0))</f>
        <v/>
      </c>
      <c r="AW46" s="10" t="n"/>
      <c r="AX46" s="17">
        <f>IF(ISERROR(SUM(AS46,AT46)-AW46),"",SUM(AS46,AT46)-AW46)</f>
        <v/>
      </c>
      <c r="AY46" s="8">
        <f>AZ46+BA46</f>
        <v/>
      </c>
      <c r="AZ46" s="9" t="n">
        <v>0</v>
      </c>
      <c r="BA46" s="9">
        <f>IF(ISBLANK(AZ46),"",ROUND(AZ46*0.1,0))</f>
        <v/>
      </c>
      <c r="BB46" s="10" t="n"/>
      <c r="BC46" s="17">
        <f>IF(ISERROR(SUM(AX46,AY46)-BB46),"",SUM(AX46,AY46)-BB46)</f>
        <v/>
      </c>
      <c r="BD46" s="8">
        <f>BE46+BF46</f>
        <v/>
      </c>
      <c r="BE46" s="9" t="n">
        <v>0</v>
      </c>
      <c r="BF46" s="9">
        <f>IF(ISBLANK(BE46),"",ROUND(BE46*0.1,0))</f>
        <v/>
      </c>
      <c r="BG46" s="10" t="n"/>
      <c r="BH46" s="17">
        <f>IF(ISERROR(SUM(BC46,BD46)-BG46),"",SUM(BC46,BD46)-BG46)</f>
        <v/>
      </c>
    </row>
    <row r="47">
      <c r="A47" s="5" t="n">
        <v>40</v>
      </c>
      <c r="B47" s="5" t="inlineStr">
        <is>
          <t>株式会社POD</t>
        </is>
      </c>
      <c r="C47" s="6" t="inlineStr">
        <is>
          <t>ROSY DROP</t>
        </is>
      </c>
      <c r="D47" s="6" t="inlineStr">
        <is>
          <t>月末締め、翌月末払い</t>
        </is>
      </c>
      <c r="E47" s="26">
        <f>8580+333840</f>
        <v/>
      </c>
      <c r="F47" s="20">
        <f>G47+H47</f>
        <v/>
      </c>
      <c r="G47" s="9">
        <f>4000+600+3600</f>
        <v/>
      </c>
      <c r="H47" s="9">
        <f>IF(ISBLANK(G47),"",ROUND(G47*0.1,0))</f>
        <v/>
      </c>
      <c r="I47" s="10" t="n">
        <v>8580</v>
      </c>
      <c r="J47" s="43">
        <f>IF(ISERROR(SUM(E47,F47)-I47),"",SUM(E47,F47)-I47)</f>
        <v/>
      </c>
      <c r="K47" s="20">
        <f>L47+M47</f>
        <v/>
      </c>
      <c r="L47" s="9">
        <f>1270200+4800</f>
        <v/>
      </c>
      <c r="M47" s="9">
        <f>IF(ISBLANK(L47),"",ROUND(L47*0.1,0))</f>
        <v/>
      </c>
      <c r="N47" s="10" t="n"/>
      <c r="O47" s="17">
        <f>IF(ISERROR(SUM(J47,K47)-N47),"",SUM(J47,K47)-N47)</f>
        <v/>
      </c>
      <c r="P47" s="8">
        <f>Q47+R47</f>
        <v/>
      </c>
      <c r="Q47" s="9" t="n">
        <v>0</v>
      </c>
      <c r="R47" s="9">
        <f>IF(ISBLANK(Q47),"",ROUND(Q47*0.1,0))</f>
        <v/>
      </c>
      <c r="S47" s="10" t="n">
        <v>1411520</v>
      </c>
      <c r="T47" s="17">
        <f>IF(ISERROR(SUM(O47,P47)-S47),"",SUM(O47,P47)-S47)</f>
        <v/>
      </c>
      <c r="U47" s="8">
        <f>V47+W47</f>
        <v/>
      </c>
      <c r="V47" s="9">
        <f>524200+2072600</f>
        <v/>
      </c>
      <c r="W47" s="9">
        <f>IF(ISBLANK(V47),"",ROUND(V47*0.1,0))</f>
        <v/>
      </c>
      <c r="X47" s="10" t="n">
        <v>576620</v>
      </c>
      <c r="Y47" s="33">
        <f>IF(ISERROR(SUM(T47,U47)-X47),"",SUM(T47,U47)-X47)</f>
        <v/>
      </c>
      <c r="Z47" s="8">
        <f>AA47+AB47</f>
        <v/>
      </c>
      <c r="AA47" s="9" t="n">
        <v>0</v>
      </c>
      <c r="AB47" s="9">
        <f>IF(ISBLANK(AA47),"",ROUND(AA47*0.1,0))</f>
        <v/>
      </c>
      <c r="AC47" s="10" t="n">
        <v>2613700</v>
      </c>
      <c r="AD47" s="17">
        <f>IF(ISERROR(SUM(Y47,Z47)-AC47),"",SUM(Y47,Z47)-AC47)</f>
        <v/>
      </c>
      <c r="AE47" s="8">
        <f>AF47+AG47</f>
        <v/>
      </c>
      <c r="AF47" s="9" t="n">
        <v>0</v>
      </c>
      <c r="AG47" s="9">
        <f>IF(ISBLANK(AF47),"",ROUND(AF47*0.1,0))</f>
        <v/>
      </c>
      <c r="AH47" s="10" t="n"/>
      <c r="AI47" s="17">
        <f>IF(ISERROR(SUM(AD47,AE47)-AH47),"",SUM(AD47,AE47)-AH47)</f>
        <v/>
      </c>
      <c r="AJ47" s="8">
        <f>AK47+AL47</f>
        <v/>
      </c>
      <c r="AK47" s="9">
        <f>2483450+864000+650</f>
        <v/>
      </c>
      <c r="AL47" s="9">
        <f>IF(ISBLANK(AK47),"",ROUND(AK47*0.1,0))</f>
        <v/>
      </c>
      <c r="AM47" s="10" t="n"/>
      <c r="AN47" s="17">
        <f>IF(ISERROR(SUM(AI47,AJ47)-AM47),"",SUM(AI47,AJ47)-AM47)</f>
        <v/>
      </c>
      <c r="AO47" s="8">
        <f>AP47+AQ47</f>
        <v/>
      </c>
      <c r="AP47" s="9" t="n">
        <v>25920</v>
      </c>
      <c r="AQ47" s="9">
        <f>IF(ISBLANK(AP47),"",ROUND(AP47*0.1,0))</f>
        <v/>
      </c>
      <c r="AR47" s="10" t="n">
        <v>2731795</v>
      </c>
      <c r="AS47" s="17">
        <f>IF(ISERROR(SUM(AN47,AO47)-AR47),"",SUM(AN47,AO47)-AR47)</f>
        <v/>
      </c>
      <c r="AT47" s="61">
        <f>AU47+AV47</f>
        <v/>
      </c>
      <c r="AU47" s="9">
        <f>780000+840000+17280</f>
        <v/>
      </c>
      <c r="AV47" s="9">
        <f>IF(ISBLANK(AU47),"",ROUND(AU47*0.1,0))</f>
        <v/>
      </c>
      <c r="AW47" s="10">
        <f>951115</f>
        <v/>
      </c>
      <c r="AX47" s="17">
        <f>IF(ISERROR(SUM(AS47,AT47)-AW47),"",SUM(AS47,AT47)-AW47)</f>
        <v/>
      </c>
      <c r="AY47" s="8">
        <f>AZ47+BA47</f>
        <v/>
      </c>
      <c r="AZ47" s="9" t="n">
        <v>23760</v>
      </c>
      <c r="BA47" s="9">
        <f>IF(ISBLANK(AZ47),"",ROUND(AZ47*0.1,0))</f>
        <v/>
      </c>
      <c r="BB47" s="10">
        <f>28512</f>
        <v/>
      </c>
      <c r="BC47" s="17">
        <f>IF(ISERROR(SUM(AX47,AY47)-BB47),"",SUM(AX47,AY47)-BB47)</f>
        <v/>
      </c>
      <c r="BD47" s="8">
        <f>BE47+BF47</f>
        <v/>
      </c>
      <c r="BE47" s="9" t="n">
        <v>2441740</v>
      </c>
      <c r="BF47" s="9">
        <f>IF(ISBLANK(BE47),"",ROUND(BE47*0.1,0))</f>
        <v/>
      </c>
      <c r="BG47" s="10">
        <f>1801008+26136</f>
        <v/>
      </c>
      <c r="BH47" s="17">
        <f>IF(ISERROR(SUM(BC47,BD47)-BG47),"",SUM(BC47,BD47)-BG47)</f>
        <v/>
      </c>
      <c r="BI47" s="0" t="inlineStr">
        <is>
          <t>差額814円：6月分要訂正</t>
        </is>
      </c>
    </row>
    <row r="48" hidden="1" s="103">
      <c r="A48" s="5" t="n">
        <v>41</v>
      </c>
      <c r="B48" s="5" t="n"/>
      <c r="C48" s="6" t="n"/>
      <c r="D48" s="6" t="n"/>
      <c r="E48" s="7" t="n"/>
      <c r="F48" s="8">
        <f>G48+H48</f>
        <v/>
      </c>
      <c r="G48" s="9" t="n">
        <v>0</v>
      </c>
      <c r="H48" s="9">
        <f>IF(ISBLANK(G48),"",ROUND(G48*0.1,0))</f>
        <v/>
      </c>
      <c r="I48" s="10" t="n"/>
      <c r="J48" s="43">
        <f>IF(ISERROR(SUM(E48,F48)-I48),"",SUM(E48,F48)-I48)</f>
        <v/>
      </c>
      <c r="K48" s="8">
        <f>L48+M48</f>
        <v/>
      </c>
      <c r="L48" s="9" t="n">
        <v>0</v>
      </c>
      <c r="M48" s="9">
        <f>IF(ISBLANK(L48),"",ROUND(L48*0.1,0))</f>
        <v/>
      </c>
      <c r="N48" s="10" t="n"/>
      <c r="O48" s="17">
        <f>IF(ISERROR(SUM(J48,K48)-N48),"",SUM(J48,K48)-N48)</f>
        <v/>
      </c>
      <c r="P48" s="8">
        <f>Q48+R48</f>
        <v/>
      </c>
      <c r="Q48" s="9" t="n">
        <v>0</v>
      </c>
      <c r="R48" s="9">
        <f>IF(ISBLANK(Q48),"",ROUND(Q48*0.1,0))</f>
        <v/>
      </c>
      <c r="S48" s="10" t="n"/>
      <c r="T48" s="17">
        <f>IF(ISERROR(SUM(O48,P48)-S48),"",SUM(O48,P48)-S48)</f>
        <v/>
      </c>
      <c r="U48" s="8">
        <f>V48+W48</f>
        <v/>
      </c>
      <c r="V48" s="9" t="n">
        <v>0</v>
      </c>
      <c r="W48" s="9">
        <f>IF(ISBLANK(V48),"",ROUND(V48*0.1,0))</f>
        <v/>
      </c>
      <c r="X48" s="10" t="n"/>
      <c r="Y48" s="17">
        <f>IF(ISERROR(SUM(T48,U48)-X48),"",SUM(T48,U48)-X48)</f>
        <v/>
      </c>
      <c r="Z48" s="8">
        <f>AA48+AB48</f>
        <v/>
      </c>
      <c r="AA48" s="9" t="n">
        <v>0</v>
      </c>
      <c r="AB48" s="9">
        <f>IF(ISBLANK(AA48),"",ROUND(AA48*0.1,0))</f>
        <v/>
      </c>
      <c r="AC48" s="10" t="n"/>
      <c r="AD48" s="17">
        <f>IF(ISERROR(SUM(Y48,Z48)-AC48),"",SUM(Y48,Z48)-AC48)</f>
        <v/>
      </c>
      <c r="AE48" s="8">
        <f>AF48+AG48</f>
        <v/>
      </c>
      <c r="AF48" s="9" t="n">
        <v>0</v>
      </c>
      <c r="AG48" s="9">
        <f>IF(ISBLANK(AF48),"",ROUND(AF48*0.1,0))</f>
        <v/>
      </c>
      <c r="AH48" s="10" t="n"/>
      <c r="AI48" s="17">
        <f>IF(ISERROR(SUM(AD48,AE48)-AH48),"",SUM(AD48,AE48)-AH48)</f>
        <v/>
      </c>
      <c r="AJ48" s="8">
        <f>AK48+AL48</f>
        <v/>
      </c>
      <c r="AK48" s="9" t="n">
        <v>0</v>
      </c>
      <c r="AL48" s="9">
        <f>IF(ISBLANK(AK48),"",ROUND(AK48*0.1,0))</f>
        <v/>
      </c>
      <c r="AM48" s="10" t="n"/>
      <c r="AN48" s="17">
        <f>IF(ISERROR(SUM(AI48,AJ48)-AM48),"",SUM(AI48,AJ48)-AM48)</f>
        <v/>
      </c>
      <c r="AO48" s="8">
        <f>AP48+AQ48</f>
        <v/>
      </c>
      <c r="AP48" s="9" t="n">
        <v>0</v>
      </c>
      <c r="AQ48" s="9">
        <f>IF(ISBLANK(AP48),"",ROUND(AP48*0.1,0))</f>
        <v/>
      </c>
      <c r="AR48" s="10" t="n"/>
      <c r="AS48" s="17">
        <f>IF(ISERROR(SUM(AN48,AO48)-AR48),"",SUM(AN48,AO48)-AR48)</f>
        <v/>
      </c>
      <c r="AT48" s="8">
        <f>AU48+AV48</f>
        <v/>
      </c>
      <c r="AU48" s="9" t="n">
        <v>0</v>
      </c>
      <c r="AV48" s="9">
        <f>IF(ISBLANK(AU48),"",ROUND(AU48*0.1,0))</f>
        <v/>
      </c>
      <c r="AW48" s="10" t="n"/>
      <c r="AX48" s="17">
        <f>IF(ISERROR(SUM(AS48,AT48)-AW48),"",SUM(AS48,AT48)-AW48)</f>
        <v/>
      </c>
      <c r="AY48" s="8">
        <f>AZ48+BA48</f>
        <v/>
      </c>
      <c r="AZ48" s="9" t="n">
        <v>0</v>
      </c>
      <c r="BA48" s="9">
        <f>IF(ISBLANK(AZ48),"",ROUND(AZ48*0.1,0))</f>
        <v/>
      </c>
      <c r="BB48" s="10" t="n"/>
      <c r="BC48" s="17">
        <f>IF(ISERROR(SUM(AX48,AY48)-BB48),"",SUM(AX48,AY48)-BB48)</f>
        <v/>
      </c>
      <c r="BD48" s="8">
        <f>BE48+BF48</f>
        <v/>
      </c>
      <c r="BE48" s="9" t="n">
        <v>0</v>
      </c>
      <c r="BF48" s="9">
        <f>IF(ISBLANK(BE48),"",ROUND(BE48*0.1,0))</f>
        <v/>
      </c>
      <c r="BG48" s="10" t="n"/>
      <c r="BH48" s="17">
        <f>IF(ISERROR(SUM(BC48,BD48)-BG48),"",SUM(BC48,BD48)-BG48)</f>
        <v/>
      </c>
    </row>
    <row r="49">
      <c r="A49" s="5" t="n">
        <v>42</v>
      </c>
      <c r="B49" s="5" t="inlineStr">
        <is>
          <t>㈱ドウシシャ</t>
        </is>
      </c>
      <c r="C49" s="6" t="inlineStr">
        <is>
          <t>DOSHISHA</t>
        </is>
      </c>
      <c r="D49" s="76" t="inlineStr">
        <is>
          <t>前払い</t>
        </is>
      </c>
      <c r="E49" s="7" t="n"/>
      <c r="F49" s="8">
        <f>G49+H49</f>
        <v/>
      </c>
      <c r="G49" s="9" t="n">
        <v>0</v>
      </c>
      <c r="H49" s="9">
        <f>IF(ISBLANK(G49),"",ROUND(G49*0.1,0))</f>
        <v/>
      </c>
      <c r="I49" s="10" t="n"/>
      <c r="J49" s="43">
        <f>IF(ISERROR(SUM(E49,F49)-I49),"",SUM(E49,F49)-I49)</f>
        <v/>
      </c>
      <c r="K49" s="8">
        <f>L49+M49</f>
        <v/>
      </c>
      <c r="L49" s="9" t="n">
        <v>0</v>
      </c>
      <c r="M49" s="9">
        <f>IF(ISBLANK(L49),"",ROUND(L49*0.1,0))</f>
        <v/>
      </c>
      <c r="N49" s="10" t="n"/>
      <c r="O49" s="17">
        <f>IF(ISERROR(SUM(J49,K49)-N49),"",SUM(J49,K49)-N49)</f>
        <v/>
      </c>
      <c r="P49" s="8">
        <f>Q49+R49</f>
        <v/>
      </c>
      <c r="Q49" s="9" t="n">
        <v>0</v>
      </c>
      <c r="R49" s="9">
        <f>IF(ISBLANK(Q49),"",ROUND(Q49*0.1,0))</f>
        <v/>
      </c>
      <c r="S49" s="10" t="n"/>
      <c r="T49" s="17">
        <f>IF(ISERROR(SUM(O49,P49)-S49),"",SUM(O49,P49)-S49)</f>
        <v/>
      </c>
      <c r="U49" s="8">
        <f>V49+W49</f>
        <v/>
      </c>
      <c r="V49" s="9" t="n">
        <v>0</v>
      </c>
      <c r="W49" s="9">
        <f>IF(ISBLANK(V49),"",ROUND(V49*0.1,0))</f>
        <v/>
      </c>
      <c r="X49" s="10" t="n"/>
      <c r="Y49" s="17">
        <f>IF(ISERROR(SUM(T49,U49)-X49),"",SUM(T49,U49)-X49)</f>
        <v/>
      </c>
      <c r="Z49" s="8">
        <f>AA49+AB49</f>
        <v/>
      </c>
      <c r="AA49" s="9" t="n">
        <v>0</v>
      </c>
      <c r="AB49" s="9">
        <f>IF(ISBLANK(AA49),"",ROUND(AA49*0.1,0))</f>
        <v/>
      </c>
      <c r="AC49" s="10" t="n"/>
      <c r="AD49" s="17">
        <f>IF(ISERROR(SUM(Y49,Z49)-AC49),"",SUM(Y49,Z49)-AC49)</f>
        <v/>
      </c>
      <c r="AE49" s="8">
        <f>AF49+AG49</f>
        <v/>
      </c>
      <c r="AF49" s="9" t="n">
        <v>0</v>
      </c>
      <c r="AG49" s="9">
        <f>IF(ISBLANK(AF49),"",ROUND(AF49*0.1,0))</f>
        <v/>
      </c>
      <c r="AH49" s="10" t="n"/>
      <c r="AI49" s="17">
        <f>IF(ISERROR(SUM(AD49,AE49)-AH49),"",SUM(AD49,AE49)-AH49)</f>
        <v/>
      </c>
      <c r="AJ49" s="8">
        <f>AK49+AL49</f>
        <v/>
      </c>
      <c r="AK49" s="9" t="n">
        <v>0</v>
      </c>
      <c r="AL49" s="9">
        <f>IF(ISBLANK(AK49),"",ROUND(AK49*0.1,0))</f>
        <v/>
      </c>
      <c r="AM49" s="10" t="n"/>
      <c r="AN49" s="17">
        <f>IF(ISERROR(SUM(AI49,AJ49)-AM49),"",SUM(AI49,AJ49)-AM49)</f>
        <v/>
      </c>
      <c r="AO49" s="8">
        <f>AP49+AQ49</f>
        <v/>
      </c>
      <c r="AP49" s="9" t="n">
        <v>0</v>
      </c>
      <c r="AQ49" s="9">
        <f>IF(ISBLANK(AP49),"",ROUND(AP49*0.1,0))</f>
        <v/>
      </c>
      <c r="AR49" s="10" t="n"/>
      <c r="AS49" s="17">
        <f>IF(ISERROR(SUM(AN49,AO49)-AR49),"",SUM(AN49,AO49)-AR49)</f>
        <v/>
      </c>
      <c r="AT49" s="8">
        <f>AU49+AV49</f>
        <v/>
      </c>
      <c r="AU49" s="9" t="n">
        <v>0</v>
      </c>
      <c r="AV49" s="9">
        <f>IF(ISBLANK(AU49),"",ROUND(AU49*0.1,0))</f>
        <v/>
      </c>
      <c r="AW49" s="10" t="n"/>
      <c r="AX49" s="17">
        <f>IF(ISERROR(SUM(AS49,AT49)-AW49),"",SUM(AS49,AT49)-AW49)</f>
        <v/>
      </c>
      <c r="AY49" s="8">
        <f>AZ49+BA49</f>
        <v/>
      </c>
      <c r="AZ49" s="9" t="n">
        <v>0</v>
      </c>
      <c r="BA49" s="9">
        <f>IF(ISBLANK(AZ49),"",ROUND(AZ49*0.1,0))</f>
        <v/>
      </c>
      <c r="BB49" s="10" t="n"/>
      <c r="BC49" s="17">
        <f>IF(ISERROR(SUM(AX49,AY49)-BB49),"",SUM(AX49,AY49)-BB49)</f>
        <v/>
      </c>
      <c r="BD49" s="8">
        <f>BE49+BF49</f>
        <v/>
      </c>
      <c r="BE49" s="9" t="n">
        <v>0</v>
      </c>
      <c r="BF49" s="9">
        <f>IF(ISBLANK(BE49),"",ROUND(BE49*0.1,0))</f>
        <v/>
      </c>
      <c r="BG49" s="10" t="n"/>
      <c r="BH49" s="17">
        <f>IF(ISERROR(SUM(BC49,BD49)-BG49),"",SUM(BC49,BD49)-BG49)</f>
        <v/>
      </c>
    </row>
    <row r="50">
      <c r="A50" s="5" t="n">
        <v>43</v>
      </c>
      <c r="B50" s="5" t="inlineStr">
        <is>
          <t>フェニックスジャパン</t>
        </is>
      </c>
      <c r="C50" s="6" t="n"/>
      <c r="D50" s="76" t="inlineStr">
        <is>
          <t>前払い</t>
        </is>
      </c>
      <c r="E50" s="7" t="n"/>
      <c r="F50" s="8">
        <f>G50+H50</f>
        <v/>
      </c>
      <c r="G50" s="9" t="n">
        <v>0</v>
      </c>
      <c r="H50" s="9">
        <f>IF(ISBLANK(G50),"",ROUND(G50*0.1,0))</f>
        <v/>
      </c>
      <c r="I50" s="10" t="n"/>
      <c r="J50" s="43">
        <f>IF(ISERROR(SUM(E50,F50)-I50),"",SUM(E50,F50)-I50)</f>
        <v/>
      </c>
      <c r="K50" s="8">
        <f>L50+M50</f>
        <v/>
      </c>
      <c r="L50" s="9" t="n">
        <v>0</v>
      </c>
      <c r="M50" s="9">
        <f>IF(ISBLANK(L50),"",ROUND(L50*0.1,0))</f>
        <v/>
      </c>
      <c r="N50" s="10" t="n"/>
      <c r="O50" s="17">
        <f>IF(ISERROR(SUM(J50,K50)-N50),"",SUM(J50,K50)-N50)</f>
        <v/>
      </c>
      <c r="P50" s="8">
        <f>Q50+R50</f>
        <v/>
      </c>
      <c r="Q50" s="9" t="n">
        <v>0</v>
      </c>
      <c r="R50" s="9">
        <f>IF(ISBLANK(Q50),"",ROUND(Q50*0.1,0))</f>
        <v/>
      </c>
      <c r="S50" s="10" t="n"/>
      <c r="T50" s="17">
        <f>IF(ISERROR(SUM(O50,P50)-S50),"",SUM(O50,P50)-S50)</f>
        <v/>
      </c>
      <c r="U50" s="8">
        <f>V50+W50</f>
        <v/>
      </c>
      <c r="V50" s="9" t="n">
        <v>0</v>
      </c>
      <c r="W50" s="9">
        <f>IF(ISBLANK(V50),"",ROUND(V50*0.1,0))</f>
        <v/>
      </c>
      <c r="X50" s="10" t="n"/>
      <c r="Y50" s="17">
        <f>IF(ISERROR(SUM(T50,U50)-X50),"",SUM(T50,U50)-X50)</f>
        <v/>
      </c>
      <c r="Z50" s="8">
        <f>AA50+AB50</f>
        <v/>
      </c>
      <c r="AA50" s="9" t="n">
        <v>0</v>
      </c>
      <c r="AB50" s="9">
        <f>IF(ISBLANK(AA50),"",ROUND(AA50*0.1,0))</f>
        <v/>
      </c>
      <c r="AC50" s="10" t="n"/>
      <c r="AD50" s="17">
        <f>IF(ISERROR(SUM(Y50,Z50)-AC50),"",SUM(Y50,Z50)-AC50)</f>
        <v/>
      </c>
      <c r="AE50" s="8">
        <f>AF50+AG50</f>
        <v/>
      </c>
      <c r="AF50" s="9" t="n">
        <v>0</v>
      </c>
      <c r="AG50" s="9">
        <f>IF(ISBLANK(AF50),"",ROUND(AF50*0.1,0))</f>
        <v/>
      </c>
      <c r="AH50" s="10" t="n"/>
      <c r="AI50" s="17">
        <f>IF(ISERROR(SUM(AD50,AE50)-AH50),"",SUM(AD50,AE50)-AH50)</f>
        <v/>
      </c>
      <c r="AJ50" s="8">
        <f>AK50+AL50</f>
        <v/>
      </c>
      <c r="AK50" s="9" t="n">
        <v>0</v>
      </c>
      <c r="AL50" s="9">
        <f>IF(ISBLANK(AK50),"",ROUND(AK50*0.1,0))</f>
        <v/>
      </c>
      <c r="AM50" s="10" t="n"/>
      <c r="AN50" s="17">
        <f>IF(ISERROR(SUM(AI50,AJ50)-AM50),"",SUM(AI50,AJ50)-AM50)</f>
        <v/>
      </c>
      <c r="AO50" s="8">
        <f>AP50+AQ50</f>
        <v/>
      </c>
      <c r="AP50" s="9" t="n">
        <v>0</v>
      </c>
      <c r="AQ50" s="9">
        <f>IF(ISBLANK(AP50),"",ROUND(AP50*0.1,0))</f>
        <v/>
      </c>
      <c r="AR50" s="10" t="n"/>
      <c r="AS50" s="17">
        <f>IF(ISERROR(SUM(AN50,AO50)-AR50),"",SUM(AN50,AO50)-AR50)</f>
        <v/>
      </c>
      <c r="AT50" s="8">
        <f>AU50+AV50</f>
        <v/>
      </c>
      <c r="AU50" s="9" t="n">
        <v>441150</v>
      </c>
      <c r="AV50" s="9" t="n">
        <v>0</v>
      </c>
      <c r="AW50" s="10" t="n"/>
      <c r="AX50" s="17">
        <f>IF(ISERROR(SUM(AS50,AT50)-AW50),"",SUM(AS50,AT50)-AW50)</f>
        <v/>
      </c>
      <c r="AY50" s="8">
        <f>AZ50+BA50</f>
        <v/>
      </c>
      <c r="AZ50" s="9" t="n">
        <v>0</v>
      </c>
      <c r="BA50" s="9" t="n">
        <v>0</v>
      </c>
      <c r="BB50" s="10" t="n">
        <v>441150</v>
      </c>
      <c r="BC50" s="17">
        <f>IF(ISERROR(SUM(AX50,AY50)-BB50),"",SUM(AX50,AY50)-BB50)</f>
        <v/>
      </c>
      <c r="BD50" s="8">
        <f>BE50+BF50</f>
        <v/>
      </c>
      <c r="BE50" s="9" t="n">
        <v>0</v>
      </c>
      <c r="BF50" s="9">
        <f>IF(ISBLANK(BE50),"",ROUND(BE50*0.1,0))</f>
        <v/>
      </c>
      <c r="BG50" s="10" t="n"/>
      <c r="BH50" s="17">
        <f>IF(ISERROR(SUM(BC50,BD50)-BG50),"",SUM(BC50,BD50)-BG50)</f>
        <v/>
      </c>
    </row>
    <row r="51">
      <c r="A51" s="5" t="n">
        <v>44</v>
      </c>
      <c r="B51" s="5" t="inlineStr">
        <is>
          <t>㈱シービーエス</t>
        </is>
      </c>
      <c r="C51" s="6" t="inlineStr">
        <is>
          <t>ESTLABO, CBS</t>
        </is>
      </c>
      <c r="D51" s="6" t="inlineStr">
        <is>
          <t>月末締め、翌月末払い</t>
        </is>
      </c>
      <c r="E51" s="7" t="n">
        <v>18188</v>
      </c>
      <c r="F51" s="8">
        <f>G51+H51</f>
        <v/>
      </c>
      <c r="G51" s="9" t="n">
        <v>128424</v>
      </c>
      <c r="H51" s="9">
        <f>IF(ISBLANK(G51),"",ROUND(G51*0.1,0))</f>
        <v/>
      </c>
      <c r="I51" s="10" t="n">
        <v>18188</v>
      </c>
      <c r="J51" s="43">
        <f>IF(ISERROR(SUM(E51,F51)-I51),"",SUM(E51,F51)-I51)</f>
        <v/>
      </c>
      <c r="K51" s="22">
        <f>L51+M51-1</f>
        <v/>
      </c>
      <c r="L51" s="9">
        <f>1384442+16724+1200</f>
        <v/>
      </c>
      <c r="M51" s="9">
        <f>IF(ISBLANK(L51),"",ROUND(L51*0.1,0))</f>
        <v/>
      </c>
      <c r="N51" s="10" t="n">
        <v>141266</v>
      </c>
      <c r="O51" s="17">
        <f>IF(ISERROR(SUM(J51,K51)-N51),"",SUM(J51,K51)-N51)</f>
        <v/>
      </c>
      <c r="P51" s="8">
        <f>Q51+R51</f>
        <v/>
      </c>
      <c r="Q51" s="9" t="n">
        <v>147144</v>
      </c>
      <c r="R51" s="9">
        <f>IF(ISBLANK(Q51),"",ROUND(Q51*0.1,0))</f>
        <v/>
      </c>
      <c r="S51" s="10" t="n">
        <v>1542602</v>
      </c>
      <c r="T51" s="17">
        <f>IF(ISERROR(SUM(O51,P51)-S51),"",SUM(O51,P51)-S51)</f>
        <v/>
      </c>
      <c r="U51" s="8">
        <f>V51+W51</f>
        <v/>
      </c>
      <c r="V51" s="9" t="n">
        <v>456844</v>
      </c>
      <c r="W51" s="9">
        <f>IF(ISBLANK(V51),"",ROUND(V51*0.1,0))</f>
        <v/>
      </c>
      <c r="X51" s="10" t="n">
        <v>161858</v>
      </c>
      <c r="Y51" s="33">
        <f>IF(ISERROR(SUM(T51,U51)-X51),"",SUM(T51,U51)-X51)</f>
        <v/>
      </c>
      <c r="Z51" s="8">
        <f>AA51+AB51</f>
        <v/>
      </c>
      <c r="AA51" s="9" t="n">
        <v>0</v>
      </c>
      <c r="AB51" s="9">
        <f>IF(ISBLANK(AA51),"",ROUND(AA51*0.1,0))</f>
        <v/>
      </c>
      <c r="AC51" s="10" t="n">
        <v>502528</v>
      </c>
      <c r="AD51" s="17">
        <f>IF(ISERROR(SUM(Y51,Z51)-AC51),"",SUM(Y51,Z51)-AC51)</f>
        <v/>
      </c>
      <c r="AE51" s="8">
        <f>AF51+AG51</f>
        <v/>
      </c>
      <c r="AF51" s="9" t="n">
        <v>0</v>
      </c>
      <c r="AG51" s="9">
        <f>IF(ISBLANK(AF51),"",ROUND(AF51*0.1,0))</f>
        <v/>
      </c>
      <c r="AH51" s="10" t="n"/>
      <c r="AI51" s="17">
        <f>IF(ISERROR(SUM(AD51,AE51)-AH51),"",SUM(AD51,AE51)-AH51)</f>
        <v/>
      </c>
      <c r="AJ51" s="8">
        <f>AK51+AL51</f>
        <v/>
      </c>
      <c r="AK51" s="9">
        <f>425100+1089618+74696</f>
        <v/>
      </c>
      <c r="AL51" s="9">
        <f>IF(ISBLANK(AK51),"",ROUND(AK51*0.1,0))</f>
        <v/>
      </c>
      <c r="AM51" s="10" t="n"/>
      <c r="AN51" s="17">
        <f>IF(ISERROR(SUM(AI51,AJ51)-AM51),"",SUM(AI51,AJ51)-AM51)</f>
        <v/>
      </c>
      <c r="AO51" s="8">
        <f>AP51+AQ51</f>
        <v/>
      </c>
      <c r="AP51" s="9" t="n">
        <v>0</v>
      </c>
      <c r="AQ51" s="9">
        <f>IF(ISBLANK(AP51),"",ROUND(AP51*0.1,0))</f>
        <v/>
      </c>
      <c r="AR51" s="10">
        <f>1280745+467610</f>
        <v/>
      </c>
      <c r="AS51" s="17">
        <f>IF(ISERROR(SUM(AN51,AO51)-AR51),"",SUM(AN51,AO51)-AR51)</f>
        <v/>
      </c>
      <c r="AT51" s="61">
        <f>AU51+AV51</f>
        <v/>
      </c>
      <c r="AU51" s="9">
        <f>460850+99450</f>
        <v/>
      </c>
      <c r="AV51" s="9">
        <f>IF(ISBLANK(AU51),"",ROUND(AU51*0.1,0))</f>
        <v/>
      </c>
      <c r="AW51" s="10" t="n"/>
      <c r="AX51" s="17">
        <f>IF(ISERROR(SUM(AS51,AT51)-AW51),"",SUM(AS51,AT51)-AW51)</f>
        <v/>
      </c>
      <c r="AY51" s="8">
        <f>AZ51+BA51</f>
        <v/>
      </c>
      <c r="AZ51" s="9" t="n">
        <v>0</v>
      </c>
      <c r="BA51" s="9">
        <f>IF(ISBLANK(AZ51),"",ROUND(AZ51*0.1,0))</f>
        <v/>
      </c>
      <c r="BB51" s="10" t="n">
        <v>616330</v>
      </c>
      <c r="BC51" s="17">
        <f>IF(ISERROR(SUM(AX51,AY51)-BB51),"",SUM(AX51,AY51)-BB51)</f>
        <v/>
      </c>
      <c r="BD51" s="8">
        <f>BE51+BF51</f>
        <v/>
      </c>
      <c r="BE51" s="9" t="n">
        <v>337320</v>
      </c>
      <c r="BF51" s="9">
        <f>IF(ISBLANK(BE51),"",ROUND(BE51*0.1,0))</f>
        <v/>
      </c>
      <c r="BG51" s="10" t="n"/>
      <c r="BH51" s="17">
        <f>IF(ISERROR(SUM(BC51,BD51)-BG51),"",SUM(BC51,BD51)-BG51)</f>
        <v/>
      </c>
    </row>
    <row r="52" hidden="1" s="103">
      <c r="A52" s="5" t="n">
        <v>45</v>
      </c>
      <c r="B52" s="5" t="n"/>
      <c r="C52" s="6" t="n"/>
      <c r="D52" s="6" t="n"/>
      <c r="E52" s="7" t="n"/>
      <c r="F52" s="8">
        <f>G52+H52</f>
        <v/>
      </c>
      <c r="G52" s="9" t="n">
        <v>0</v>
      </c>
      <c r="H52" s="9">
        <f>IF(ISBLANK(G52),"",ROUND(G52*0.1,0))</f>
        <v/>
      </c>
      <c r="I52" s="10" t="n"/>
      <c r="J52" s="43">
        <f>IF(ISERROR(SUM(E52,F52)-I52),"",SUM(E52,F52)-I52)</f>
        <v/>
      </c>
      <c r="K52" s="8">
        <f>L52+M52</f>
        <v/>
      </c>
      <c r="L52" s="9" t="n">
        <v>0</v>
      </c>
      <c r="M52" s="9">
        <f>IF(ISBLANK(L52),"",ROUND(L52*0.1,0))</f>
        <v/>
      </c>
      <c r="N52" s="10" t="n"/>
      <c r="O52" s="17">
        <f>IF(ISERROR(SUM(J52,K52)-N52),"",SUM(J52,K52)-N52)</f>
        <v/>
      </c>
      <c r="P52" s="8">
        <f>Q52+R52</f>
        <v/>
      </c>
      <c r="Q52" s="9" t="n">
        <v>0</v>
      </c>
      <c r="R52" s="9">
        <f>IF(ISBLANK(Q52),"",ROUND(Q52*0.1,0))</f>
        <v/>
      </c>
      <c r="S52" s="10" t="n"/>
      <c r="T52" s="17">
        <f>IF(ISERROR(SUM(O52,P52)-S52),"",SUM(O52,P52)-S52)</f>
        <v/>
      </c>
      <c r="U52" s="8">
        <f>V52+W52</f>
        <v/>
      </c>
      <c r="V52" s="9" t="n">
        <v>0</v>
      </c>
      <c r="W52" s="9">
        <f>IF(ISBLANK(V52),"",ROUND(V52*0.1,0))</f>
        <v/>
      </c>
      <c r="X52" s="10" t="n"/>
      <c r="Y52" s="17">
        <f>IF(ISERROR(SUM(T52,U52)-X52),"",SUM(T52,U52)-X52)</f>
        <v/>
      </c>
      <c r="Z52" s="8">
        <f>AA52+AB52</f>
        <v/>
      </c>
      <c r="AA52" s="9" t="n">
        <v>0</v>
      </c>
      <c r="AB52" s="9">
        <f>IF(ISBLANK(AA52),"",ROUND(AA52*0.1,0))</f>
        <v/>
      </c>
      <c r="AC52" s="10" t="n"/>
      <c r="AD52" s="17">
        <f>IF(ISERROR(SUM(Y52,Z52)-AC52),"",SUM(Y52,Z52)-AC52)</f>
        <v/>
      </c>
      <c r="AE52" s="8">
        <f>AF52+AG52</f>
        <v/>
      </c>
      <c r="AF52" s="9" t="n">
        <v>0</v>
      </c>
      <c r="AG52" s="9">
        <f>IF(ISBLANK(AF52),"",ROUND(AF52*0.1,0))</f>
        <v/>
      </c>
      <c r="AH52" s="10" t="n"/>
      <c r="AI52" s="17">
        <f>IF(ISERROR(SUM(AD52,AE52)-AH52),"",SUM(AD52,AE52)-AH52)</f>
        <v/>
      </c>
      <c r="AJ52" s="8">
        <f>AK52+AL52</f>
        <v/>
      </c>
      <c r="AK52" s="9" t="n">
        <v>0</v>
      </c>
      <c r="AL52" s="9">
        <f>IF(ISBLANK(AK52),"",ROUND(AK52*0.1,0))</f>
        <v/>
      </c>
      <c r="AM52" s="10" t="n"/>
      <c r="AN52" s="17">
        <f>IF(ISERROR(SUM(AI52,AJ52)-AM52),"",SUM(AI52,AJ52)-AM52)</f>
        <v/>
      </c>
      <c r="AO52" s="8">
        <f>AP52+AQ52</f>
        <v/>
      </c>
      <c r="AP52" s="9" t="n">
        <v>0</v>
      </c>
      <c r="AQ52" s="9">
        <f>IF(ISBLANK(AP52),"",ROUND(AP52*0.1,0))</f>
        <v/>
      </c>
      <c r="AR52" s="10" t="n"/>
      <c r="AS52" s="17">
        <f>IF(ISERROR(SUM(AN52,AO52)-AR52),"",SUM(AN52,AO52)-AR52)</f>
        <v/>
      </c>
      <c r="AT52" s="8">
        <f>AU52+AV52</f>
        <v/>
      </c>
      <c r="AU52" s="9" t="n">
        <v>0</v>
      </c>
      <c r="AV52" s="9">
        <f>IF(ISBLANK(AU52),"",ROUND(AU52*0.1,0))</f>
        <v/>
      </c>
      <c r="AW52" s="10" t="n"/>
      <c r="AX52" s="17">
        <f>IF(ISERROR(SUM(AS52,AT52)-AW52),"",SUM(AS52,AT52)-AW52)</f>
        <v/>
      </c>
      <c r="AY52" s="8">
        <f>AZ52+BA52</f>
        <v/>
      </c>
      <c r="AZ52" s="9" t="n">
        <v>0</v>
      </c>
      <c r="BA52" s="9">
        <f>IF(ISBLANK(AZ52),"",ROUND(AZ52*0.1,0))</f>
        <v/>
      </c>
      <c r="BB52" s="10" t="n"/>
      <c r="BC52" s="17">
        <f>IF(ISERROR(SUM(AX52,AY52)-BB52),"",SUM(AX52,AY52)-BB52)</f>
        <v/>
      </c>
      <c r="BD52" s="8">
        <f>BE52+BF52</f>
        <v/>
      </c>
      <c r="BE52" s="9" t="n">
        <v>0</v>
      </c>
      <c r="BF52" s="9">
        <f>IF(ISBLANK(BE52),"",ROUND(BE52*0.1,0))</f>
        <v/>
      </c>
      <c r="BG52" s="10" t="n"/>
      <c r="BH52" s="17">
        <f>IF(ISERROR(SUM(BC52,BD52)-BG52),"",SUM(BC52,BD52)-BG52)</f>
        <v/>
      </c>
    </row>
    <row r="53">
      <c r="A53" s="5" t="n">
        <v>46</v>
      </c>
      <c r="B53" s="5" t="inlineStr">
        <is>
          <t>ビューティワールドジャパン</t>
        </is>
      </c>
      <c r="C53" s="6" t="n"/>
      <c r="D53" s="76" t="inlineStr">
        <is>
          <t>前払い</t>
        </is>
      </c>
      <c r="E53" s="7" t="n"/>
      <c r="F53" s="8">
        <f>G53+H53</f>
        <v/>
      </c>
      <c r="G53" s="9" t="n">
        <v>0</v>
      </c>
      <c r="H53" s="9">
        <f>IF(ISBLANK(G53),"",ROUND(G53*0.1,0))</f>
        <v/>
      </c>
      <c r="I53" s="10" t="n"/>
      <c r="J53" s="43">
        <f>IF(ISERROR(SUM(E53,F53)-I53),"",SUM(E53,F53)-I53)</f>
        <v/>
      </c>
      <c r="K53" s="8">
        <f>L53+M53</f>
        <v/>
      </c>
      <c r="L53" s="9" t="n">
        <v>0</v>
      </c>
      <c r="M53" s="9">
        <f>IF(ISBLANK(L53),"",ROUND(L53*0.1,0))</f>
        <v/>
      </c>
      <c r="N53" s="10" t="n"/>
      <c r="O53" s="17">
        <f>IF(ISERROR(SUM(J53,K53)-N53),"",SUM(J53,K53)-N53)</f>
        <v/>
      </c>
      <c r="P53" s="8">
        <f>Q53+R53</f>
        <v/>
      </c>
      <c r="Q53" s="9" t="n">
        <v>0</v>
      </c>
      <c r="R53" s="9">
        <f>IF(ISBLANK(Q53),"",ROUND(Q53*0.1,0))</f>
        <v/>
      </c>
      <c r="S53" s="10" t="n"/>
      <c r="T53" s="17">
        <f>IF(ISERROR(SUM(O53,P53)-S53),"",SUM(O53,P53)-S53)</f>
        <v/>
      </c>
      <c r="U53" s="8">
        <f>V53+W53</f>
        <v/>
      </c>
      <c r="V53" s="9" t="n">
        <v>0</v>
      </c>
      <c r="W53" s="9">
        <f>IF(ISBLANK(V53),"",ROUND(V53*0.1,0))</f>
        <v/>
      </c>
      <c r="X53" s="10" t="n"/>
      <c r="Y53" s="17">
        <f>IF(ISERROR(SUM(T53,U53)-X53),"",SUM(T53,U53)-X53)</f>
        <v/>
      </c>
      <c r="Z53" s="8">
        <f>AA53+AB53</f>
        <v/>
      </c>
      <c r="AA53" s="9" t="n">
        <v>0</v>
      </c>
      <c r="AB53" s="9">
        <f>IF(ISBLANK(AA53),"",ROUND(AA53*0.1,0))</f>
        <v/>
      </c>
      <c r="AC53" s="10" t="n"/>
      <c r="AD53" s="17">
        <f>IF(ISERROR(SUM(Y53,Z53)-AC53),"",SUM(Y53,Z53)-AC53)</f>
        <v/>
      </c>
      <c r="AE53" s="8">
        <f>AF53+AG53</f>
        <v/>
      </c>
      <c r="AF53" s="9" t="n">
        <v>0</v>
      </c>
      <c r="AG53" s="9">
        <f>IF(ISBLANK(AF53),"",ROUND(AF53*0.1,0))</f>
        <v/>
      </c>
      <c r="AH53" s="10" t="n"/>
      <c r="AI53" s="17">
        <f>IF(ISERROR(SUM(AD53,AE53)-AH53),"",SUM(AD53,AE53)-AH53)</f>
        <v/>
      </c>
      <c r="AJ53" s="8">
        <f>AK53+AL53</f>
        <v/>
      </c>
      <c r="AK53" s="9" t="n">
        <v>0</v>
      </c>
      <c r="AL53" s="9">
        <f>IF(ISBLANK(AK53),"",ROUND(AK53*0.1,0))</f>
        <v/>
      </c>
      <c r="AM53" s="10" t="n"/>
      <c r="AN53" s="17">
        <f>IF(ISERROR(SUM(AI53,AJ53)-AM53),"",SUM(AI53,AJ53)-AM53)</f>
        <v/>
      </c>
      <c r="AO53" s="8">
        <f>AP53+AQ53</f>
        <v/>
      </c>
      <c r="AP53" s="9" t="n">
        <v>0</v>
      </c>
      <c r="AQ53" s="9">
        <f>IF(ISBLANK(AP53),"",ROUND(AP53*0.1,0))</f>
        <v/>
      </c>
      <c r="AR53" s="10" t="n"/>
      <c r="AS53" s="17">
        <f>IF(ISERROR(SUM(AN53,AO53)-AR53),"",SUM(AN53,AO53)-AR53)</f>
        <v/>
      </c>
      <c r="AT53" s="8">
        <f>AU53+AV53</f>
        <v/>
      </c>
      <c r="AU53" s="9" t="n">
        <v>0</v>
      </c>
      <c r="AV53" s="9">
        <f>IF(ISBLANK(AU53),"",ROUND(AU53*0.1,0))</f>
        <v/>
      </c>
      <c r="AW53" s="10" t="n"/>
      <c r="AX53" s="17">
        <f>IF(ISERROR(SUM(AS53,AT53)-AW53),"",SUM(AS53,AT53)-AW53)</f>
        <v/>
      </c>
      <c r="AY53" s="8">
        <f>AZ53+BA53</f>
        <v/>
      </c>
      <c r="AZ53" s="9" t="n">
        <v>0</v>
      </c>
      <c r="BA53" s="9">
        <f>IF(ISBLANK(AZ53),"",ROUND(AZ53*0.1,0))</f>
        <v/>
      </c>
      <c r="BB53" s="10" t="n"/>
      <c r="BC53" s="17">
        <f>IF(ISERROR(SUM(AX53,AY53)-BB53),"",SUM(AX53,AY53)-BB53)</f>
        <v/>
      </c>
      <c r="BD53" s="8">
        <f>BE53+BF53</f>
        <v/>
      </c>
      <c r="BE53" s="9" t="n">
        <v>0</v>
      </c>
      <c r="BF53" s="9">
        <f>IF(ISBLANK(BE53),"",ROUND(BE53*0.1,0))</f>
        <v/>
      </c>
      <c r="BG53" s="10" t="n"/>
      <c r="BH53" s="17">
        <f>IF(ISERROR(SUM(BC53,BD53)-BG53),"",SUM(BC53,BD53)-BG53)</f>
        <v/>
      </c>
    </row>
    <row r="54">
      <c r="A54" s="116" t="n">
        <v>47</v>
      </c>
      <c r="B54" s="5" t="inlineStr">
        <is>
          <t>飯野港運（課税）</t>
        </is>
      </c>
      <c r="C54" s="6" t="n"/>
      <c r="D54" s="6" t="inlineStr">
        <is>
          <t>月末締め、翌月末払い</t>
        </is>
      </c>
      <c r="E54" s="7" t="n"/>
      <c r="F54" s="8">
        <f>G54+H54</f>
        <v/>
      </c>
      <c r="G54" s="9" t="n">
        <v>0</v>
      </c>
      <c r="H54" s="9">
        <f>IF(ISBLANK(G54),"",ROUND(G54*0.1,0))</f>
        <v/>
      </c>
      <c r="I54" s="10" t="n"/>
      <c r="J54" s="43">
        <f>IF(ISERROR(SUM(E54,F54)-I54),"",SUM(E54,F54)-I54)</f>
        <v/>
      </c>
      <c r="K54" s="8">
        <f>L54+M54</f>
        <v/>
      </c>
      <c r="L54" s="9" t="n">
        <v>55000</v>
      </c>
      <c r="M54" s="9">
        <f>IF(ISBLANK(L54),"",ROUND(L54*0.1,0))</f>
        <v/>
      </c>
      <c r="N54" s="117">
        <f>121526+121526</f>
        <v/>
      </c>
      <c r="O54" s="118">
        <f>IF(ISERROR(SUM(J54,K54+K55)-N54),"",SUM(J54,K54+K55)-N54)</f>
        <v/>
      </c>
      <c r="P54" s="8">
        <f>Q54+R54</f>
        <v/>
      </c>
      <c r="Q54" s="9" t="n">
        <v>0</v>
      </c>
      <c r="R54" s="9">
        <f>IF(ISBLANK(Q54),"",ROUND(Q54*0.1,0))</f>
        <v/>
      </c>
      <c r="S54" s="10" t="n"/>
      <c r="T54" s="17">
        <f>IF(ISERROR(SUM(O54,P54)-S54),"",SUM(O54,P54)-S54)</f>
        <v/>
      </c>
      <c r="U54" s="8">
        <f>V54+W54</f>
        <v/>
      </c>
      <c r="V54" s="9">
        <f>30000+10000</f>
        <v/>
      </c>
      <c r="W54" s="9">
        <f>IF(ISBLANK(V54),"",ROUND(V54*0.1,0))</f>
        <v/>
      </c>
      <c r="X54" s="10" t="n"/>
      <c r="Y54" s="17">
        <f>IF(ISERROR(SUM(T54,U54+U55)-X54),"",SUM(T54,U54+U55)-X54)</f>
        <v/>
      </c>
      <c r="Z54" s="8">
        <f>AA54+AB54</f>
        <v/>
      </c>
      <c r="AA54" s="9" t="n">
        <v>0</v>
      </c>
      <c r="AB54" s="9">
        <f>IF(ISBLANK(AA54),"",ROUND(AA54*0.1,0))</f>
        <v/>
      </c>
      <c r="AC54" s="10" t="n"/>
      <c r="AD54" s="17">
        <f>IF(ISERROR(SUM(Y54,Z54)-AC54),"",SUM(Y54,Z54)-AC54)</f>
        <v/>
      </c>
      <c r="AE54" s="8">
        <f>AF54+AG54</f>
        <v/>
      </c>
      <c r="AF54" s="9" t="n">
        <v>0</v>
      </c>
      <c r="AG54" s="9">
        <f>IF(ISBLANK(AF54),"",ROUND(AF54*0.1,0))</f>
        <v/>
      </c>
      <c r="AH54" s="10" t="n"/>
      <c r="AI54" s="17">
        <f>IF(ISERROR(SUM(AD54,AE54)-AH54),"",SUM(AD54,AE54)-AH54)</f>
        <v/>
      </c>
      <c r="AJ54" s="8">
        <f>AK54+AL54</f>
        <v/>
      </c>
      <c r="AK54" s="9" t="n">
        <v>45000</v>
      </c>
      <c r="AL54" s="9">
        <f>IF(ISBLANK(AK54),"",ROUND(AK54*0.1,0))</f>
        <v/>
      </c>
      <c r="AM54" s="10" t="n"/>
      <c r="AN54" s="17">
        <f>IF(ISERROR(SUM(AI54,AJ54,AJ55)-AM54),"",SUM(AI54,AJ54,AJ55)-AM54)</f>
        <v/>
      </c>
      <c r="AO54" s="8">
        <f>AP54+AQ54</f>
        <v/>
      </c>
      <c r="AP54" s="9" t="n">
        <v>35150</v>
      </c>
      <c r="AQ54" s="9">
        <f>IF(ISBLANK(AP54),"",ROUND(AP54*0.1,0))</f>
        <v/>
      </c>
      <c r="AR54" s="10" t="n">
        <v>71581</v>
      </c>
      <c r="AS54" s="17">
        <f>IF(ISERROR(SUM(AN54,AO54,AO55)-AR54),"",SUM(AN54,AO54,AO55)-AR54)</f>
        <v/>
      </c>
      <c r="AT54" s="8">
        <f>AU54+AV54</f>
        <v/>
      </c>
      <c r="AU54" s="9" t="n">
        <v>35000</v>
      </c>
      <c r="AV54" s="9">
        <f>IF(ISBLANK(AU54),"",ROUND(AU54*0.1,0))</f>
        <v/>
      </c>
      <c r="AW54" s="10" t="n">
        <v>73826</v>
      </c>
      <c r="AX54" s="33">
        <f>IF(ISERROR(SUM(AS54,AT54,AT55)-AW54),"",SUM(AS54,AT54,AT55)-AW54)</f>
        <v/>
      </c>
      <c r="AY54" s="8">
        <f>AZ54+BA54</f>
        <v/>
      </c>
      <c r="AZ54" s="9" t="n">
        <v>0</v>
      </c>
      <c r="BA54" s="9">
        <f>IF(ISBLANK(AZ54),"",ROUND(AZ54*0.1,0))</f>
        <v/>
      </c>
      <c r="BB54" s="10" t="n">
        <v>87235</v>
      </c>
      <c r="BC54" s="17">
        <f>IF(ISERROR(SUM(AX54,AY54)-BB54),"",SUM(AX54,AY54)-BB54)</f>
        <v/>
      </c>
      <c r="BD54" s="8">
        <f>BE54+BF54</f>
        <v/>
      </c>
      <c r="BE54" s="9" t="n">
        <v>30060</v>
      </c>
      <c r="BF54" s="9">
        <f>IF(ISBLANK(BE54),"",ROUND(BE54*0.1,0))</f>
        <v/>
      </c>
      <c r="BG54" s="10" t="n"/>
      <c r="BH54" s="17">
        <f>IF(ISERROR(SUM(BC54,BD54)-BG54),"",SUM(BC54,BD54)-BG54)+BD55</f>
        <v/>
      </c>
    </row>
    <row r="55">
      <c r="A55" s="112" t="n"/>
      <c r="B55" s="5" t="inlineStr">
        <is>
          <t>飯野港運（非課税）</t>
        </is>
      </c>
      <c r="C55" s="6" t="n"/>
      <c r="D55" s="6" t="n"/>
      <c r="E55" s="7" t="n"/>
      <c r="F55" s="8" t="n"/>
      <c r="G55" s="9" t="n"/>
      <c r="H55" s="9" t="n"/>
      <c r="I55" s="10" t="n"/>
      <c r="J55" s="43" t="n"/>
      <c r="K55" s="8">
        <f>L55+M55</f>
        <v/>
      </c>
      <c r="L55" s="9" t="n">
        <v>61026</v>
      </c>
      <c r="M55" s="9" t="n">
        <v>0</v>
      </c>
      <c r="N55" s="119" t="n"/>
      <c r="O55" s="115" t="n"/>
      <c r="P55" s="8" t="n"/>
      <c r="Q55" s="9" t="n"/>
      <c r="R55" s="9" t="n"/>
      <c r="S55" s="10" t="n"/>
      <c r="T55" s="17" t="n"/>
      <c r="U55" s="8">
        <f>V55+W55</f>
        <v/>
      </c>
      <c r="V55" s="9">
        <f>11800+30540</f>
        <v/>
      </c>
      <c r="W55" s="9" t="n">
        <v>0</v>
      </c>
      <c r="X55" s="10" t="n"/>
      <c r="Y55" s="17" t="n"/>
      <c r="Z55" s="8">
        <f>AA55+AB55</f>
        <v/>
      </c>
      <c r="AA55" s="9" t="n">
        <v>0</v>
      </c>
      <c r="AB55" s="9">
        <f>IF(ISBLANK(AA55),"",ROUND(AA55*0.1,0))</f>
        <v/>
      </c>
      <c r="AC55" s="10" t="n"/>
      <c r="AD55" s="17" t="n"/>
      <c r="AE55" s="8" t="n"/>
      <c r="AF55" s="9" t="n"/>
      <c r="AG55" s="9" t="n"/>
      <c r="AH55" s="10" t="n"/>
      <c r="AI55" s="17" t="n"/>
      <c r="AJ55" s="8">
        <f>AK55</f>
        <v/>
      </c>
      <c r="AK55" s="9" t="n">
        <v>57267</v>
      </c>
      <c r="AL55" s="9" t="n"/>
      <c r="AM55" s="10" t="n"/>
      <c r="AN55" s="17" t="n"/>
      <c r="AO55" s="8">
        <f>AP55</f>
        <v/>
      </c>
      <c r="AP55" s="9" t="n">
        <v>35161</v>
      </c>
      <c r="AQ55" s="9" t="n">
        <v>0</v>
      </c>
      <c r="AR55" s="10" t="n"/>
      <c r="AS55" s="17" t="n"/>
      <c r="AT55" s="8">
        <f>AU55</f>
        <v/>
      </c>
      <c r="AU55" s="9" t="n">
        <v>48735</v>
      </c>
      <c r="AV55" s="9" t="n"/>
      <c r="AW55" s="10" t="n"/>
      <c r="AX55" s="17" t="n"/>
      <c r="AY55" s="8" t="n"/>
      <c r="AZ55" s="9" t="n"/>
      <c r="BA55" s="9" t="n"/>
      <c r="BB55" s="10" t="n"/>
      <c r="BC55" s="17" t="n"/>
      <c r="BD55" s="8">
        <f>BE55</f>
        <v/>
      </c>
      <c r="BE55" s="9" t="n">
        <v>41490</v>
      </c>
      <c r="BF55" s="9" t="n"/>
      <c r="BG55" s="10" t="n"/>
      <c r="BH55" s="17" t="n"/>
    </row>
    <row r="56">
      <c r="A56" s="5" t="n">
        <v>48</v>
      </c>
      <c r="B56" s="5" t="inlineStr">
        <is>
          <t>アイセン</t>
        </is>
      </c>
      <c r="C56" s="6" t="n"/>
      <c r="D56" s="6" t="inlineStr">
        <is>
          <t>月末締め、翌月末払い</t>
        </is>
      </c>
      <c r="E56" s="7" t="n"/>
      <c r="F56" s="8">
        <f>G56+H56</f>
        <v/>
      </c>
      <c r="G56" s="9" t="n">
        <v>0</v>
      </c>
      <c r="H56" s="9">
        <f>IF(ISBLANK(G56),"",ROUND(G56*0.1,0))</f>
        <v/>
      </c>
      <c r="I56" s="10" t="n"/>
      <c r="J56" s="43">
        <f>IF(ISERROR(SUM(E56,F56)-I56),"",SUM(E56,F56)-I56)</f>
        <v/>
      </c>
      <c r="K56" s="8">
        <f>L56+M56</f>
        <v/>
      </c>
      <c r="L56" s="9" t="n">
        <v>0</v>
      </c>
      <c r="M56" s="9">
        <f>IF(ISBLANK(L56),"",ROUND(L56*0.1,0))</f>
        <v/>
      </c>
      <c r="N56" s="10" t="n"/>
      <c r="O56" s="17">
        <f>IF(ISERROR(SUM(J56,K56)-N56),"",SUM(J56,K56)-N56)</f>
        <v/>
      </c>
      <c r="P56" s="8">
        <f>Q56+R56</f>
        <v/>
      </c>
      <c r="Q56" s="9" t="n">
        <v>0</v>
      </c>
      <c r="R56" s="9">
        <f>IF(ISBLANK(Q56),"",ROUND(Q56*0.1,0))</f>
        <v/>
      </c>
      <c r="S56" s="10" t="n"/>
      <c r="T56" s="17">
        <f>IF(ISERROR(SUM(O56,P56)-S56),"",SUM(O56,P56)-S56)</f>
        <v/>
      </c>
      <c r="U56" s="8">
        <f>V56+W56</f>
        <v/>
      </c>
      <c r="V56" s="9" t="n">
        <v>0</v>
      </c>
      <c r="W56" s="9">
        <f>IF(ISBLANK(V56),"",ROUND(V56*0.1,0))</f>
        <v/>
      </c>
      <c r="X56" s="10" t="n"/>
      <c r="Y56" s="17">
        <f>IF(ISERROR(SUM(T56,U56)-X56),"",SUM(T56,U56)-X56)</f>
        <v/>
      </c>
      <c r="Z56" s="8">
        <f>AA56+AB56</f>
        <v/>
      </c>
      <c r="AA56" s="9" t="n">
        <v>0</v>
      </c>
      <c r="AB56" s="9">
        <f>IF(ISBLANK(AA56),"",ROUND(AA56*0.1,0))</f>
        <v/>
      </c>
      <c r="AC56" s="10" t="n"/>
      <c r="AD56" s="17">
        <f>IF(ISERROR(SUM(Y56,Z56)-AC56),"",SUM(Y56,Z56)-AC56)</f>
        <v/>
      </c>
      <c r="AE56" s="8">
        <f>AF56+AG56</f>
        <v/>
      </c>
      <c r="AF56" s="9" t="n">
        <v>0</v>
      </c>
      <c r="AG56" s="9">
        <f>IF(ISBLANK(AF56),"",ROUND(AF56*0.1,0))</f>
        <v/>
      </c>
      <c r="AH56" s="10" t="n"/>
      <c r="AI56" s="17">
        <f>IF(ISERROR(SUM(AD56,AE56)-AH56),"",SUM(AD56,AE56)-AH56)</f>
        <v/>
      </c>
      <c r="AJ56" s="8">
        <f>AK56+AL56</f>
        <v/>
      </c>
      <c r="AK56" s="9" t="n">
        <v>0</v>
      </c>
      <c r="AL56" s="9">
        <f>IF(ISBLANK(AK56),"",ROUND(AK56*0.1,0))</f>
        <v/>
      </c>
      <c r="AM56" s="10" t="n"/>
      <c r="AN56" s="17">
        <f>IF(ISERROR(SUM(AI56,AJ56)-AM56),"",SUM(AI56,AJ56)-AM56)</f>
        <v/>
      </c>
      <c r="AO56" s="8">
        <f>AP56+AQ56</f>
        <v/>
      </c>
      <c r="AP56" s="9" t="n">
        <v>0</v>
      </c>
      <c r="AQ56" s="9">
        <f>IF(ISBLANK(AP56),"",ROUND(AP56*0.1,0))</f>
        <v/>
      </c>
      <c r="AR56" s="10" t="n"/>
      <c r="AS56" s="17">
        <f>IF(ISERROR(SUM(AN56,AO56)-AR56),"",SUM(AN56,AO56)-AR56)</f>
        <v/>
      </c>
      <c r="AT56" s="8">
        <f>AU56+AV56</f>
        <v/>
      </c>
      <c r="AU56" s="9" t="n">
        <v>0</v>
      </c>
      <c r="AV56" s="9">
        <f>IF(ISBLANK(AU56),"",ROUND(AU56*0.1,0))</f>
        <v/>
      </c>
      <c r="AW56" s="10" t="n"/>
      <c r="AX56" s="17">
        <f>IF(ISERROR(SUM(AS56,AT56)-AW56),"",SUM(AS56,AT56)-AW56)</f>
        <v/>
      </c>
      <c r="AY56" s="8">
        <f>AZ56+BA56</f>
        <v/>
      </c>
      <c r="AZ56" s="9" t="n">
        <v>0</v>
      </c>
      <c r="BA56" s="9">
        <f>IF(ISBLANK(AZ56),"",ROUND(AZ56*0.1,0))</f>
        <v/>
      </c>
      <c r="BB56" s="10" t="n"/>
      <c r="BC56" s="17">
        <f>IF(ISERROR(SUM(AX56,AY56)-BB56),"",SUM(AX56,AY56)-BB56)</f>
        <v/>
      </c>
      <c r="BD56" s="8">
        <f>BE56+BF56</f>
        <v/>
      </c>
      <c r="BE56" s="9" t="n">
        <v>0</v>
      </c>
      <c r="BF56" s="9">
        <f>IF(ISBLANK(BE56),"",ROUND(BE56*0.1,0))</f>
        <v/>
      </c>
      <c r="BG56" s="10" t="n"/>
      <c r="BH56" s="17">
        <f>IF(ISERROR(SUM(BC56,BD56)-BG56),"",SUM(BC56,BD56)-BG56)</f>
        <v/>
      </c>
    </row>
    <row r="57">
      <c r="A57" s="5" t="n">
        <v>49</v>
      </c>
      <c r="B57" s="5" t="inlineStr">
        <is>
          <t>ビューティコネクション</t>
        </is>
      </c>
      <c r="C57" s="6" t="inlineStr">
        <is>
          <t>BEAUTY CONEXION</t>
        </is>
      </c>
      <c r="D57" s="76" t="inlineStr">
        <is>
          <t>前払い</t>
        </is>
      </c>
      <c r="E57" s="7" t="n"/>
      <c r="F57" s="8">
        <f>G57+H57</f>
        <v/>
      </c>
      <c r="G57" s="9" t="n">
        <v>0</v>
      </c>
      <c r="H57" s="9">
        <f>IF(ISBLANK(G57),"",ROUND(G57*0.1,0))</f>
        <v/>
      </c>
      <c r="I57" s="10" t="n"/>
      <c r="J57" s="43">
        <f>IF(ISERROR(SUM(E57,F57)-I57),"",SUM(E57,F57)-I57)</f>
        <v/>
      </c>
      <c r="K57" s="8">
        <f>L57+M57</f>
        <v/>
      </c>
      <c r="L57" s="9" t="n">
        <v>0</v>
      </c>
      <c r="M57" s="9">
        <f>IF(ISBLANK(L57),"",ROUND(L57*0.1,0))</f>
        <v/>
      </c>
      <c r="N57" s="10" t="n"/>
      <c r="O57" s="17">
        <f>IF(ISERROR(SUM(J57,K57)-N57),"",SUM(J57,K57)-N57)</f>
        <v/>
      </c>
      <c r="P57" s="8">
        <f>Q57+R57</f>
        <v/>
      </c>
      <c r="Q57" s="9" t="n">
        <v>0</v>
      </c>
      <c r="R57" s="9">
        <f>IF(ISBLANK(Q57),"",ROUND(Q57*0.1,0))</f>
        <v/>
      </c>
      <c r="S57" s="10" t="n"/>
      <c r="T57" s="17">
        <f>IF(ISERROR(SUM(O57,P57)-S57),"",SUM(O57,P57)-S57)</f>
        <v/>
      </c>
      <c r="U57" s="8">
        <f>V57+W57</f>
        <v/>
      </c>
      <c r="V57" s="9" t="n">
        <v>0</v>
      </c>
      <c r="W57" s="9">
        <f>IF(ISBLANK(V57),"",ROUND(V57*0.1,0))</f>
        <v/>
      </c>
      <c r="X57" s="10" t="n"/>
      <c r="Y57" s="17">
        <f>IF(ISERROR(SUM(T57,U57)-X57),"",SUM(T57,U57)-X57)</f>
        <v/>
      </c>
      <c r="Z57" s="8">
        <f>AA57+AB57</f>
        <v/>
      </c>
      <c r="AA57" s="9" t="n">
        <v>0</v>
      </c>
      <c r="AB57" s="9">
        <f>IF(ISBLANK(AA57),"",ROUND(AA57*0.1,0))</f>
        <v/>
      </c>
      <c r="AC57" s="10" t="n"/>
      <c r="AD57" s="17">
        <f>IF(ISERROR(SUM(Y57,Z57)-AC57),"",SUM(Y57,Z57)-AC57)</f>
        <v/>
      </c>
      <c r="AE57" s="8">
        <f>AF57+AG57</f>
        <v/>
      </c>
      <c r="AF57" s="9" t="n">
        <v>0</v>
      </c>
      <c r="AG57" s="9">
        <f>IF(ISBLANK(AF57),"",ROUND(AF57*0.1,0))</f>
        <v/>
      </c>
      <c r="AH57" s="10" t="n"/>
      <c r="AI57" s="17">
        <f>IF(ISERROR(SUM(AD57,AE57)-AH57),"",SUM(AD57,AE57)-AH57)</f>
        <v/>
      </c>
      <c r="AJ57" s="8">
        <f>AK57+AL57</f>
        <v/>
      </c>
      <c r="AK57" s="9" t="n">
        <v>92160</v>
      </c>
      <c r="AL57" s="9">
        <f>IF(ISBLANK(AK57),"",ROUND(AK57*0.1,0))</f>
        <v/>
      </c>
      <c r="AM57" s="10" t="n">
        <v>101376</v>
      </c>
      <c r="AN57" s="17">
        <f>IF(ISERROR(SUM(AI57,AJ57)-AM57),"",SUM(AI57,AJ57)-AM57)</f>
        <v/>
      </c>
      <c r="AO57" s="8">
        <f>AP57+AQ57</f>
        <v/>
      </c>
      <c r="AP57" s="9" t="n">
        <v>0</v>
      </c>
      <c r="AQ57" s="9">
        <f>IF(ISBLANK(AP57),"",ROUND(AP57*0.1,0))</f>
        <v/>
      </c>
      <c r="AR57" s="10" t="n"/>
      <c r="AS57" s="17">
        <f>IF(ISERROR(SUM(AN57,AO57)-AR57),"",SUM(AN57,AO57)-AR57)</f>
        <v/>
      </c>
      <c r="AT57" s="8">
        <f>AU57+AV57</f>
        <v/>
      </c>
      <c r="AU57" s="9" t="n">
        <v>0</v>
      </c>
      <c r="AV57" s="9">
        <f>IF(ISBLANK(AU57),"",ROUND(AU57*0.1,0))</f>
        <v/>
      </c>
      <c r="AW57" s="10" t="n"/>
      <c r="AX57" s="17">
        <f>IF(ISERROR(SUM(AS57,AT57)-AW57),"",SUM(AS57,AT57)-AW57)</f>
        <v/>
      </c>
      <c r="AY57" s="8">
        <f>AZ57+BA57</f>
        <v/>
      </c>
      <c r="AZ57" s="9" t="n">
        <v>0</v>
      </c>
      <c r="BA57" s="9">
        <f>IF(ISBLANK(AZ57),"",ROUND(AZ57*0.1,0))</f>
        <v/>
      </c>
      <c r="BB57" s="10" t="n"/>
      <c r="BC57" s="17">
        <f>IF(ISERROR(SUM(AX57,AY57)-BB57),"",SUM(AX57,AY57)-BB57)</f>
        <v/>
      </c>
      <c r="BD57" s="8">
        <f>BE57+BF57</f>
        <v/>
      </c>
      <c r="BE57" s="9" t="n">
        <v>0</v>
      </c>
      <c r="BF57" s="9">
        <f>IF(ISBLANK(BE57),"",ROUND(BE57*0.1,0))</f>
        <v/>
      </c>
      <c r="BG57" s="10" t="n"/>
      <c r="BH57" s="17">
        <f>IF(ISERROR(SUM(BC57,BD57)-BG57),"",SUM(BC57,BD57)-BG57)</f>
        <v/>
      </c>
    </row>
    <row r="58" hidden="1" s="103">
      <c r="A58" s="5" t="n">
        <v>50</v>
      </c>
      <c r="B58" s="5" t="n"/>
      <c r="C58" s="6" t="n"/>
      <c r="D58" s="6" t="n"/>
      <c r="E58" s="7" t="n"/>
      <c r="F58" s="8">
        <f>G58+H58</f>
        <v/>
      </c>
      <c r="G58" s="9" t="n">
        <v>0</v>
      </c>
      <c r="H58" s="9">
        <f>IF(ISBLANK(G58),"",ROUND(G58*0.1,0))</f>
        <v/>
      </c>
      <c r="I58" s="10" t="n"/>
      <c r="J58" s="43">
        <f>IF(ISERROR(SUM(E58,F58)-I58),"",SUM(E58,F58)-I58)</f>
        <v/>
      </c>
      <c r="K58" s="8">
        <f>L58+M58</f>
        <v/>
      </c>
      <c r="L58" s="9" t="n">
        <v>0</v>
      </c>
      <c r="M58" s="9">
        <f>IF(ISBLANK(L58),"",ROUND(L58*0.1,0))</f>
        <v/>
      </c>
      <c r="N58" s="10" t="n"/>
      <c r="O58" s="17">
        <f>IF(ISERROR(SUM(J58,K58)-N58),"",SUM(J58,K58)-N58)</f>
        <v/>
      </c>
      <c r="P58" s="8">
        <f>Q58+R58</f>
        <v/>
      </c>
      <c r="Q58" s="9" t="n">
        <v>0</v>
      </c>
      <c r="R58" s="9">
        <f>IF(ISBLANK(Q58),"",ROUND(Q58*0.1,0))</f>
        <v/>
      </c>
      <c r="S58" s="10" t="n"/>
      <c r="T58" s="17">
        <f>IF(ISERROR(SUM(O58,P58)-S58),"",SUM(O58,P58)-S58)</f>
        <v/>
      </c>
      <c r="U58" s="8">
        <f>V58+W58</f>
        <v/>
      </c>
      <c r="V58" s="9" t="n">
        <v>0</v>
      </c>
      <c r="W58" s="9">
        <f>IF(ISBLANK(V58),"",ROUND(V58*0.1,0))</f>
        <v/>
      </c>
      <c r="X58" s="10" t="n"/>
      <c r="Y58" s="17">
        <f>IF(ISERROR(SUM(T58,U58)-X58),"",SUM(T58,U58)-X58)</f>
        <v/>
      </c>
      <c r="Z58" s="8">
        <f>AA58+AB58</f>
        <v/>
      </c>
      <c r="AA58" s="9" t="n">
        <v>0</v>
      </c>
      <c r="AB58" s="9">
        <f>IF(ISBLANK(AA58),"",ROUND(AA58*0.1,0))</f>
        <v/>
      </c>
      <c r="AC58" s="10" t="n"/>
      <c r="AD58" s="17">
        <f>IF(ISERROR(SUM(Y58,Z58)-AC58),"",SUM(Y58,Z58)-AC58)</f>
        <v/>
      </c>
      <c r="AE58" s="8">
        <f>AF58+AG58</f>
        <v/>
      </c>
      <c r="AF58" s="9" t="n">
        <v>0</v>
      </c>
      <c r="AG58" s="9">
        <f>IF(ISBLANK(AF58),"",ROUND(AF58*0.1,0))</f>
        <v/>
      </c>
      <c r="AH58" s="10" t="n"/>
      <c r="AI58" s="17">
        <f>IF(ISERROR(SUM(AD58,AE58)-AH58),"",SUM(AD58,AE58)-AH58)</f>
        <v/>
      </c>
      <c r="AJ58" s="8">
        <f>AK58+AL58</f>
        <v/>
      </c>
      <c r="AK58" s="9" t="n">
        <v>0</v>
      </c>
      <c r="AL58" s="9">
        <f>IF(ISBLANK(AK58),"",ROUND(AK58*0.1,0))</f>
        <v/>
      </c>
      <c r="AM58" s="10" t="n"/>
      <c r="AN58" s="17">
        <f>IF(ISERROR(SUM(AI58,AJ58)-AM58),"",SUM(AI58,AJ58)-AM58)</f>
        <v/>
      </c>
      <c r="AO58" s="8">
        <f>AP58+AQ58</f>
        <v/>
      </c>
      <c r="AP58" s="9" t="n">
        <v>0</v>
      </c>
      <c r="AQ58" s="9">
        <f>IF(ISBLANK(AP58),"",ROUND(AP58*0.1,0))</f>
        <v/>
      </c>
      <c r="AR58" s="10" t="n"/>
      <c r="AS58" s="17">
        <f>IF(ISERROR(SUM(AN58,AO58)-AR58),"",SUM(AN58,AO58)-AR58)</f>
        <v/>
      </c>
      <c r="AT58" s="8">
        <f>AU58+AV58</f>
        <v/>
      </c>
      <c r="AU58" s="9" t="n">
        <v>0</v>
      </c>
      <c r="AV58" s="9">
        <f>IF(ISBLANK(AU58),"",ROUND(AU58*0.1,0))</f>
        <v/>
      </c>
      <c r="AW58" s="10" t="n"/>
      <c r="AX58" s="17">
        <f>IF(ISERROR(SUM(AS58,AT58)-AW58),"",SUM(AS58,AT58)-AW58)</f>
        <v/>
      </c>
      <c r="AY58" s="8">
        <f>AZ58+BA58</f>
        <v/>
      </c>
      <c r="AZ58" s="9" t="n">
        <v>0</v>
      </c>
      <c r="BA58" s="9">
        <f>IF(ISBLANK(AZ58),"",ROUND(AZ58*0.1,0))</f>
        <v/>
      </c>
      <c r="BB58" s="10" t="n"/>
      <c r="BC58" s="17">
        <f>IF(ISERROR(SUM(AX58,AY58)-BB58),"",SUM(AX58,AY58)-BB58)</f>
        <v/>
      </c>
      <c r="BD58" s="8">
        <f>BE58+BF58</f>
        <v/>
      </c>
      <c r="BE58" s="9" t="n">
        <v>0</v>
      </c>
      <c r="BF58" s="9">
        <f>IF(ISBLANK(BE58),"",ROUND(BE58*0.1,0))</f>
        <v/>
      </c>
      <c r="BG58" s="10" t="n"/>
      <c r="BH58" s="17">
        <f>IF(ISERROR(SUM(BC58,BD58)-BG58),"",SUM(BC58,BD58)-BG58)</f>
        <v/>
      </c>
    </row>
    <row r="59" hidden="1" s="103">
      <c r="A59" s="5" t="n">
        <v>51</v>
      </c>
      <c r="B59" s="5" t="n"/>
      <c r="C59" s="6" t="n"/>
      <c r="D59" s="6" t="n"/>
      <c r="E59" s="7" t="n"/>
      <c r="F59" s="8">
        <f>G59+H59</f>
        <v/>
      </c>
      <c r="G59" s="9" t="n">
        <v>0</v>
      </c>
      <c r="H59" s="9">
        <f>IF(ISBLANK(G59),"",ROUND(G59*0.1,0))</f>
        <v/>
      </c>
      <c r="I59" s="10" t="n"/>
      <c r="J59" s="43">
        <f>IF(ISERROR(SUM(E59,F59)-I59),"",SUM(E59,F59)-I59)</f>
        <v/>
      </c>
      <c r="K59" s="8">
        <f>L59+M59</f>
        <v/>
      </c>
      <c r="L59" s="9" t="n">
        <v>0</v>
      </c>
      <c r="M59" s="9">
        <f>IF(ISBLANK(L59),"",ROUND(L59*0.1,0))</f>
        <v/>
      </c>
      <c r="N59" s="10" t="n"/>
      <c r="O59" s="17">
        <f>IF(ISERROR(SUM(J59,K59)-N59),"",SUM(J59,K59)-N59)</f>
        <v/>
      </c>
      <c r="P59" s="8">
        <f>Q59+R59</f>
        <v/>
      </c>
      <c r="Q59" s="9" t="n">
        <v>0</v>
      </c>
      <c r="R59" s="9">
        <f>IF(ISBLANK(Q59),"",ROUND(Q59*0.1,0))</f>
        <v/>
      </c>
      <c r="S59" s="10" t="n"/>
      <c r="T59" s="17">
        <f>IF(ISERROR(SUM(O59,P59)-S59),"",SUM(O59,P59)-S59)</f>
        <v/>
      </c>
      <c r="U59" s="8">
        <f>V59+W59</f>
        <v/>
      </c>
      <c r="V59" s="9" t="n">
        <v>0</v>
      </c>
      <c r="W59" s="9">
        <f>IF(ISBLANK(V59),"",ROUND(V59*0.1,0))</f>
        <v/>
      </c>
      <c r="X59" s="10" t="n"/>
      <c r="Y59" s="17">
        <f>IF(ISERROR(SUM(T59,U59)-X59),"",SUM(T59,U59)-X59)</f>
        <v/>
      </c>
      <c r="Z59" s="8">
        <f>AA59+AB59</f>
        <v/>
      </c>
      <c r="AA59" s="9" t="n">
        <v>0</v>
      </c>
      <c r="AB59" s="9">
        <f>IF(ISBLANK(AA59),"",ROUND(AA59*0.1,0))</f>
        <v/>
      </c>
      <c r="AC59" s="10" t="n"/>
      <c r="AD59" s="17">
        <f>IF(ISERROR(SUM(Y59,Z59)-AC59),"",SUM(Y59,Z59)-AC59)</f>
        <v/>
      </c>
      <c r="AE59" s="8">
        <f>AF59+AG59</f>
        <v/>
      </c>
      <c r="AF59" s="9" t="n">
        <v>0</v>
      </c>
      <c r="AG59" s="9">
        <f>IF(ISBLANK(AF59),"",ROUND(AF59*0.1,0))</f>
        <v/>
      </c>
      <c r="AH59" s="10" t="n"/>
      <c r="AI59" s="17">
        <f>IF(ISERROR(SUM(AD59,AE59)-AH59),"",SUM(AD59,AE59)-AH59)</f>
        <v/>
      </c>
      <c r="AJ59" s="8">
        <f>AK59+AL59</f>
        <v/>
      </c>
      <c r="AK59" s="9" t="n">
        <v>0</v>
      </c>
      <c r="AL59" s="9">
        <f>IF(ISBLANK(AK59),"",ROUND(AK59*0.1,0))</f>
        <v/>
      </c>
      <c r="AM59" s="10" t="n"/>
      <c r="AN59" s="17">
        <f>IF(ISERROR(SUM(AI59,AJ59)-AM59),"",SUM(AI59,AJ59)-AM59)</f>
        <v/>
      </c>
      <c r="AO59" s="8">
        <f>AP59+AQ59</f>
        <v/>
      </c>
      <c r="AP59" s="9" t="n">
        <v>0</v>
      </c>
      <c r="AQ59" s="9">
        <f>IF(ISBLANK(AP59),"",ROUND(AP59*0.1,0))</f>
        <v/>
      </c>
      <c r="AR59" s="10" t="n"/>
      <c r="AS59" s="17">
        <f>IF(ISERROR(SUM(AN59,AO59)-AR59),"",SUM(AN59,AO59)-AR59)</f>
        <v/>
      </c>
      <c r="AT59" s="8">
        <f>AU59+AV59</f>
        <v/>
      </c>
      <c r="AU59" s="9" t="n">
        <v>0</v>
      </c>
      <c r="AV59" s="9">
        <f>IF(ISBLANK(AU59),"",ROUND(AU59*0.1,0))</f>
        <v/>
      </c>
      <c r="AW59" s="10" t="n"/>
      <c r="AX59" s="17">
        <f>IF(ISERROR(SUM(AS59,AT59)-AW59),"",SUM(AS59,AT59)-AW59)</f>
        <v/>
      </c>
      <c r="AY59" s="8">
        <f>AZ59+BA59</f>
        <v/>
      </c>
      <c r="AZ59" s="9" t="n">
        <v>0</v>
      </c>
      <c r="BA59" s="9">
        <f>IF(ISBLANK(AZ59),"",ROUND(AZ59*0.1,0))</f>
        <v/>
      </c>
      <c r="BB59" s="10" t="n"/>
      <c r="BC59" s="17">
        <f>IF(ISERROR(SUM(AX59,AY59)-BB59),"",SUM(AX59,AY59)-BB59)</f>
        <v/>
      </c>
      <c r="BD59" s="8">
        <f>BE59+BF59</f>
        <v/>
      </c>
      <c r="BE59" s="9" t="n">
        <v>0</v>
      </c>
      <c r="BF59" s="9">
        <f>IF(ISBLANK(BE59),"",ROUND(BE59*0.1,0))</f>
        <v/>
      </c>
      <c r="BG59" s="10" t="n"/>
      <c r="BH59" s="17">
        <f>IF(ISERROR(SUM(BC59,BD59)-BG59),"",SUM(BC59,BD59)-BG59)</f>
        <v/>
      </c>
    </row>
    <row r="60">
      <c r="A60" s="5" t="n">
        <v>52</v>
      </c>
      <c r="B60" s="5" t="inlineStr">
        <is>
          <t>㈱アフラ</t>
        </is>
      </c>
      <c r="C60" s="6" t="inlineStr">
        <is>
          <t>AFURA, be-10</t>
        </is>
      </c>
      <c r="D60" s="76" t="inlineStr">
        <is>
          <t>前払い</t>
        </is>
      </c>
      <c r="E60" s="7" t="n"/>
      <c r="F60" s="8">
        <f>G60+H60</f>
        <v/>
      </c>
      <c r="G60" s="9" t="n">
        <v>0</v>
      </c>
      <c r="H60" s="9">
        <f>IF(ISBLANK(G60),"",ROUND(G60*0.1,0))</f>
        <v/>
      </c>
      <c r="I60" s="10" t="n"/>
      <c r="J60" s="43">
        <f>IF(ISERROR(SUM(E60,F60)-I60),"",SUM(E60,F60)-I60)</f>
        <v/>
      </c>
      <c r="K60" s="8">
        <f>L60+M60</f>
        <v/>
      </c>
      <c r="L60" s="9" t="n">
        <v>0</v>
      </c>
      <c r="M60" s="9">
        <f>IF(ISBLANK(L60),"",ROUND(L60*0.1,0))</f>
        <v/>
      </c>
      <c r="N60" s="10" t="n"/>
      <c r="O60" s="17">
        <f>IF(ISERROR(SUM(J60,K60)-N60),"",SUM(J60,K60)-N60)</f>
        <v/>
      </c>
      <c r="P60" s="8">
        <f>Q60+R60</f>
        <v/>
      </c>
      <c r="Q60" s="9" t="n">
        <v>0</v>
      </c>
      <c r="R60" s="9">
        <f>IF(ISBLANK(Q60),"",ROUND(Q60*0.1,0))</f>
        <v/>
      </c>
      <c r="S60" s="10" t="n"/>
      <c r="T60" s="17">
        <f>IF(ISERROR(SUM(O60,P60)-S60),"",SUM(O60,P60)-S60)</f>
        <v/>
      </c>
      <c r="U60" s="8">
        <f>V60+W60</f>
        <v/>
      </c>
      <c r="V60" s="9" t="n">
        <v>0</v>
      </c>
      <c r="W60" s="9">
        <f>IF(ISBLANK(V60),"",ROUND(V60*0.1,0))</f>
        <v/>
      </c>
      <c r="X60" s="10" t="n"/>
      <c r="Y60" s="17">
        <f>IF(ISERROR(SUM(T60,U60)-X60),"",SUM(T60,U60)-X60)</f>
        <v/>
      </c>
      <c r="Z60" s="8">
        <f>AA60+AB60</f>
        <v/>
      </c>
      <c r="AA60" s="9" t="n">
        <v>0</v>
      </c>
      <c r="AB60" s="9">
        <f>IF(ISBLANK(AA60),"",ROUND(AA60*0.1,0))</f>
        <v/>
      </c>
      <c r="AC60" s="10" t="n"/>
      <c r="AD60" s="17">
        <f>IF(ISERROR(SUM(Y60,Z60)-AC60),"",SUM(Y60,Z60)-AC60)</f>
        <v/>
      </c>
      <c r="AE60" s="8">
        <f>AF60+AG60</f>
        <v/>
      </c>
      <c r="AF60" s="9" t="n">
        <v>0</v>
      </c>
      <c r="AG60" s="9">
        <f>IF(ISBLANK(AF60),"",ROUND(AF60*0.1,0))</f>
        <v/>
      </c>
      <c r="AH60" s="10" t="n"/>
      <c r="AI60" s="17">
        <f>IF(ISERROR(SUM(AD60,AE60)-AH60),"",SUM(AD60,AE60)-AH60)</f>
        <v/>
      </c>
      <c r="AJ60" s="8">
        <f>AK60+AL60</f>
        <v/>
      </c>
      <c r="AK60" s="9" t="n">
        <v>0</v>
      </c>
      <c r="AL60" s="9">
        <f>IF(ISBLANK(AK60),"",ROUND(AK60*0.1,0))</f>
        <v/>
      </c>
      <c r="AM60" s="10" t="n"/>
      <c r="AN60" s="17">
        <f>IF(ISERROR(SUM(AI60,AJ60)-AM60),"",SUM(AI60,AJ60)-AM60)</f>
        <v/>
      </c>
      <c r="AO60" s="8">
        <f>AP60+AQ60</f>
        <v/>
      </c>
      <c r="AP60" s="9" t="n">
        <v>0</v>
      </c>
      <c r="AQ60" s="9">
        <f>IF(ISBLANK(AP60),"",ROUND(AP60*0.1,0))</f>
        <v/>
      </c>
      <c r="AR60" s="10" t="n"/>
      <c r="AS60" s="17">
        <f>IF(ISERROR(SUM(AN60,AO60)-AR60),"",SUM(AN60,AO60)-AR60)</f>
        <v/>
      </c>
      <c r="AT60" s="8" t="n"/>
      <c r="AU60" s="9" t="n"/>
      <c r="AV60" s="9">
        <f>IF(ISBLANK(AU60),"",ROUND(AU60*0.1,0))</f>
        <v/>
      </c>
      <c r="AW60" s="10" t="n"/>
      <c r="AX60" s="17">
        <f>IF(ISERROR(SUM(AS60,AT60)-AW60),"",SUM(AS60,AT60)-AW60)</f>
        <v/>
      </c>
      <c r="AY60" s="8">
        <f>AZ60+BA60</f>
        <v/>
      </c>
      <c r="AZ60" s="9" t="n">
        <v>0</v>
      </c>
      <c r="BA60" s="9">
        <f>IF(ISBLANK(AZ60),"",ROUND(AZ60*0.1,0))</f>
        <v/>
      </c>
      <c r="BB60" s="10" t="n"/>
      <c r="BC60" s="17">
        <f>IF(ISERROR(SUM(AX60,AY60)-BB60),"",SUM(AX60,AY60)-BB60)</f>
        <v/>
      </c>
      <c r="BD60" s="8">
        <f>BE60+BF60</f>
        <v/>
      </c>
      <c r="BE60" s="9" t="n">
        <v>0</v>
      </c>
      <c r="BF60" s="9">
        <f>IF(ISBLANK(BE60),"",ROUND(BE60*0.1,0))</f>
        <v/>
      </c>
      <c r="BG60" s="10" t="n"/>
      <c r="BH60" s="17">
        <f>IF(ISERROR(SUM(BC60,BD60)-BG60),"",SUM(BC60,BD60)-BG60)</f>
        <v/>
      </c>
    </row>
    <row r="61">
      <c r="A61" s="5" t="n">
        <v>53</v>
      </c>
      <c r="B61" s="5" t="inlineStr">
        <is>
          <t>㈱コスメプロ</t>
        </is>
      </c>
      <c r="C61" s="6" t="inlineStr">
        <is>
          <t>COSMEPRO</t>
        </is>
      </c>
      <c r="D61" s="76" t="inlineStr">
        <is>
          <t>前払い</t>
        </is>
      </c>
      <c r="E61" s="7" t="n"/>
      <c r="F61" s="8">
        <f>G61+H61</f>
        <v/>
      </c>
      <c r="G61" s="9" t="n">
        <v>0</v>
      </c>
      <c r="H61" s="9">
        <f>IF(ISBLANK(G61),"",ROUND(G61*0.1,0))</f>
        <v/>
      </c>
      <c r="I61" s="10" t="n"/>
      <c r="J61" s="43">
        <f>IF(ISERROR(SUM(E61,F61)-I61),"",SUM(E61,F61)-I61)</f>
        <v/>
      </c>
      <c r="K61" s="8">
        <f>L61+M61</f>
        <v/>
      </c>
      <c r="L61" s="9" t="n">
        <v>0</v>
      </c>
      <c r="M61" s="9">
        <f>IF(ISBLANK(L61),"",ROUND(L61*0.1,0))</f>
        <v/>
      </c>
      <c r="N61" s="10" t="n"/>
      <c r="O61" s="17">
        <f>IF(ISERROR(SUM(J61,K61)-N61),"",SUM(J61,K61)-N61)</f>
        <v/>
      </c>
      <c r="P61" s="8">
        <f>Q61+R61</f>
        <v/>
      </c>
      <c r="Q61" s="9" t="n">
        <v>0</v>
      </c>
      <c r="R61" s="9">
        <f>IF(ISBLANK(Q61),"",ROUND(Q61*0.1,0))</f>
        <v/>
      </c>
      <c r="S61" s="10" t="n"/>
      <c r="T61" s="17">
        <f>IF(ISERROR(SUM(O61,P61)-S61),"",SUM(O61,P61)-S61)</f>
        <v/>
      </c>
      <c r="U61" s="8">
        <f>V61+W61</f>
        <v/>
      </c>
      <c r="V61" s="9" t="n">
        <v>0</v>
      </c>
      <c r="W61" s="9">
        <f>IF(ISBLANK(V61),"",ROUND(V61*0.1,0))</f>
        <v/>
      </c>
      <c r="X61" s="10" t="n"/>
      <c r="Y61" s="17">
        <f>IF(ISERROR(SUM(T61,U61)-X61),"",SUM(T61,U61)-X61)</f>
        <v/>
      </c>
      <c r="Z61" s="8">
        <f>AA61+AB61</f>
        <v/>
      </c>
      <c r="AA61" s="9" t="n">
        <v>0</v>
      </c>
      <c r="AB61" s="9">
        <f>IF(ISBLANK(AA61),"",ROUND(AA61*0.1,0))</f>
        <v/>
      </c>
      <c r="AC61" s="10" t="n"/>
      <c r="AD61" s="17">
        <f>IF(ISERROR(SUM(Y61,Z61)-AC61),"",SUM(Y61,Z61)-AC61)</f>
        <v/>
      </c>
      <c r="AE61" s="8">
        <f>AF61+AG61</f>
        <v/>
      </c>
      <c r="AF61" s="9" t="n">
        <v>0</v>
      </c>
      <c r="AG61" s="9">
        <f>IF(ISBLANK(AF61),"",ROUND(AF61*0.1,0))</f>
        <v/>
      </c>
      <c r="AH61" s="10" t="n"/>
      <c r="AI61" s="17">
        <f>IF(ISERROR(SUM(AD61,AE61)-AH61),"",SUM(AD61,AE61)-AH61)</f>
        <v/>
      </c>
      <c r="AJ61" s="8">
        <f>AK61+AL61</f>
        <v/>
      </c>
      <c r="AK61" s="9" t="n">
        <v>0</v>
      </c>
      <c r="AL61" s="9">
        <f>IF(ISBLANK(AK61),"",ROUND(AK61*0.1,0))</f>
        <v/>
      </c>
      <c r="AM61" s="10" t="n"/>
      <c r="AN61" s="17">
        <f>IF(ISERROR(SUM(AI61,AJ61)-AM61),"",SUM(AI61,AJ61)-AM61)</f>
        <v/>
      </c>
      <c r="AO61" s="8">
        <f>AP61+AQ61</f>
        <v/>
      </c>
      <c r="AP61" s="9" t="n">
        <v>0</v>
      </c>
      <c r="AQ61" s="9">
        <f>IF(ISBLANK(AP61),"",ROUND(AP61*0.1,0))</f>
        <v/>
      </c>
      <c r="AR61" s="10" t="n"/>
      <c r="AS61" s="17">
        <f>IF(ISERROR(SUM(AN61,AO61)-AR61),"",SUM(AN61,AO61)-AR61)</f>
        <v/>
      </c>
      <c r="AT61" s="8">
        <f>AU61+AV61</f>
        <v/>
      </c>
      <c r="AU61" s="9" t="n">
        <v>0</v>
      </c>
      <c r="AV61" s="9">
        <f>IF(ISBLANK(AU61),"",ROUND(AU61*0.1,0))</f>
        <v/>
      </c>
      <c r="AW61" s="10" t="n"/>
      <c r="AX61" s="17">
        <f>IF(ISERROR(SUM(AS61,AT61)-AW61),"",SUM(AS61,AT61)-AW61)</f>
        <v/>
      </c>
      <c r="AY61" s="8">
        <f>AZ61+BA61</f>
        <v/>
      </c>
      <c r="AZ61" s="9" t="n">
        <v>0</v>
      </c>
      <c r="BA61" s="9">
        <f>IF(ISBLANK(AZ61),"",ROUND(AZ61*0.1,0))</f>
        <v/>
      </c>
      <c r="BB61" s="10" t="n"/>
      <c r="BC61" s="17">
        <f>IF(ISERROR(SUM(AX61,AY61)-BB61),"",SUM(AX61,AY61)-BB61)</f>
        <v/>
      </c>
      <c r="BD61" s="8">
        <f>BE61+BF61</f>
        <v/>
      </c>
      <c r="BE61" s="9" t="n">
        <v>0</v>
      </c>
      <c r="BF61" s="9">
        <f>IF(ISBLANK(BE61),"",ROUND(BE61*0.1,0))</f>
        <v/>
      </c>
      <c r="BG61" s="10" t="n"/>
      <c r="BH61" s="17">
        <f>IF(ISERROR(SUM(BC61,BD61)-BG61),"",SUM(BC61,BD61)-BG61)</f>
        <v/>
      </c>
    </row>
    <row r="62">
      <c r="A62" s="5" t="n">
        <v>54</v>
      </c>
      <c r="B62" s="5" t="inlineStr">
        <is>
          <t>㈱ジェイスタイルビューティ</t>
        </is>
      </c>
      <c r="C62" s="6" t="n"/>
      <c r="D62" s="6" t="inlineStr">
        <is>
          <t>月末締め、翌月末払い</t>
        </is>
      </c>
      <c r="E62" s="7" t="n"/>
      <c r="F62" s="8">
        <f>G62+H62</f>
        <v/>
      </c>
      <c r="G62" s="9" t="n">
        <v>0</v>
      </c>
      <c r="H62" s="9">
        <f>IF(ISBLANK(G62),"",ROUND(G62*0.1,0))</f>
        <v/>
      </c>
      <c r="I62" s="10" t="n"/>
      <c r="J62" s="43">
        <f>IF(ISERROR(SUM(E62,F62)-I62),"",SUM(E62,F62)-I62)</f>
        <v/>
      </c>
      <c r="K62" s="8">
        <f>L62+M62</f>
        <v/>
      </c>
      <c r="L62" s="9" t="n">
        <v>0</v>
      </c>
      <c r="M62" s="9">
        <f>IF(ISBLANK(L62),"",ROUND(L62*0.1,0))</f>
        <v/>
      </c>
      <c r="N62" s="10" t="n"/>
      <c r="O62" s="17">
        <f>IF(ISERROR(SUM(J62,K62)-N62),"",SUM(J62,K62)-N62)</f>
        <v/>
      </c>
      <c r="P62" s="8">
        <f>Q62+R62</f>
        <v/>
      </c>
      <c r="Q62" s="9" t="n">
        <v>0</v>
      </c>
      <c r="R62" s="9">
        <f>IF(ISBLANK(Q62),"",ROUND(Q62*0.1,0))</f>
        <v/>
      </c>
      <c r="S62" s="10" t="n"/>
      <c r="T62" s="17">
        <f>IF(ISERROR(SUM(O62,P62)-S62),"",SUM(O62,P62)-S62)</f>
        <v/>
      </c>
      <c r="U62" s="8">
        <f>V62+W62</f>
        <v/>
      </c>
      <c r="V62" s="9" t="n">
        <v>29940</v>
      </c>
      <c r="W62" s="9">
        <f>IF(ISBLANK(V62),"",ROUND(V62*0.1,0))</f>
        <v/>
      </c>
      <c r="X62" s="10" t="n"/>
      <c r="Y62" s="33">
        <f>IF(ISERROR(SUM(T62,U62)-X62),"",SUM(T62,U62)-X62)</f>
        <v/>
      </c>
      <c r="Z62" s="8">
        <f>AA62+AB62</f>
        <v/>
      </c>
      <c r="AA62" s="9" t="n">
        <v>0</v>
      </c>
      <c r="AB62" s="9">
        <f>IF(ISBLANK(AA62),"",ROUND(AA62*0.1,0))</f>
        <v/>
      </c>
      <c r="AC62" s="10" t="n">
        <v>32934</v>
      </c>
      <c r="AD62" s="17">
        <f>IF(ISERROR(SUM(Y62,Z62)-AC62),"",SUM(Y62,Z62)-AC62)</f>
        <v/>
      </c>
      <c r="AE62" s="8">
        <f>AF62+AG62</f>
        <v/>
      </c>
      <c r="AF62" s="9" t="n">
        <v>0</v>
      </c>
      <c r="AG62" s="9">
        <f>IF(ISBLANK(AF62),"",ROUND(AF62*0.1,0))</f>
        <v/>
      </c>
      <c r="AH62" s="10" t="n"/>
      <c r="AI62" s="17">
        <f>IF(ISERROR(SUM(AD62,AE62)-AH62),"",SUM(AD62,AE62)-AH62)</f>
        <v/>
      </c>
      <c r="AJ62" s="8">
        <f>AK62+AL62</f>
        <v/>
      </c>
      <c r="AK62" s="9" t="n">
        <v>44910</v>
      </c>
      <c r="AL62" s="9">
        <f>IF(ISBLANK(AK62),"",ROUND(AK62*0.1,0))</f>
        <v/>
      </c>
      <c r="AM62" s="10" t="n">
        <v>49401</v>
      </c>
      <c r="AN62" s="17">
        <f>IF(ISERROR(SUM(AI62,AJ62)-AM62),"",SUM(AI62,AJ62)-AM62)</f>
        <v/>
      </c>
      <c r="AO62" s="8">
        <f>AP62+AQ62</f>
        <v/>
      </c>
      <c r="AP62" s="9" t="n">
        <v>0</v>
      </c>
      <c r="AQ62" s="9">
        <f>IF(ISBLANK(AP62),"",ROUND(AP62*0.1,0))</f>
        <v/>
      </c>
      <c r="AR62" s="10" t="n"/>
      <c r="AS62" s="17">
        <f>IF(ISERROR(SUM(AN62,AO62)-AR62),"",SUM(AN62,AO62)-AR62)</f>
        <v/>
      </c>
      <c r="AT62" s="8">
        <f>AU62+AV62</f>
        <v/>
      </c>
      <c r="AU62" s="9" t="n">
        <v>0</v>
      </c>
      <c r="AV62" s="9">
        <f>IF(ISBLANK(AU62),"",ROUND(AU62*0.1,0))</f>
        <v/>
      </c>
      <c r="AW62" s="10" t="n"/>
      <c r="AX62" s="17">
        <f>IF(ISERROR(SUM(AS62,AT62)-AW62),"",SUM(AS62,AT62)-AW62)</f>
        <v/>
      </c>
      <c r="AY62" s="8">
        <f>AZ62+BA62</f>
        <v/>
      </c>
      <c r="AZ62" s="9" t="n">
        <v>0</v>
      </c>
      <c r="BA62" s="9">
        <f>IF(ISBLANK(AZ62),"",ROUND(AZ62*0.1,0))</f>
        <v/>
      </c>
      <c r="BB62" s="10" t="n"/>
      <c r="BC62" s="17">
        <f>IF(ISERROR(SUM(AX62,AY62)-BB62),"",SUM(AX62,AY62)-BB62)</f>
        <v/>
      </c>
      <c r="BD62" s="8">
        <f>BE62+BF62</f>
        <v/>
      </c>
      <c r="BE62" s="9" t="n">
        <v>0</v>
      </c>
      <c r="BF62" s="9">
        <f>IF(ISBLANK(BE62),"",ROUND(BE62*0.1,0))</f>
        <v/>
      </c>
      <c r="BG62" s="10" t="n"/>
      <c r="BH62" s="17">
        <f>IF(ISERROR(SUM(BC62,BD62)-BG62),"",SUM(BC62,BD62)-BG62)</f>
        <v/>
      </c>
    </row>
    <row r="63">
      <c r="A63" s="5" t="n">
        <v>55</v>
      </c>
      <c r="B63" s="5" t="inlineStr">
        <is>
          <t>ペリキュア㈱</t>
        </is>
      </c>
      <c r="C63" s="6" t="n"/>
      <c r="D63" s="76" t="inlineStr">
        <is>
          <t>前払い</t>
        </is>
      </c>
      <c r="E63" s="7" t="n"/>
      <c r="F63" s="8">
        <f>G63+H63</f>
        <v/>
      </c>
      <c r="G63" s="9" t="n">
        <v>0</v>
      </c>
      <c r="H63" s="9">
        <f>IF(ISBLANK(G63),"",ROUND(G63*0.1,0))</f>
        <v/>
      </c>
      <c r="I63" s="10" t="n"/>
      <c r="J63" s="43">
        <f>IF(ISERROR(SUM(E63,F63)-I63),"",SUM(E63,F63)-I63)</f>
        <v/>
      </c>
      <c r="K63" s="8">
        <f>L63+M63</f>
        <v/>
      </c>
      <c r="L63" s="9" t="n">
        <v>0</v>
      </c>
      <c r="M63" s="9">
        <f>IF(ISBLANK(L63),"",ROUND(L63*0.1,0))</f>
        <v/>
      </c>
      <c r="N63" s="10" t="n"/>
      <c r="O63" s="17">
        <f>IF(ISERROR(SUM(J63,K63)-N63),"",SUM(J63,K63)-N63)</f>
        <v/>
      </c>
      <c r="P63" s="8">
        <f>Q63+R63</f>
        <v/>
      </c>
      <c r="Q63" s="9" t="n">
        <v>0</v>
      </c>
      <c r="R63" s="9">
        <f>IF(ISBLANK(Q63),"",ROUND(Q63*0.1,0))</f>
        <v/>
      </c>
      <c r="S63" s="10" t="n"/>
      <c r="T63" s="17">
        <f>IF(ISERROR(SUM(O63,P63)-S63),"",SUM(O63,P63)-S63)</f>
        <v/>
      </c>
      <c r="U63" s="8">
        <f>V63+W63</f>
        <v/>
      </c>
      <c r="V63" s="9" t="n">
        <v>0</v>
      </c>
      <c r="W63" s="9">
        <f>IF(ISBLANK(V63),"",ROUND(V63*0.1,0))</f>
        <v/>
      </c>
      <c r="X63" s="10" t="n"/>
      <c r="Y63" s="17">
        <f>IF(ISERROR(SUM(T63,U63)-X63),"",SUM(T63,U63)-X63)</f>
        <v/>
      </c>
      <c r="Z63" s="8">
        <f>AA63+AB63</f>
        <v/>
      </c>
      <c r="AA63" s="9" t="n">
        <v>0</v>
      </c>
      <c r="AB63" s="9">
        <f>IF(ISBLANK(AA63),"",ROUND(AA63*0.1,0))</f>
        <v/>
      </c>
      <c r="AC63" s="10" t="n"/>
      <c r="AD63" s="17">
        <f>IF(ISERROR(SUM(Y63,Z63)-AC63),"",SUM(Y63,Z63)-AC63)</f>
        <v/>
      </c>
      <c r="AE63" s="8">
        <f>AF63+AG63</f>
        <v/>
      </c>
      <c r="AF63" s="9" t="n">
        <v>0</v>
      </c>
      <c r="AG63" s="9">
        <f>IF(ISBLANK(AF63),"",ROUND(AF63*0.1,0))</f>
        <v/>
      </c>
      <c r="AH63" s="10" t="n"/>
      <c r="AI63" s="17">
        <f>IF(ISERROR(SUM(AD63,AE63)-AH63),"",SUM(AD63,AE63)-AH63)</f>
        <v/>
      </c>
      <c r="AJ63" s="8">
        <f>AK63+AL63</f>
        <v/>
      </c>
      <c r="AK63" s="9" t="n">
        <v>0</v>
      </c>
      <c r="AL63" s="9">
        <f>IF(ISBLANK(AK63),"",ROUND(AK63*0.1,0))</f>
        <v/>
      </c>
      <c r="AM63" s="10" t="n"/>
      <c r="AN63" s="17">
        <f>IF(ISERROR(SUM(AI63,AJ63)-AM63),"",SUM(AI63,AJ63)-AM63)</f>
        <v/>
      </c>
      <c r="AO63" s="8">
        <f>AP63+AQ63</f>
        <v/>
      </c>
      <c r="AP63" s="9" t="n">
        <v>0</v>
      </c>
      <c r="AQ63" s="9">
        <f>IF(ISBLANK(AP63),"",ROUND(AP63*0.1,0))</f>
        <v/>
      </c>
      <c r="AR63" s="10" t="n"/>
      <c r="AS63" s="17">
        <f>IF(ISERROR(SUM(AN63,AO63)-AR63),"",SUM(AN63,AO63)-AR63)</f>
        <v/>
      </c>
      <c r="AT63" s="8">
        <f>AU63+AV63</f>
        <v/>
      </c>
      <c r="AU63" s="9" t="n">
        <v>0</v>
      </c>
      <c r="AV63" s="9">
        <f>IF(ISBLANK(AU63),"",ROUND(AU63*0.1,0))</f>
        <v/>
      </c>
      <c r="AW63" s="10" t="n"/>
      <c r="AX63" s="17">
        <f>IF(ISERROR(SUM(AS63,AT63)-AW63),"",SUM(AS63,AT63)-AW63)</f>
        <v/>
      </c>
      <c r="AY63" s="8">
        <f>AZ63+BA63</f>
        <v/>
      </c>
      <c r="AZ63" s="9" t="n">
        <v>0</v>
      </c>
      <c r="BA63" s="9">
        <f>IF(ISBLANK(AZ63),"",ROUND(AZ63*0.1,0))</f>
        <v/>
      </c>
      <c r="BB63" s="10" t="n"/>
      <c r="BC63" s="17">
        <f>IF(ISERROR(SUM(AX63,AY63)-BB63),"",SUM(AX63,AY63)-BB63)</f>
        <v/>
      </c>
      <c r="BD63" s="8">
        <f>BE63+BF63</f>
        <v/>
      </c>
      <c r="BE63" s="9" t="n">
        <v>0</v>
      </c>
      <c r="BF63" s="9">
        <f>IF(ISBLANK(BE63),"",ROUND(BE63*0.1,0))</f>
        <v/>
      </c>
      <c r="BG63" s="10" t="n"/>
      <c r="BH63" s="17">
        <f>IF(ISERROR(SUM(BC63,BD63)-BG63),"",SUM(BC63,BD63)-BG63)</f>
        <v/>
      </c>
    </row>
    <row r="64">
      <c r="A64" s="5" t="n">
        <v>56</v>
      </c>
      <c r="B64" s="5" t="inlineStr">
        <is>
          <t>伏木海陸運送</t>
        </is>
      </c>
      <c r="C64" s="6" t="n"/>
      <c r="D64" s="6" t="inlineStr">
        <is>
          <t>月末締め、翌月末払い</t>
        </is>
      </c>
      <c r="E64" s="7" t="n"/>
      <c r="F64" s="8">
        <f>G64+H64</f>
        <v/>
      </c>
      <c r="G64" s="9" t="n">
        <v>0</v>
      </c>
      <c r="H64" s="9">
        <f>IF(ISBLANK(G64),"",ROUND(G64*0.1,0))</f>
        <v/>
      </c>
      <c r="I64" s="10" t="n"/>
      <c r="J64" s="43">
        <f>IF(ISERROR(SUM(E64,F64)-I64),"",SUM(E64,F64)-I64)</f>
        <v/>
      </c>
      <c r="K64" s="8">
        <f>L64+M64</f>
        <v/>
      </c>
      <c r="L64" s="9" t="n">
        <v>0</v>
      </c>
      <c r="M64" s="9">
        <f>IF(ISBLANK(L64),"",ROUND(L64*0.1,0))</f>
        <v/>
      </c>
      <c r="N64" s="10" t="n"/>
      <c r="O64" s="17">
        <f>IF(ISERROR(SUM(J64,K64)-N64),"",SUM(J64,K64)-N64)</f>
        <v/>
      </c>
      <c r="P64" s="8">
        <f>Q64+R64</f>
        <v/>
      </c>
      <c r="Q64" s="9" t="n">
        <v>0</v>
      </c>
      <c r="R64" s="9">
        <f>IF(ISBLANK(Q64),"",ROUND(Q64*0.1,0))</f>
        <v/>
      </c>
      <c r="S64" s="10" t="n"/>
      <c r="T64" s="17">
        <f>IF(ISERROR(SUM(O64,P64)-S64),"",SUM(O64,P64)-S64)</f>
        <v/>
      </c>
      <c r="U64" s="8">
        <f>V64+W64</f>
        <v/>
      </c>
      <c r="V64" s="9" t="n">
        <v>0</v>
      </c>
      <c r="W64" s="9">
        <f>IF(ISBLANK(V64),"",ROUND(V64*0.1,0))</f>
        <v/>
      </c>
      <c r="X64" s="10" t="n"/>
      <c r="Y64" s="17">
        <f>IF(ISERROR(SUM(T64,U64)-X64),"",SUM(T64,U64)-X64)</f>
        <v/>
      </c>
      <c r="Z64" s="8">
        <f>AA64+AB64</f>
        <v/>
      </c>
      <c r="AA64" s="9" t="n">
        <v>0</v>
      </c>
      <c r="AB64" s="9">
        <f>IF(ISBLANK(AA64),"",ROUND(AA64*0.1,0))</f>
        <v/>
      </c>
      <c r="AC64" s="10" t="n"/>
      <c r="AD64" s="17">
        <f>IF(ISERROR(SUM(Y64,Z64)-AC64),"",SUM(Y64,Z64)-AC64)</f>
        <v/>
      </c>
      <c r="AE64" s="8">
        <f>AF64+AG64</f>
        <v/>
      </c>
      <c r="AF64" s="9" t="n">
        <v>0</v>
      </c>
      <c r="AG64" s="9">
        <f>IF(ISBLANK(AF64),"",ROUND(AF64*0.1,0))</f>
        <v/>
      </c>
      <c r="AH64" s="10" t="n"/>
      <c r="AI64" s="17">
        <f>IF(ISERROR(SUM(AD64,AE64)-AH64),"",SUM(AD64,AE64)-AH64)</f>
        <v/>
      </c>
      <c r="AJ64" s="8">
        <f>AK64+AL64</f>
        <v/>
      </c>
      <c r="AK64" s="9" t="n">
        <v>0</v>
      </c>
      <c r="AL64" s="9">
        <f>IF(ISBLANK(AK64),"",ROUND(AK64*0.1,0))</f>
        <v/>
      </c>
      <c r="AM64" s="10" t="n"/>
      <c r="AN64" s="17">
        <f>IF(ISERROR(SUM(AI64,AJ64)-AM64),"",SUM(AI64,AJ64)-AM64)</f>
        <v/>
      </c>
      <c r="AO64" s="8">
        <f>AP64+AQ64</f>
        <v/>
      </c>
      <c r="AP64" s="9" t="n">
        <v>0</v>
      </c>
      <c r="AQ64" s="9">
        <f>IF(ISBLANK(AP64),"",ROUND(AP64*0.1,0))</f>
        <v/>
      </c>
      <c r="AR64" s="10" t="n"/>
      <c r="AS64" s="17">
        <f>IF(ISERROR(SUM(AN64,AO64)-AR64),"",SUM(AN64,AO64)-AR64)</f>
        <v/>
      </c>
      <c r="AT64" s="8">
        <f>AU64+AV64</f>
        <v/>
      </c>
      <c r="AU64" s="9" t="n">
        <v>0</v>
      </c>
      <c r="AV64" s="9">
        <f>IF(ISBLANK(AU64),"",ROUND(AU64*0.1,0))</f>
        <v/>
      </c>
      <c r="AW64" s="10" t="n"/>
      <c r="AX64" s="17">
        <f>IF(ISERROR(SUM(AS64,AT64)-AW64),"",SUM(AS64,AT64)-AW64)</f>
        <v/>
      </c>
      <c r="AY64" s="8">
        <f>AZ64+BA64</f>
        <v/>
      </c>
      <c r="AZ64" s="9" t="n">
        <v>0</v>
      </c>
      <c r="BA64" s="9">
        <f>IF(ISBLANK(AZ64),"",ROUND(AZ64*0.1,0))</f>
        <v/>
      </c>
      <c r="BB64" s="10" t="n"/>
      <c r="BC64" s="17">
        <f>IF(ISERROR(SUM(AX64,AY64)-BB64),"",SUM(AX64,AY64)-BB64)</f>
        <v/>
      </c>
      <c r="BD64" s="8">
        <f>BE64+BF64</f>
        <v/>
      </c>
      <c r="BE64" s="9" t="n">
        <v>0</v>
      </c>
      <c r="BF64" s="9">
        <f>IF(ISBLANK(BE64),"",ROUND(BE64*0.1,0))</f>
        <v/>
      </c>
      <c r="BG64" s="10" t="n"/>
      <c r="BH64" s="17">
        <f>IF(ISERROR(SUM(BC64,BD64)-BG64),"",SUM(BC64,BD64)-BG64)</f>
        <v/>
      </c>
    </row>
    <row r="65">
      <c r="A65" s="5" t="n">
        <v>57</v>
      </c>
      <c r="B65" s="5" t="inlineStr">
        <is>
          <t>メディファイン</t>
        </is>
      </c>
      <c r="C65" s="6" t="n"/>
      <c r="D65" s="76" t="inlineStr">
        <is>
          <t>前払い</t>
        </is>
      </c>
      <c r="E65" s="7" t="n"/>
      <c r="F65" s="8">
        <f>G65+H65</f>
        <v/>
      </c>
      <c r="G65" s="9" t="n">
        <v>0</v>
      </c>
      <c r="H65" s="9">
        <f>IF(ISBLANK(G65),"",ROUND(G65*0.1,0))</f>
        <v/>
      </c>
      <c r="I65" s="10" t="n"/>
      <c r="J65" s="43">
        <f>IF(ISERROR(SUM(E65,F65)-I65),"",SUM(E65,F65)-I65)</f>
        <v/>
      </c>
      <c r="K65" s="8">
        <f>L65+M65</f>
        <v/>
      </c>
      <c r="L65" s="9" t="n">
        <v>0</v>
      </c>
      <c r="M65" s="9">
        <f>IF(ISBLANK(L65),"",ROUND(L65*0.1,0))</f>
        <v/>
      </c>
      <c r="N65" s="10" t="n"/>
      <c r="O65" s="17">
        <f>IF(ISERROR(SUM(J65,K65)-N65),"",SUM(J65,K65)-N65)</f>
        <v/>
      </c>
      <c r="P65" s="8">
        <f>Q65+R65</f>
        <v/>
      </c>
      <c r="Q65" s="9" t="n">
        <v>0</v>
      </c>
      <c r="R65" s="9">
        <f>IF(ISBLANK(Q65),"",ROUND(Q65*0.1,0))</f>
        <v/>
      </c>
      <c r="S65" s="10" t="n"/>
      <c r="T65" s="17">
        <f>IF(ISERROR(SUM(O65,P65)-S65),"",SUM(O65,P65)-S65)</f>
        <v/>
      </c>
      <c r="U65" s="8">
        <f>V65+W65</f>
        <v/>
      </c>
      <c r="V65" s="9" t="n">
        <v>0</v>
      </c>
      <c r="W65" s="9">
        <f>IF(ISBLANK(V65),"",ROUND(V65*0.1,0))</f>
        <v/>
      </c>
      <c r="X65" s="10" t="n"/>
      <c r="Y65" s="17">
        <f>IF(ISERROR(SUM(T65,U65)-X65),"",SUM(T65,U65)-X65)</f>
        <v/>
      </c>
      <c r="Z65" s="8">
        <f>AA65+AB65</f>
        <v/>
      </c>
      <c r="AA65" s="9" t="n">
        <v>0</v>
      </c>
      <c r="AB65" s="9">
        <f>IF(ISBLANK(AA65),"",ROUND(AA65*0.1,0))</f>
        <v/>
      </c>
      <c r="AC65" s="10" t="n"/>
      <c r="AD65" s="17">
        <f>IF(ISERROR(SUM(Y65,Z65)-AC65),"",SUM(Y65,Z65)-AC65)</f>
        <v/>
      </c>
      <c r="AE65" s="8">
        <f>AF65+AG65</f>
        <v/>
      </c>
      <c r="AF65" s="9" t="n">
        <v>0</v>
      </c>
      <c r="AG65" s="9">
        <f>IF(ISBLANK(AF65),"",ROUND(AF65*0.1,0))</f>
        <v/>
      </c>
      <c r="AH65" s="10" t="n"/>
      <c r="AI65" s="17">
        <f>IF(ISERROR(SUM(AD65,AE65)-AH65),"",SUM(AD65,AE65)-AH65)</f>
        <v/>
      </c>
      <c r="AJ65" s="8">
        <f>AK65+AL65</f>
        <v/>
      </c>
      <c r="AK65" s="9" t="n">
        <v>0</v>
      </c>
      <c r="AL65" s="9">
        <f>IF(ISBLANK(AK65),"",ROUND(AK65*0.1,0))</f>
        <v/>
      </c>
      <c r="AM65" s="10" t="n"/>
      <c r="AN65" s="17">
        <f>IF(ISERROR(SUM(AI65,AJ65)-AM65),"",SUM(AI65,AJ65)-AM65)</f>
        <v/>
      </c>
      <c r="AO65" s="8">
        <f>AP65+AQ65</f>
        <v/>
      </c>
      <c r="AP65" s="9" t="n">
        <v>0</v>
      </c>
      <c r="AQ65" s="9">
        <f>IF(ISBLANK(AP65),"",ROUND(AP65*0.1,0))</f>
        <v/>
      </c>
      <c r="AR65" s="10" t="n"/>
      <c r="AS65" s="17">
        <f>IF(ISERROR(SUM(AN65,AO65)-AR65),"",SUM(AN65,AO65)-AR65)</f>
        <v/>
      </c>
      <c r="AT65" s="8">
        <f>AU65+AV65</f>
        <v/>
      </c>
      <c r="AU65" s="9" t="n">
        <v>0</v>
      </c>
      <c r="AV65" s="9">
        <f>IF(ISBLANK(AU65),"",ROUND(AU65*0.1,0))</f>
        <v/>
      </c>
      <c r="AW65" s="10" t="n"/>
      <c r="AX65" s="17">
        <f>IF(ISERROR(SUM(AS65,AT65)-AW65),"",SUM(AS65,AT65)-AW65)</f>
        <v/>
      </c>
      <c r="AY65" s="8">
        <f>AZ65+BA65</f>
        <v/>
      </c>
      <c r="AZ65" s="9" t="n">
        <v>0</v>
      </c>
      <c r="BA65" s="9">
        <f>IF(ISBLANK(AZ65),"",ROUND(AZ65*0.1,0))</f>
        <v/>
      </c>
      <c r="BB65" s="10" t="n"/>
      <c r="BC65" s="17">
        <f>IF(ISERROR(SUM(AX65,AY65)-BB65),"",SUM(AX65,AY65)-BB65)</f>
        <v/>
      </c>
      <c r="BD65" s="8">
        <f>BE65+BF65</f>
        <v/>
      </c>
      <c r="BE65" s="9" t="n">
        <v>0</v>
      </c>
      <c r="BF65" s="9">
        <f>IF(ISBLANK(BE65),"",ROUND(BE65*0.1,0))</f>
        <v/>
      </c>
      <c r="BG65" s="10" t="n"/>
      <c r="BH65" s="17">
        <f>IF(ISERROR(SUM(BC65,BD65)-BG65),"",SUM(BC65,BD65)-BG65)</f>
        <v/>
      </c>
    </row>
    <row r="66">
      <c r="A66" s="5" t="n">
        <v>58</v>
      </c>
      <c r="B66" s="5" t="inlineStr">
        <is>
          <t>愛粧堂</t>
        </is>
      </c>
      <c r="C66" s="6" t="inlineStr">
        <is>
          <t>AISHODO</t>
        </is>
      </c>
      <c r="D66" s="76" t="inlineStr">
        <is>
          <t>前払い</t>
        </is>
      </c>
      <c r="E66" s="7" t="n"/>
      <c r="F66" s="8">
        <f>G66+H66</f>
        <v/>
      </c>
      <c r="G66" s="9" t="n">
        <v>0</v>
      </c>
      <c r="H66" s="9">
        <f>IF(ISBLANK(G66),"",ROUND(G66*0.1,0))</f>
        <v/>
      </c>
      <c r="I66" s="10" t="n"/>
      <c r="J66" s="43">
        <f>IF(ISERROR(SUM(E66,F66)-I66),"",SUM(E66,F66)-I66)</f>
        <v/>
      </c>
      <c r="K66" s="8">
        <f>L66+M66</f>
        <v/>
      </c>
      <c r="L66" s="9" t="n">
        <v>0</v>
      </c>
      <c r="M66" s="9">
        <f>IF(ISBLANK(L66),"",ROUND(L66*0.1,0))</f>
        <v/>
      </c>
      <c r="N66" s="10" t="n"/>
      <c r="O66" s="17">
        <f>IF(ISERROR(SUM(J66,K66)-N66),"",SUM(J66,K66)-N66)</f>
        <v/>
      </c>
      <c r="P66" s="8">
        <f>Q66+R66</f>
        <v/>
      </c>
      <c r="Q66" s="9" t="n">
        <v>0</v>
      </c>
      <c r="R66" s="9">
        <f>IF(ISBLANK(Q66),"",ROUND(Q66*0.1,0))</f>
        <v/>
      </c>
      <c r="S66" s="10" t="n"/>
      <c r="T66" s="17">
        <f>IF(ISERROR(SUM(O66,P66)-S66),"",SUM(O66,P66)-S66)</f>
        <v/>
      </c>
      <c r="U66" s="8">
        <f>V66+W66</f>
        <v/>
      </c>
      <c r="V66" s="9" t="n">
        <v>0</v>
      </c>
      <c r="W66" s="9">
        <f>IF(ISBLANK(V66),"",ROUND(V66*0.1,0))</f>
        <v/>
      </c>
      <c r="X66" s="10" t="n"/>
      <c r="Y66" s="17">
        <f>IF(ISERROR(SUM(T66,U66)-X66),"",SUM(T66,U66)-X66)</f>
        <v/>
      </c>
      <c r="Z66" s="8">
        <f>AA66+AB66</f>
        <v/>
      </c>
      <c r="AA66" s="9" t="n">
        <v>0</v>
      </c>
      <c r="AB66" s="9">
        <f>IF(ISBLANK(AA66),"",ROUND(AA66*0.1,0))</f>
        <v/>
      </c>
      <c r="AC66" s="10" t="n"/>
      <c r="AD66" s="17">
        <f>IF(ISERROR(SUM(Y66,Z66)-AC66),"",SUM(Y66,Z66)-AC66)</f>
        <v/>
      </c>
      <c r="AE66" s="8">
        <f>AF66+AG66</f>
        <v/>
      </c>
      <c r="AF66" s="9" t="n">
        <v>0</v>
      </c>
      <c r="AG66" s="9">
        <f>IF(ISBLANK(AF66),"",ROUND(AF66*0.1,0))</f>
        <v/>
      </c>
      <c r="AH66" s="10" t="n"/>
      <c r="AI66" s="17">
        <f>IF(ISERROR(SUM(AD66,AE66)-AH66),"",SUM(AD66,AE66)-AH66)</f>
        <v/>
      </c>
      <c r="AJ66" s="8">
        <f>AK66+AL66</f>
        <v/>
      </c>
      <c r="AK66" s="9" t="n">
        <v>0</v>
      </c>
      <c r="AL66" s="9">
        <f>IF(ISBLANK(AK66),"",ROUND(AK66*0.1,0))</f>
        <v/>
      </c>
      <c r="AM66" s="10" t="n"/>
      <c r="AN66" s="17">
        <f>IF(ISERROR(SUM(AI66,AJ66)-AM66),"",SUM(AI66,AJ66)-AM66)</f>
        <v/>
      </c>
      <c r="AO66" s="8">
        <f>AP66+AQ66</f>
        <v/>
      </c>
      <c r="AP66" s="9" t="n">
        <v>0</v>
      </c>
      <c r="AQ66" s="9">
        <f>IF(ISBLANK(AP66),"",ROUND(AP66*0.1,0))</f>
        <v/>
      </c>
      <c r="AR66" s="10" t="n"/>
      <c r="AS66" s="17">
        <f>IF(ISERROR(SUM(AN66,AO66)-AR66),"",SUM(AN66,AO66)-AR66)</f>
        <v/>
      </c>
      <c r="AT66" s="8">
        <f>AU66+AV66</f>
        <v/>
      </c>
      <c r="AU66" s="9" t="n">
        <v>0</v>
      </c>
      <c r="AV66" s="9">
        <f>IF(ISBLANK(AU66),"",ROUND(AU66*0.1,0))</f>
        <v/>
      </c>
      <c r="AW66" s="10" t="n"/>
      <c r="AX66" s="17">
        <f>IF(ISERROR(SUM(AS66,AT66)-AW66),"",SUM(AS66,AT66)-AW66)</f>
        <v/>
      </c>
      <c r="AY66" s="8">
        <f>AZ66+BA66</f>
        <v/>
      </c>
      <c r="AZ66" s="9" t="n">
        <v>0</v>
      </c>
      <c r="BA66" s="9">
        <f>IF(ISBLANK(AZ66),"",ROUND(AZ66*0.1,0))</f>
        <v/>
      </c>
      <c r="BB66" s="10" t="n"/>
      <c r="BC66" s="17">
        <f>IF(ISERROR(SUM(AX66,AY66)-BB66),"",SUM(AX66,AY66)-BB66)</f>
        <v/>
      </c>
      <c r="BD66" s="8">
        <f>BE66+BF66</f>
        <v/>
      </c>
      <c r="BE66" s="9" t="n">
        <v>0</v>
      </c>
      <c r="BF66" s="9">
        <f>IF(ISBLANK(BE66),"",ROUND(BE66*0.1,0))</f>
        <v/>
      </c>
      <c r="BG66" s="10" t="n"/>
      <c r="BH66" s="17">
        <f>IF(ISERROR(SUM(BC66,BD66)-BG66),"",SUM(BC66,BD66)-BG66)</f>
        <v/>
      </c>
    </row>
    <row r="67">
      <c r="A67" s="5" t="n">
        <v>59</v>
      </c>
      <c r="B67" s="5" t="inlineStr">
        <is>
          <t>シャンテ</t>
        </is>
      </c>
      <c r="C67" s="6" t="n"/>
      <c r="D67" s="6" t="inlineStr">
        <is>
          <t>月末締め、翌月末払い</t>
        </is>
      </c>
      <c r="E67" s="7" t="n"/>
      <c r="F67" s="8">
        <f>G67+H67</f>
        <v/>
      </c>
      <c r="G67" s="9" t="n">
        <v>0</v>
      </c>
      <c r="H67" s="9">
        <f>IF(ISBLANK(G67),"",ROUND(G67*0.1,0))</f>
        <v/>
      </c>
      <c r="I67" s="10" t="n"/>
      <c r="J67" s="43">
        <f>IF(ISERROR(SUM(E67,F67)-I67),"",SUM(E67,F67)-I67)</f>
        <v/>
      </c>
      <c r="K67" s="8">
        <f>L67+M67</f>
        <v/>
      </c>
      <c r="L67" s="9" t="n">
        <v>0</v>
      </c>
      <c r="M67" s="9">
        <f>IF(ISBLANK(L67),"",ROUND(L67*0.1,0))</f>
        <v/>
      </c>
      <c r="N67" s="10" t="n"/>
      <c r="O67" s="17">
        <f>IF(ISERROR(SUM(J67,K67)-N67),"",SUM(J67,K67)-N67)</f>
        <v/>
      </c>
      <c r="P67" s="8">
        <f>Q67+R67</f>
        <v/>
      </c>
      <c r="Q67" s="9" t="n">
        <v>0</v>
      </c>
      <c r="R67" s="9">
        <f>IF(ISBLANK(Q67),"",ROUND(Q67*0.1,0))</f>
        <v/>
      </c>
      <c r="S67" s="10" t="n"/>
      <c r="T67" s="17">
        <f>IF(ISERROR(SUM(O67,P67)-S67),"",SUM(O67,P67)-S67)</f>
        <v/>
      </c>
      <c r="U67" s="8">
        <f>V67+W67</f>
        <v/>
      </c>
      <c r="V67" s="9" t="n">
        <v>253440</v>
      </c>
      <c r="W67" s="9">
        <f>IF(ISBLANK(V67),"",ROUND(V67*0.1,0))</f>
        <v/>
      </c>
      <c r="X67" s="10" t="n"/>
      <c r="Y67" s="33">
        <f>IF(ISERROR(SUM(T67,U67)-X67),"",SUM(T67,U67)-X67)</f>
        <v/>
      </c>
      <c r="Z67" s="8">
        <f>AA67+AB67</f>
        <v/>
      </c>
      <c r="AA67" s="9" t="n">
        <v>0</v>
      </c>
      <c r="AB67" s="9">
        <f>IF(ISBLANK(AA67),"",ROUND(AA67*0.1,0))</f>
        <v/>
      </c>
      <c r="AC67" s="10" t="n">
        <v>278784</v>
      </c>
      <c r="AD67" s="17">
        <f>IF(ISERROR(SUM(Y67,Z67)-AC67),"",SUM(Y67,Z67)-AC67)</f>
        <v/>
      </c>
      <c r="AE67" s="8">
        <f>AF67+AG67</f>
        <v/>
      </c>
      <c r="AF67" s="9" t="n">
        <v>0</v>
      </c>
      <c r="AG67" s="9">
        <f>IF(ISBLANK(AF67),"",ROUND(AF67*0.1,0))</f>
        <v/>
      </c>
      <c r="AH67" s="10" t="n"/>
      <c r="AI67" s="17">
        <f>IF(ISERROR(SUM(AD67,AE67)-AH67),"",SUM(AD67,AE67)-AH67)</f>
        <v/>
      </c>
      <c r="AJ67" s="8">
        <f>AK67+AL67</f>
        <v/>
      </c>
      <c r="AK67" s="9" t="n">
        <v>0</v>
      </c>
      <c r="AL67" s="9">
        <f>IF(ISBLANK(AK67),"",ROUND(AK67*0.1,0))</f>
        <v/>
      </c>
      <c r="AM67" s="10" t="n"/>
      <c r="AN67" s="17">
        <f>IF(ISERROR(SUM(AI67,AJ67)-AM67),"",SUM(AI67,AJ67)-AM67)</f>
        <v/>
      </c>
      <c r="AO67" s="8">
        <f>AP67+AQ67</f>
        <v/>
      </c>
      <c r="AP67" s="9" t="n">
        <v>0</v>
      </c>
      <c r="AQ67" s="9">
        <f>IF(ISBLANK(AP67),"",ROUND(AP67*0.1,0))</f>
        <v/>
      </c>
      <c r="AR67" s="10" t="n"/>
      <c r="AS67" s="17">
        <f>IF(ISERROR(SUM(AN67,AO67)-AR67),"",SUM(AN67,AO67)-AR67)</f>
        <v/>
      </c>
      <c r="AT67" s="8">
        <f>AU67+AV67</f>
        <v/>
      </c>
      <c r="AU67" s="9" t="n">
        <v>0</v>
      </c>
      <c r="AV67" s="9">
        <f>IF(ISBLANK(AU67),"",ROUND(AU67*0.1,0))</f>
        <v/>
      </c>
      <c r="AW67" s="10" t="n"/>
      <c r="AX67" s="17">
        <f>IF(ISERROR(SUM(AS67,AT67)-AW67),"",SUM(AS67,AT67)-AW67)</f>
        <v/>
      </c>
      <c r="AY67" s="8">
        <f>AZ67+BA67</f>
        <v/>
      </c>
      <c r="AZ67" s="9" t="n">
        <v>0</v>
      </c>
      <c r="BA67" s="9">
        <f>IF(ISBLANK(AZ67),"",ROUND(AZ67*0.1,0))</f>
        <v/>
      </c>
      <c r="BB67" s="10" t="n"/>
      <c r="BC67" s="17">
        <f>IF(ISERROR(SUM(AX67,AY67)-BB67),"",SUM(AX67,AY67)-BB67)</f>
        <v/>
      </c>
      <c r="BD67" s="8">
        <f>BE67+BF67</f>
        <v/>
      </c>
      <c r="BE67" s="9" t="n">
        <v>230400</v>
      </c>
      <c r="BF67" s="9">
        <f>IF(ISBLANK(BE67),"",ROUND(BE67*0.1,0))</f>
        <v/>
      </c>
      <c r="BG67" s="10" t="n"/>
      <c r="BH67" s="17">
        <f>IF(ISERROR(SUM(BC67,BD67)-BG67),"",SUM(BC67,BD67)-BG67)</f>
        <v/>
      </c>
    </row>
    <row r="68" hidden="1" s="103">
      <c r="A68" s="5" t="n">
        <v>60</v>
      </c>
      <c r="B68" s="5" t="n"/>
      <c r="C68" s="6" t="n"/>
      <c r="D68" s="6" t="n"/>
      <c r="E68" s="7" t="n"/>
      <c r="F68" s="8">
        <f>G68+H68</f>
        <v/>
      </c>
      <c r="G68" s="9" t="n">
        <v>0</v>
      </c>
      <c r="H68" s="9">
        <f>IF(ISBLANK(G68),"",ROUND(G68*0.1,0))</f>
        <v/>
      </c>
      <c r="I68" s="10" t="n"/>
      <c r="J68" s="43">
        <f>IF(ISERROR(SUM(E68,F68)-I68),"",SUM(E68,F68)-I68)</f>
        <v/>
      </c>
      <c r="K68" s="8">
        <f>L68+M68</f>
        <v/>
      </c>
      <c r="L68" s="9" t="n">
        <v>0</v>
      </c>
      <c r="M68" s="9">
        <f>IF(ISBLANK(L68),"",ROUND(L68*0.1,0))</f>
        <v/>
      </c>
      <c r="N68" s="10" t="n"/>
      <c r="O68" s="17">
        <f>IF(ISERROR(SUM(J68,K68)-N68),"",SUM(J68,K68)-N68)</f>
        <v/>
      </c>
      <c r="P68" s="8">
        <f>Q68+R68</f>
        <v/>
      </c>
      <c r="Q68" s="9" t="n">
        <v>0</v>
      </c>
      <c r="R68" s="9">
        <f>IF(ISBLANK(Q68),"",ROUND(Q68*0.1,0))</f>
        <v/>
      </c>
      <c r="S68" s="10" t="n"/>
      <c r="T68" s="17">
        <f>IF(ISERROR(SUM(O68,P68)-S68),"",SUM(O68,P68)-S68)</f>
        <v/>
      </c>
      <c r="U68" s="8">
        <f>V68+W68</f>
        <v/>
      </c>
      <c r="V68" s="9" t="n">
        <v>0</v>
      </c>
      <c r="W68" s="9">
        <f>IF(ISBLANK(V68),"",ROUND(V68*0.1,0))</f>
        <v/>
      </c>
      <c r="X68" s="10" t="n"/>
      <c r="Y68" s="17">
        <f>IF(ISERROR(SUM(T68,U68)-X68),"",SUM(T68,U68)-X68)</f>
        <v/>
      </c>
      <c r="Z68" s="8">
        <f>AA68+AB68</f>
        <v/>
      </c>
      <c r="AA68" s="9" t="n">
        <v>0</v>
      </c>
      <c r="AB68" s="9">
        <f>IF(ISBLANK(AA68),"",ROUND(AA68*0.1,0))</f>
        <v/>
      </c>
      <c r="AC68" s="10" t="n"/>
      <c r="AD68" s="17">
        <f>IF(ISERROR(SUM(Y68,Z68)-AC68),"",SUM(Y68,Z68)-AC68)</f>
        <v/>
      </c>
      <c r="AE68" s="8">
        <f>AF68+AG68</f>
        <v/>
      </c>
      <c r="AF68" s="9" t="n">
        <v>0</v>
      </c>
      <c r="AG68" s="9">
        <f>IF(ISBLANK(AF68),"",ROUND(AF68*0.1,0))</f>
        <v/>
      </c>
      <c r="AH68" s="10" t="n"/>
      <c r="AI68" s="17">
        <f>IF(ISERROR(SUM(AD68,AE68)-AH68),"",SUM(AD68,AE68)-AH68)</f>
        <v/>
      </c>
      <c r="AJ68" s="8">
        <f>AK68+AL68</f>
        <v/>
      </c>
      <c r="AK68" s="9" t="n">
        <v>0</v>
      </c>
      <c r="AL68" s="9">
        <f>IF(ISBLANK(AK68),"",ROUND(AK68*0.1,0))</f>
        <v/>
      </c>
      <c r="AM68" s="10" t="n"/>
      <c r="AN68" s="17">
        <f>IF(ISERROR(SUM(AI68,AJ68)-AM68),"",SUM(AI68,AJ68)-AM68)</f>
        <v/>
      </c>
      <c r="AO68" s="8">
        <f>AP68+AQ68</f>
        <v/>
      </c>
      <c r="AP68" s="9" t="n">
        <v>0</v>
      </c>
      <c r="AQ68" s="9">
        <f>IF(ISBLANK(AP68),"",ROUND(AP68*0.1,0))</f>
        <v/>
      </c>
      <c r="AR68" s="10" t="n"/>
      <c r="AS68" s="17">
        <f>IF(ISERROR(SUM(AN68,AO68)-AR68),"",SUM(AN68,AO68)-AR68)</f>
        <v/>
      </c>
      <c r="AT68" s="8">
        <f>AU68+AV68</f>
        <v/>
      </c>
      <c r="AU68" s="9" t="n">
        <v>0</v>
      </c>
      <c r="AV68" s="9">
        <f>IF(ISBLANK(AU68),"",ROUND(AU68*0.1,0))</f>
        <v/>
      </c>
      <c r="AW68" s="10" t="n"/>
      <c r="AX68" s="17">
        <f>IF(ISERROR(SUM(AS68,AT68)-AW68),"",SUM(AS68,AT68)-AW68)</f>
        <v/>
      </c>
      <c r="AY68" s="8">
        <f>AZ68+BA68</f>
        <v/>
      </c>
      <c r="AZ68" s="9" t="n">
        <v>0</v>
      </c>
      <c r="BA68" s="9">
        <f>IF(ISBLANK(AZ68),"",ROUND(AZ68*0.1,0))</f>
        <v/>
      </c>
      <c r="BB68" s="10" t="n"/>
      <c r="BC68" s="17">
        <f>IF(ISERROR(SUM(AX68,AY68)-BB68),"",SUM(AX68,AY68)-BB68)</f>
        <v/>
      </c>
      <c r="BD68" s="8">
        <f>BE68+BF68</f>
        <v/>
      </c>
      <c r="BE68" s="9" t="n">
        <v>0</v>
      </c>
      <c r="BF68" s="9">
        <f>IF(ISBLANK(BE68),"",ROUND(BE68*0.1,0))</f>
        <v/>
      </c>
      <c r="BG68" s="10" t="n"/>
      <c r="BH68" s="17">
        <f>IF(ISERROR(SUM(BC68,BD68)-BG68),"",SUM(BC68,BD68)-BG68)</f>
        <v/>
      </c>
    </row>
    <row r="69">
      <c r="A69" s="116" t="n">
        <v>61</v>
      </c>
      <c r="B69" s="5" t="inlineStr">
        <is>
          <t>ルクセス　（化粧品10％）</t>
        </is>
      </c>
      <c r="C69" s="6" t="inlineStr">
        <is>
          <t xml:space="preserve">LUXCES　</t>
        </is>
      </c>
      <c r="D69" s="36" t="inlineStr">
        <is>
          <t>月末締め、翌月末払い</t>
        </is>
      </c>
      <c r="E69" s="120">
        <f>96032-333840+256</f>
        <v/>
      </c>
      <c r="F69" s="8">
        <f>G69+H69</f>
        <v/>
      </c>
      <c r="G69" s="9" t="n">
        <v>172000</v>
      </c>
      <c r="H69" s="9">
        <f>IF(ISBLANK(G69),"",ROUND(G69*0.1,0))</f>
        <v/>
      </c>
      <c r="I69" s="117" t="n">
        <v>96032</v>
      </c>
      <c r="J69" s="121">
        <f>IF(ISERROR(SUM(E69,F69+F70)-I69),"",SUM(E69,F69+F70)-I69)</f>
        <v/>
      </c>
      <c r="K69" s="8">
        <f>L69+M69</f>
        <v/>
      </c>
      <c r="L69" s="9" t="n">
        <v>288000</v>
      </c>
      <c r="M69" s="9">
        <f>IF(ISBLANK(L69),"",ROUND(L69*0.1,0))</f>
        <v/>
      </c>
      <c r="N69" s="117" t="n">
        <v>313616</v>
      </c>
      <c r="O69" s="118">
        <f>IF(ISERROR(SUM(J69,K69+K70)-N69),"",SUM(J69,K69+K70)-N69)</f>
        <v/>
      </c>
      <c r="P69" s="8">
        <f>Q69+R69</f>
        <v/>
      </c>
      <c r="Q69" s="9">
        <f>9600+264000</f>
        <v/>
      </c>
      <c r="R69" s="9">
        <f>IF(ISBLANK(Q69),"",ROUND(Q69*0.1,0))</f>
        <v/>
      </c>
      <c r="S69" s="10" t="n">
        <v>420480</v>
      </c>
      <c r="T69" s="122">
        <f>IF(ISERROR(SUM(O69,P69+P70)-S69),"",SUM(O69,P69+P70)-S69)</f>
        <v/>
      </c>
      <c r="U69" s="8">
        <f>V69+W69</f>
        <v/>
      </c>
      <c r="V69" s="9">
        <f>12000+76800+800</f>
        <v/>
      </c>
      <c r="W69" s="9">
        <f>IF(ISBLANK(V69),"",ROUND(V69*0.1,0))</f>
        <v/>
      </c>
      <c r="X69" s="10" t="n">
        <v>109072</v>
      </c>
      <c r="Y69" s="33">
        <f>T69+U69+U70-X69</f>
        <v/>
      </c>
      <c r="Z69" s="8">
        <f>AA69+AB69</f>
        <v/>
      </c>
      <c r="AA69" s="9">
        <f>7200+9600+3200+6400+2400+12000+9600+19200+9600</f>
        <v/>
      </c>
      <c r="AB69" s="9">
        <f>IF(ISBLANK(AA69),"",ROUND(AA69*0.1,0))</f>
        <v/>
      </c>
      <c r="AC69" s="10" t="n">
        <v>184960</v>
      </c>
      <c r="AD69" s="17">
        <f>IF(ISERROR(SUM(Y69,Z69,Z70)-AC69),"",SUM(Y69,Z69,Z70)-AC69)</f>
        <v/>
      </c>
      <c r="AE69" s="8">
        <f>AF69+AG69</f>
        <v/>
      </c>
      <c r="AF69" s="9">
        <f>72000+128000+32000+64000</f>
        <v/>
      </c>
      <c r="AG69" s="9">
        <f>IF(ISBLANK(AF69),"",ROUND(AF69*0.1,0))</f>
        <v/>
      </c>
      <c r="AH69" s="10" t="n">
        <v>550960</v>
      </c>
      <c r="AI69" s="17">
        <f>IF(ISERROR(SUM(AD69+AE69+AE70)-AH69),"",SUM(AD69+AE69+AE70)-AH69)</f>
        <v/>
      </c>
      <c r="AJ69" s="8">
        <f>AK69+AL69</f>
        <v/>
      </c>
      <c r="AK69" s="9">
        <f>(595200-AK70)+12000</f>
        <v/>
      </c>
      <c r="AL69" s="9">
        <f>IF(ISBLANK(AK69),"",ROUND(AK69*0.1,0))</f>
        <v/>
      </c>
      <c r="AM69" s="10" t="n"/>
      <c r="AN69" s="17">
        <f>IF(ISERROR(SUM(AI69,AJ69,AJ70)-AM69),"",SUM(AI69,AJ69,AJ70)-AM69)</f>
        <v/>
      </c>
      <c r="AO69" s="8">
        <f>AP69+AQ69</f>
        <v/>
      </c>
      <c r="AP69" s="9" t="n">
        <v>0</v>
      </c>
      <c r="AQ69" s="9">
        <f>IF(ISBLANK(AP69),"",ROUND(AP69*0.1,0))</f>
        <v/>
      </c>
      <c r="AR69" s="10" t="n">
        <v>662160</v>
      </c>
      <c r="AS69" s="17">
        <f>IF(ISERROR(SUM(AN69,AO69)-AR69),"",SUM(AN69,AO69)-AR69)+AO70</f>
        <v/>
      </c>
      <c r="AT69" s="8">
        <f>AU69+AV69</f>
        <v/>
      </c>
      <c r="AU69" s="9">
        <f>47200+10400</f>
        <v/>
      </c>
      <c r="AV69" s="9">
        <f>IF(ISBLANK(AU69),"",ROUND(AU69*0.1,0))</f>
        <v/>
      </c>
      <c r="AW69" s="10" t="n"/>
      <c r="AX69" s="33">
        <f>IF(ISERROR(SUM(AS69,AT69)-AW69),"",SUM(AS69,AT69)-AW69)+AT70</f>
        <v/>
      </c>
      <c r="AY69" s="8">
        <f>AZ69+BA69</f>
        <v/>
      </c>
      <c r="AZ69" s="9" t="n">
        <v>0</v>
      </c>
      <c r="BA69" s="9">
        <f>IF(ISBLANK(AZ69),"",ROUND(AZ69*0.1,0))</f>
        <v/>
      </c>
      <c r="BB69" s="10" t="n"/>
      <c r="BC69" s="17">
        <f>IF(ISERROR(SUM(AX69,AY69)-BB69),"",SUM(AX69,AY69)-BB69)</f>
        <v/>
      </c>
      <c r="BD69" s="8">
        <f>BE69+BF69</f>
        <v/>
      </c>
      <c r="BE69" s="9" t="n">
        <v>226400</v>
      </c>
      <c r="BF69" s="9">
        <f>IF(ISBLANK(BE69),"",ROUND(BE69*0.1,0))</f>
        <v/>
      </c>
      <c r="BG69" s="10" t="n">
        <v>536832</v>
      </c>
      <c r="BH69" s="17">
        <f>IF(ISERROR(SUM(BC69,BD69)-BG69),"",SUM(BC69,BD69)-BG69)+BD70</f>
        <v/>
      </c>
    </row>
    <row r="70">
      <c r="A70" s="112" t="n"/>
      <c r="B70" s="5" t="inlineStr">
        <is>
          <t>ルクセス　（食品8％）</t>
        </is>
      </c>
      <c r="C70" s="6" t="inlineStr">
        <is>
          <t>LUXCES</t>
        </is>
      </c>
      <c r="D70" s="73" t="n"/>
      <c r="E70" s="113" t="n"/>
      <c r="F70" s="8">
        <f>G70+H70</f>
        <v/>
      </c>
      <c r="G70" s="9" t="n">
        <v>115200</v>
      </c>
      <c r="H70" s="9">
        <f>IF(ISBLANK(G70),"",ROUND(G70*0.08,0))</f>
        <v/>
      </c>
      <c r="I70" s="119" t="n"/>
      <c r="J70" s="114" t="n"/>
      <c r="K70" s="8">
        <f>L70+M70</f>
        <v/>
      </c>
      <c r="L70" s="9" t="n">
        <v>96000</v>
      </c>
      <c r="M70" s="9">
        <f>IF(ISBLANK(L70),"",ROUND(L70*0.08,0))</f>
        <v/>
      </c>
      <c r="N70" s="119" t="n"/>
      <c r="O70" s="115" t="n"/>
      <c r="P70" s="8">
        <f>Q70+R70</f>
        <v/>
      </c>
      <c r="Q70" s="9">
        <f>3200+128000</f>
        <v/>
      </c>
      <c r="R70" s="9">
        <f>IF(ISBLANK(Q70),"",ROUND(Q70*0.08,0))</f>
        <v/>
      </c>
      <c r="S70" s="10" t="n"/>
      <c r="T70" s="115" t="n"/>
      <c r="U70" s="8">
        <f>V70+W70</f>
        <v/>
      </c>
      <c r="V70" s="9">
        <f>3200+76800</f>
        <v/>
      </c>
      <c r="W70" s="9">
        <f>IF(ISBLANK(V70),"",ROUND(V70*0.08,0))</f>
        <v/>
      </c>
      <c r="X70" s="10" t="n"/>
      <c r="Y70" s="17" t="n"/>
      <c r="Z70" s="8">
        <f>AA70+AB70</f>
        <v/>
      </c>
      <c r="AA70" s="9">
        <f>28800+3200</f>
        <v/>
      </c>
      <c r="AB70" s="9">
        <f>IF(ISBLANK(AA70),"",ROUND(AA70*0.08,0))</f>
        <v/>
      </c>
      <c r="AC70" s="10" t="n"/>
      <c r="AD70" s="17" t="n"/>
      <c r="AE70" s="8">
        <f>AF70+AG70</f>
        <v/>
      </c>
      <c r="AF70" s="9" t="n">
        <v>96000</v>
      </c>
      <c r="AG70" s="9">
        <f>IF(ISBLANK(AF70),"",ROUND(AF70*0.08,0))</f>
        <v/>
      </c>
      <c r="AH70" s="10" t="n"/>
      <c r="AI70" s="17" t="n"/>
      <c r="AJ70" s="8">
        <f>AK70+AL70</f>
        <v/>
      </c>
      <c r="AK70" s="9" t="n">
        <v>288000</v>
      </c>
      <c r="AL70" s="9">
        <f>IF(ISBLANK(AK70),"",ROUND(AK70*0.08,0))</f>
        <v/>
      </c>
      <c r="AM70" s="10" t="n"/>
      <c r="AN70" s="17" t="n"/>
      <c r="AO70" s="8">
        <f>AP70+AQ70</f>
        <v/>
      </c>
      <c r="AP70" s="9" t="n">
        <v>0</v>
      </c>
      <c r="AQ70" s="9">
        <f>IF(ISBLANK(AP70),"",ROUND(AP70*0.08,0))</f>
        <v/>
      </c>
      <c r="AR70" s="10" t="n"/>
      <c r="AS70" s="17" t="n"/>
      <c r="AT70" s="8">
        <f>AU70+AV70</f>
        <v/>
      </c>
      <c r="AU70" s="9">
        <f>54400+384000</f>
        <v/>
      </c>
      <c r="AV70" s="9">
        <f>IF(ISBLANK(AU70*0.08),"",ROUND(AU70*0.08,0))</f>
        <v/>
      </c>
      <c r="AW70" s="10" t="n"/>
      <c r="AX70" s="17" t="n"/>
      <c r="AY70" s="8" t="n"/>
      <c r="AZ70" s="9" t="n"/>
      <c r="BA70" s="9" t="n"/>
      <c r="BB70" s="10" t="n"/>
      <c r="BC70" s="17" t="n"/>
      <c r="BD70" s="8">
        <f>BE70+BF70</f>
        <v/>
      </c>
      <c r="BE70" s="9" t="n">
        <v>9600</v>
      </c>
      <c r="BF70" s="9">
        <f>IF(ISBLANK(BE70),"",ROUND(BE70*0.08,0))</f>
        <v/>
      </c>
      <c r="BG70" s="10" t="n"/>
      <c r="BH70" s="17" t="n"/>
    </row>
    <row r="71">
      <c r="A71" s="5" t="n">
        <v>62</v>
      </c>
      <c r="B71" s="5" t="inlineStr">
        <is>
          <t>マッコイ</t>
        </is>
      </c>
      <c r="C71" s="6" t="inlineStr">
        <is>
          <t>McCoy</t>
        </is>
      </c>
      <c r="D71" s="76" t="inlineStr">
        <is>
          <t>前払い</t>
        </is>
      </c>
      <c r="E71" s="7" t="n"/>
      <c r="F71" s="8">
        <f>G71+H71</f>
        <v/>
      </c>
      <c r="G71" s="9" t="n">
        <v>0</v>
      </c>
      <c r="H71" s="9">
        <f>IF(ISBLANK(G71),"",ROUND(G71*0.1,0))</f>
        <v/>
      </c>
      <c r="I71" s="10" t="n"/>
      <c r="J71" s="43">
        <f>IF(ISERROR(SUM(E71,F71)-I71),"",SUM(E71,F71)-I71)</f>
        <v/>
      </c>
      <c r="K71" s="8">
        <f>L71+M71</f>
        <v/>
      </c>
      <c r="L71" s="9" t="n">
        <v>0</v>
      </c>
      <c r="M71" s="9">
        <f>IF(ISBLANK(L71),"",ROUND(L71*0.1,0))</f>
        <v/>
      </c>
      <c r="N71" s="10" t="n"/>
      <c r="O71" s="17">
        <f>IF(ISERROR(SUM(J71,K71)-N71),"",SUM(J71,K71)-N71)</f>
        <v/>
      </c>
      <c r="P71" s="8">
        <f>Q71+R71</f>
        <v/>
      </c>
      <c r="Q71" s="9" t="n">
        <v>0</v>
      </c>
      <c r="R71" s="9">
        <f>IF(ISBLANK(Q71),"",ROUND(Q71*0.1,0))</f>
        <v/>
      </c>
      <c r="S71" s="10" t="n"/>
      <c r="T71" s="17">
        <f>IF(ISERROR(SUM(O71,P71)-S71),"",SUM(O71,P71)-S71)</f>
        <v/>
      </c>
      <c r="U71" s="8">
        <f>V71+W71</f>
        <v/>
      </c>
      <c r="V71" s="9" t="n">
        <v>0</v>
      </c>
      <c r="W71" s="9">
        <f>IF(ISBLANK(V71),"",ROUND(V71*0.1,0))</f>
        <v/>
      </c>
      <c r="X71" s="10" t="n"/>
      <c r="Y71" s="17">
        <f>IF(ISERROR(SUM(T71,U71)-X71),"",SUM(T71,U71)-X71)</f>
        <v/>
      </c>
      <c r="Z71" s="8">
        <f>AA71+AB71</f>
        <v/>
      </c>
      <c r="AA71" s="9" t="n">
        <v>0</v>
      </c>
      <c r="AB71" s="9">
        <f>IF(ISBLANK(AA71),"",ROUND(AA71*0.1,0))</f>
        <v/>
      </c>
      <c r="AC71" s="10" t="n"/>
      <c r="AD71" s="17">
        <f>IF(ISERROR(SUM(Y71,Z71)-AC71),"",SUM(Y71,Z71)-AC71)</f>
        <v/>
      </c>
      <c r="AE71" s="8">
        <f>AF71+AG71</f>
        <v/>
      </c>
      <c r="AF71" s="9" t="n">
        <v>0</v>
      </c>
      <c r="AG71" s="9">
        <f>IF(ISBLANK(AF71),"",ROUND(AF71*0.1,0))</f>
        <v/>
      </c>
      <c r="AH71" s="10" t="n"/>
      <c r="AI71" s="17">
        <f>IF(ISERROR(SUM(AD71,AE71)-AH71),"",SUM(AD71,AE71)-AH71)</f>
        <v/>
      </c>
      <c r="AJ71" s="8">
        <f>AK71+AL71</f>
        <v/>
      </c>
      <c r="AK71" s="9" t="n">
        <v>0</v>
      </c>
      <c r="AL71" s="9">
        <f>IF(ISBLANK(AK71),"",ROUND(AK71*0.1,0))</f>
        <v/>
      </c>
      <c r="AM71" s="10" t="n"/>
      <c r="AN71" s="17">
        <f>IF(ISERROR(SUM(AI71,AJ71)-AM71),"",SUM(AI71,AJ71)-AM71)</f>
        <v/>
      </c>
      <c r="AO71" s="8">
        <f>AP71+AQ71</f>
        <v/>
      </c>
      <c r="AP71" s="9" t="n">
        <v>0</v>
      </c>
      <c r="AQ71" s="9">
        <f>IF(ISBLANK(AP71),"",ROUND(AP71*0.1,0))</f>
        <v/>
      </c>
      <c r="AR71" s="10" t="n"/>
      <c r="AS71" s="17">
        <f>IF(ISERROR(SUM(AN71,AO71)-AR71),"",SUM(AN71,AO71)-AR71)</f>
        <v/>
      </c>
      <c r="AT71" s="8">
        <f>AU71+AV71</f>
        <v/>
      </c>
      <c r="AU71" s="9" t="n">
        <v>0</v>
      </c>
      <c r="AV71" s="9">
        <f>IF(ISBLANK(AU71),"",ROUND(AU71*0.1,0))</f>
        <v/>
      </c>
      <c r="AW71" s="10" t="n"/>
      <c r="AX71" s="17">
        <f>IF(ISERROR(SUM(AS71,AT71)-AW71),"",SUM(AS71,AT71)-AW71)</f>
        <v/>
      </c>
      <c r="AY71" s="8">
        <f>AZ71+BA71</f>
        <v/>
      </c>
      <c r="AZ71" s="9" t="n">
        <v>0</v>
      </c>
      <c r="BA71" s="9">
        <f>IF(ISBLANK(AZ71),"",ROUND(AZ71*0.1,0))</f>
        <v/>
      </c>
      <c r="BB71" s="10" t="n"/>
      <c r="BC71" s="17">
        <f>IF(ISERROR(SUM(AX71,AY71)-BB71),"",SUM(AX71,AY71)-BB71)</f>
        <v/>
      </c>
      <c r="BD71" s="8">
        <f>BE71+BF71</f>
        <v/>
      </c>
      <c r="BE71" s="9" t="n">
        <v>0</v>
      </c>
      <c r="BF71" s="9">
        <f>IF(ISBLANK(BE71),"",ROUND(BE71*0.1,0))</f>
        <v/>
      </c>
      <c r="BG71" s="10" t="n"/>
      <c r="BH71" s="17">
        <f>IF(ISERROR(SUM(BC71,BD71)-BG71),"",SUM(BC71,BD71)-BG71)</f>
        <v/>
      </c>
    </row>
    <row r="72" hidden="1" s="103">
      <c r="A72" s="5" t="n"/>
      <c r="B72" s="5" t="n"/>
      <c r="C72" s="6" t="n"/>
      <c r="D72" s="6" t="n"/>
      <c r="E72" s="7" t="n"/>
      <c r="F72" s="8" t="n"/>
      <c r="G72" s="9" t="n"/>
      <c r="H72" s="9" t="n"/>
      <c r="I72" s="10" t="n"/>
      <c r="J72" s="43" t="n"/>
      <c r="K72" s="8" t="n"/>
      <c r="L72" s="9" t="n"/>
      <c r="M72" s="9" t="n"/>
      <c r="N72" s="10" t="n"/>
      <c r="O72" s="17" t="n"/>
      <c r="P72" s="8" t="n"/>
      <c r="Q72" s="9" t="n"/>
      <c r="R72" s="9" t="n"/>
      <c r="S72" s="10" t="n"/>
      <c r="T72" s="17" t="n"/>
      <c r="U72" s="8" t="n"/>
      <c r="V72" s="9" t="n"/>
      <c r="W72" s="9" t="n"/>
      <c r="X72" s="10" t="n"/>
      <c r="Y72" s="17" t="n"/>
      <c r="Z72" s="8" t="n"/>
      <c r="AA72" s="9" t="n"/>
      <c r="AB72" s="9" t="n"/>
      <c r="AC72" s="10" t="n"/>
      <c r="AD72" s="17" t="n"/>
      <c r="AE72" s="8" t="n"/>
      <c r="AF72" s="9" t="n"/>
      <c r="AG72" s="9" t="n"/>
      <c r="AH72" s="10" t="n"/>
      <c r="AI72" s="17" t="n"/>
      <c r="AJ72" s="8" t="n"/>
      <c r="AK72" s="9" t="n"/>
      <c r="AL72" s="9" t="n"/>
      <c r="AM72" s="10" t="n"/>
      <c r="AN72" s="17" t="n"/>
      <c r="AO72" s="8" t="n"/>
      <c r="AP72" s="9" t="n"/>
      <c r="AQ72" s="9" t="n"/>
      <c r="AR72" s="10" t="n"/>
      <c r="AS72" s="17" t="n"/>
      <c r="AT72" s="8" t="n"/>
      <c r="AU72" s="9" t="n"/>
      <c r="AV72" s="9" t="n"/>
      <c r="AW72" s="10" t="n"/>
      <c r="AX72" s="17" t="n"/>
      <c r="AY72" s="8" t="n"/>
      <c r="AZ72" s="9" t="n"/>
      <c r="BA72" s="9" t="n"/>
      <c r="BB72" s="10" t="n"/>
      <c r="BC72" s="17" t="n"/>
      <c r="BD72" s="8" t="n"/>
      <c r="BE72" s="9" t="n"/>
      <c r="BF72" s="9" t="n"/>
      <c r="BG72" s="10" t="n"/>
      <c r="BH72" s="17" t="n"/>
    </row>
    <row r="73">
      <c r="A73" s="5" t="n">
        <v>63</v>
      </c>
      <c r="B73" s="5" t="inlineStr">
        <is>
          <t>メディオン</t>
        </is>
      </c>
      <c r="C73" s="6" t="inlineStr">
        <is>
          <t>MEDION</t>
        </is>
      </c>
      <c r="D73" s="6" t="inlineStr">
        <is>
          <t>月末締め、翌月末払い</t>
        </is>
      </c>
      <c r="E73" s="7" t="n"/>
      <c r="F73" s="8">
        <f>G73+H73</f>
        <v/>
      </c>
      <c r="G73" s="9" t="n">
        <v>0</v>
      </c>
      <c r="H73" s="9">
        <f>IF(ISBLANK(G73),"",ROUND(G73*0.1,0))</f>
        <v/>
      </c>
      <c r="I73" s="10" t="n"/>
      <c r="J73" s="43">
        <f>IF(ISERROR(SUM(E73,F73)-I73),"",SUM(E73,F73)-I73)</f>
        <v/>
      </c>
      <c r="K73" s="20">
        <f>L73+M73</f>
        <v/>
      </c>
      <c r="L73" s="9" t="n">
        <v>108000</v>
      </c>
      <c r="M73" s="9">
        <f>IF(ISBLANK(L73),"",ROUND(L73*0.1,0))</f>
        <v/>
      </c>
      <c r="N73" s="10" t="n"/>
      <c r="O73" s="17">
        <f>IF(ISERROR(SUM(J73,K73)-N73),"",SUM(J73,K73)-N73)</f>
        <v/>
      </c>
      <c r="P73" s="8">
        <f>Q73+R73</f>
        <v/>
      </c>
      <c r="Q73" s="9" t="n">
        <v>0</v>
      </c>
      <c r="R73" s="9">
        <f>IF(ISBLANK(Q73),"",ROUND(Q73*0.1,0))</f>
        <v/>
      </c>
      <c r="S73" s="10" t="n">
        <v>118800</v>
      </c>
      <c r="T73" s="17">
        <f>IF(ISERROR(SUM(O73,P73)-S73),"",SUM(O73,P73)-S73)</f>
        <v/>
      </c>
      <c r="U73" s="8">
        <f>V73+W73</f>
        <v/>
      </c>
      <c r="V73" s="9">
        <f>1209680+669600+5000</f>
        <v/>
      </c>
      <c r="W73" s="9">
        <f>IF(ISBLANK(V73),"",ROUND(V73*0.1,0))</f>
        <v/>
      </c>
      <c r="X73" s="10" t="n">
        <v>1330648</v>
      </c>
      <c r="Y73" s="33">
        <f>IF(ISERROR(SUM(T73,U73)-X73),"",SUM(T73,U73)-X73)</f>
        <v/>
      </c>
      <c r="Z73" s="8">
        <f>AA73+AB73</f>
        <v/>
      </c>
      <c r="AA73" s="9" t="n">
        <v>0</v>
      </c>
      <c r="AB73" s="9">
        <f>IF(ISBLANK(AA73),"",ROUND(AA73*0.1,0))</f>
        <v/>
      </c>
      <c r="AC73" s="10" t="n">
        <v>742060</v>
      </c>
      <c r="AD73" s="17">
        <f>IF(ISERROR(SUM(Y73,Z73)-AC73),"",SUM(Y73,Z73)-AC73)</f>
        <v/>
      </c>
      <c r="AE73" s="8">
        <f>AF73+AG73</f>
        <v/>
      </c>
      <c r="AF73" s="9" t="n">
        <v>0</v>
      </c>
      <c r="AG73" s="9">
        <f>IF(ISBLANK(AF73),"",ROUND(AF73*0.1,0))</f>
        <v/>
      </c>
      <c r="AH73" s="10" t="n"/>
      <c r="AI73" s="17">
        <f>IF(ISERROR(SUM(AD73,AE73)-AH73),"",SUM(AD73,AE73)-AH73)</f>
        <v/>
      </c>
      <c r="AJ73" s="8">
        <f>AK73+AL73</f>
        <v/>
      </c>
      <c r="AK73" s="9">
        <f>120000+99600+30880</f>
        <v/>
      </c>
      <c r="AL73" s="9">
        <f>IF(ISBLANK(AK73),"",ROUND(AK73*0.1,0))</f>
        <v/>
      </c>
      <c r="AM73" s="10" t="n"/>
      <c r="AN73" s="17">
        <f>IF(ISERROR(SUM(AI73,AJ73)-AM73),"",SUM(AI73,AJ73)-AM73)</f>
        <v/>
      </c>
      <c r="AO73" s="8">
        <f>AP73+AQ73</f>
        <v/>
      </c>
      <c r="AP73" s="9" t="n">
        <v>0</v>
      </c>
      <c r="AQ73" s="9">
        <f>IF(ISBLANK(AP73),"",ROUND(AP73*0.1,0))</f>
        <v/>
      </c>
      <c r="AR73" s="10">
        <f>143528+132000</f>
        <v/>
      </c>
      <c r="AS73" s="17">
        <f>IF(ISERROR(SUM(AN73,AO73)-AR73),"",SUM(AN73,AO73)-AR73)</f>
        <v/>
      </c>
      <c r="AT73" s="8">
        <f>AU73+AV73</f>
        <v/>
      </c>
      <c r="AU73" s="9" t="n">
        <v>510000</v>
      </c>
      <c r="AV73" s="9">
        <f>IF(ISBLANK(AU73),"",ROUND(AU73*0.1,0))</f>
        <v/>
      </c>
      <c r="AW73" s="10" t="n"/>
      <c r="AX73" s="33">
        <f>IF(ISERROR(SUM(AS73,AT73)-AW73),"",SUM(AS73,AT73)-AW73)</f>
        <v/>
      </c>
      <c r="AY73" s="8">
        <f>AZ73+BA73</f>
        <v/>
      </c>
      <c r="AZ73" s="9" t="n">
        <v>0</v>
      </c>
      <c r="BA73" s="9">
        <f>IF(ISBLANK(AZ73),"",ROUND(AZ73*0.1,0))</f>
        <v/>
      </c>
      <c r="BB73" s="10" t="n">
        <v>561000</v>
      </c>
      <c r="BC73" s="17">
        <f>IF(ISERROR(SUM(AX73,AY73)-BB73),"",SUM(AX73,AY73)-BB73)</f>
        <v/>
      </c>
      <c r="BD73" s="8">
        <f>BE73+BF73</f>
        <v/>
      </c>
      <c r="BE73" s="9" t="n">
        <v>314640</v>
      </c>
      <c r="BF73" s="9">
        <f>IF(ISBLANK(BE73),"",ROUND(BE73*0.1,0))</f>
        <v/>
      </c>
      <c r="BG73" s="10" t="n"/>
      <c r="BH73" s="17">
        <f>IF(ISERROR(SUM(BC73,BD73)-BG73),"",SUM(BC73,BD73)-BG73)</f>
        <v/>
      </c>
    </row>
    <row r="74">
      <c r="A74" s="5" t="n">
        <v>64</v>
      </c>
      <c r="B74" s="5" t="inlineStr">
        <is>
          <t>ケアリングジャパン</t>
        </is>
      </c>
      <c r="C74" s="6" t="n"/>
      <c r="D74" s="6" t="inlineStr">
        <is>
          <t>月末締め、翌月末払い</t>
        </is>
      </c>
      <c r="E74" s="7" t="n"/>
      <c r="F74" s="8">
        <f>G74+H74</f>
        <v/>
      </c>
      <c r="G74" s="9" t="n">
        <v>0</v>
      </c>
      <c r="H74" s="9">
        <f>IF(ISBLANK(G74),"",ROUND(G74*0.1,0))</f>
        <v/>
      </c>
      <c r="I74" s="10" t="n"/>
      <c r="J74" s="43">
        <f>IF(ISERROR(SUM(E74,F74)-I74),"",SUM(E74,F74)-I74)</f>
        <v/>
      </c>
      <c r="K74" s="8">
        <f>L74+M74</f>
        <v/>
      </c>
      <c r="L74" s="9" t="n">
        <v>0</v>
      </c>
      <c r="M74" s="9">
        <f>IF(ISBLANK(L74),"",ROUND(L74*0.1,0))</f>
        <v/>
      </c>
      <c r="N74" s="10" t="n"/>
      <c r="O74" s="17">
        <f>IF(ISERROR(SUM(J74,K74)-N74),"",SUM(J74,K74)-N74)</f>
        <v/>
      </c>
      <c r="P74" s="8">
        <f>Q74+R74</f>
        <v/>
      </c>
      <c r="Q74" s="9" t="n">
        <v>0</v>
      </c>
      <c r="R74" s="9">
        <f>IF(ISBLANK(Q74),"",ROUND(Q74*0.1,0))</f>
        <v/>
      </c>
      <c r="S74" s="10" t="n"/>
      <c r="T74" s="17">
        <f>IF(ISERROR(SUM(O74,P74)-S74),"",SUM(O74,P74)-S74)</f>
        <v/>
      </c>
      <c r="U74" s="8">
        <f>V74+W74</f>
        <v/>
      </c>
      <c r="V74" s="9" t="n">
        <v>0</v>
      </c>
      <c r="W74" s="9">
        <f>IF(ISBLANK(V74),"",ROUND(V74*0.1,0))</f>
        <v/>
      </c>
      <c r="X74" s="10" t="n"/>
      <c r="Y74" s="17">
        <f>IF(ISERROR(SUM(T74,U74)-X74),"",SUM(T74,U74)-X74)</f>
        <v/>
      </c>
      <c r="Z74" s="8">
        <f>AA74+AB74</f>
        <v/>
      </c>
      <c r="AA74" s="9" t="n">
        <v>0</v>
      </c>
      <c r="AB74" s="9">
        <f>IF(ISBLANK(AA74),"",ROUND(AA74*0.1,0))</f>
        <v/>
      </c>
      <c r="AC74" s="10" t="n"/>
      <c r="AD74" s="17">
        <f>IF(ISERROR(SUM(Y74,Z74)-AC74),"",SUM(Y74,Z74)-AC74)</f>
        <v/>
      </c>
      <c r="AE74" s="8">
        <f>AF74+AG74</f>
        <v/>
      </c>
      <c r="AF74" s="9" t="n">
        <v>0</v>
      </c>
      <c r="AG74" s="9">
        <f>IF(ISBLANK(AF74),"",ROUND(AF74*0.1,0))</f>
        <v/>
      </c>
      <c r="AH74" s="10" t="n"/>
      <c r="AI74" s="17">
        <f>IF(ISERROR(SUM(AD74,AE74)-AH74),"",SUM(AD74,AE74)-AH74)</f>
        <v/>
      </c>
      <c r="AJ74" s="8">
        <f>AK74+AL74</f>
        <v/>
      </c>
      <c r="AK74" s="9" t="n">
        <v>106848</v>
      </c>
      <c r="AL74" s="9">
        <f>IF(ISBLANK(AK74),"",ROUND(AK74*0.1,0))</f>
        <v/>
      </c>
      <c r="AM74" s="10" t="n"/>
      <c r="AN74" s="17">
        <f>IF(ISERROR(SUM(AI74,AJ74)-AM74),"",SUM(AI74,AJ74)-AM74)-1</f>
        <v/>
      </c>
      <c r="AO74" s="8">
        <f>AP74+AQ74</f>
        <v/>
      </c>
      <c r="AP74" s="9" t="n">
        <v>0</v>
      </c>
      <c r="AQ74" s="9">
        <f>IF(ISBLANK(AP74),"",ROUND(AP74*0.1,0))</f>
        <v/>
      </c>
      <c r="AR74" s="10" t="n">
        <v>117532</v>
      </c>
      <c r="AS74" s="17">
        <f>IF(ISERROR(SUM(AN74,AO74)-AR74),"",SUM(AN74,AO74)-AR74)</f>
        <v/>
      </c>
      <c r="AT74" s="8">
        <f>AU74+AV74</f>
        <v/>
      </c>
      <c r="AU74" s="9" t="n">
        <v>0</v>
      </c>
      <c r="AV74" s="9">
        <f>IF(ISBLANK(AU74),"",ROUND(AU74*0.1,0))</f>
        <v/>
      </c>
      <c r="AW74" s="10" t="n"/>
      <c r="AX74" s="17">
        <f>IF(ISERROR(SUM(AS74,AT74)-AW74),"",SUM(AS74,AT74)-AW74)</f>
        <v/>
      </c>
      <c r="AY74" s="8">
        <f>AZ74+BA74</f>
        <v/>
      </c>
      <c r="AZ74" s="9" t="n">
        <v>0</v>
      </c>
      <c r="BA74" s="9">
        <f>IF(ISBLANK(AZ74),"",ROUND(AZ74*0.1,0))</f>
        <v/>
      </c>
      <c r="BB74" s="10" t="n"/>
      <c r="BC74" s="17">
        <f>IF(ISERROR(SUM(AX74,AY74)-BB74),"",SUM(AX74,AY74)-BB74)</f>
        <v/>
      </c>
      <c r="BD74" s="8">
        <f>BE74+BF74</f>
        <v/>
      </c>
      <c r="BE74" s="9" t="n">
        <v>0</v>
      </c>
      <c r="BF74" s="9">
        <f>IF(ISBLANK(BE74),"",ROUND(BE74*0.1,0))</f>
        <v/>
      </c>
      <c r="BG74" s="10" t="n"/>
      <c r="BH74" s="17">
        <f>IF(ISERROR(SUM(BC74,BD74)-BG74),"",SUM(BC74,BD74)-BG74)</f>
        <v/>
      </c>
    </row>
    <row r="75">
      <c r="A75" s="5" t="n">
        <v>65</v>
      </c>
      <c r="B75" s="5" t="inlineStr">
        <is>
          <t>フェクト</t>
        </is>
      </c>
      <c r="C75" s="6" t="n"/>
      <c r="D75" s="76" t="inlineStr">
        <is>
          <t>前払い</t>
        </is>
      </c>
      <c r="E75" s="7" t="n"/>
      <c r="F75" s="8">
        <f>G75+H75</f>
        <v/>
      </c>
      <c r="G75" s="9" t="n">
        <v>0</v>
      </c>
      <c r="H75" s="9">
        <f>IF(ISBLANK(G75),"",ROUND(G75*0.1,0))</f>
        <v/>
      </c>
      <c r="I75" s="10" t="n"/>
      <c r="J75" s="43">
        <f>IF(ISERROR(SUM(E75,F75)-I75),"",SUM(E75,F75)-I75)</f>
        <v/>
      </c>
      <c r="K75" s="8">
        <f>L75+M75</f>
        <v/>
      </c>
      <c r="L75" s="9" t="n">
        <v>0</v>
      </c>
      <c r="M75" s="9">
        <f>IF(ISBLANK(L75),"",ROUND(L75*0.1,0))</f>
        <v/>
      </c>
      <c r="N75" s="10" t="n"/>
      <c r="O75" s="17">
        <f>IF(ISERROR(SUM(J75,K75)-N75),"",SUM(J75,K75)-N75)</f>
        <v/>
      </c>
      <c r="P75" s="8">
        <f>Q75+R75</f>
        <v/>
      </c>
      <c r="Q75" s="9" t="n">
        <v>0</v>
      </c>
      <c r="R75" s="9">
        <f>IF(ISBLANK(Q75),"",ROUND(Q75*0.1,0))</f>
        <v/>
      </c>
      <c r="S75" s="10" t="n"/>
      <c r="T75" s="17">
        <f>IF(ISERROR(SUM(O75,P75)-S75),"",SUM(O75,P75)-S75)</f>
        <v/>
      </c>
      <c r="U75" s="8">
        <f>V75+W75</f>
        <v/>
      </c>
      <c r="V75" s="9" t="n">
        <v>0</v>
      </c>
      <c r="W75" s="9">
        <f>IF(ISBLANK(V75),"",ROUND(V75*0.1,0))</f>
        <v/>
      </c>
      <c r="X75" s="10" t="n"/>
      <c r="Y75" s="17">
        <f>IF(ISERROR(SUM(T75,U75)-X75),"",SUM(T75,U75)-X75)</f>
        <v/>
      </c>
      <c r="Z75" s="8">
        <f>AA75+AB75</f>
        <v/>
      </c>
      <c r="AA75" s="9" t="n">
        <v>0</v>
      </c>
      <c r="AB75" s="9">
        <f>IF(ISBLANK(AA75),"",ROUND(AA75*0.1,0))</f>
        <v/>
      </c>
      <c r="AC75" s="10" t="n"/>
      <c r="AD75" s="17">
        <f>IF(ISERROR(SUM(Y75,Z75)-AC75),"",SUM(Y75,Z75)-AC75)</f>
        <v/>
      </c>
      <c r="AE75" s="8">
        <f>AF75+AG75</f>
        <v/>
      </c>
      <c r="AF75" s="9" t="n">
        <v>0</v>
      </c>
      <c r="AG75" s="9">
        <f>IF(ISBLANK(AF75),"",ROUND(AF75*0.1,0))</f>
        <v/>
      </c>
      <c r="AH75" s="10" t="n"/>
      <c r="AI75" s="17">
        <f>IF(ISERROR(SUM(AD75,AE75)-AH75),"",SUM(AD75,AE75)-AH75)</f>
        <v/>
      </c>
      <c r="AJ75" s="8">
        <f>AK75+AL75</f>
        <v/>
      </c>
      <c r="AK75" s="9" t="n">
        <v>0</v>
      </c>
      <c r="AL75" s="9">
        <f>IF(ISBLANK(AK75),"",ROUND(AK75*0.1,0))</f>
        <v/>
      </c>
      <c r="AM75" s="10" t="n"/>
      <c r="AN75" s="17">
        <f>IF(ISERROR(SUM(AI75,AJ75)-AM75),"",SUM(AI75,AJ75)-AM75)</f>
        <v/>
      </c>
      <c r="AO75" s="8">
        <f>AP75+AQ75</f>
        <v/>
      </c>
      <c r="AP75" s="9" t="n">
        <v>0</v>
      </c>
      <c r="AQ75" s="9">
        <f>IF(ISBLANK(AP75),"",ROUND(AP75*0.1,0))</f>
        <v/>
      </c>
      <c r="AR75" s="10" t="n"/>
      <c r="AS75" s="17">
        <f>IF(ISERROR(SUM(AN75,AO75)-AR75),"",SUM(AN75,AO75)-AR75)</f>
        <v/>
      </c>
      <c r="AT75" s="8">
        <f>AU75+AV75</f>
        <v/>
      </c>
      <c r="AU75" s="9" t="n">
        <v>0</v>
      </c>
      <c r="AV75" s="9">
        <f>IF(ISBLANK(AU75),"",ROUND(AU75*0.1,0))</f>
        <v/>
      </c>
      <c r="AW75" s="10" t="n"/>
      <c r="AX75" s="17">
        <f>IF(ISERROR(SUM(AS75,AT75)-AW75),"",SUM(AS75,AT75)-AW75)</f>
        <v/>
      </c>
      <c r="AY75" s="8">
        <f>AZ75+BA75</f>
        <v/>
      </c>
      <c r="AZ75" s="9" t="n">
        <v>0</v>
      </c>
      <c r="BA75" s="9">
        <f>IF(ISBLANK(AZ75),"",ROUND(AZ75*0.1,0))</f>
        <v/>
      </c>
      <c r="BB75" s="10" t="n"/>
      <c r="BC75" s="17">
        <f>IF(ISERROR(SUM(AX75,AY75)-BB75),"",SUM(AX75,AY75)-BB75)</f>
        <v/>
      </c>
      <c r="BD75" s="8">
        <f>BE75+BF75</f>
        <v/>
      </c>
      <c r="BE75" s="9" t="n">
        <v>0</v>
      </c>
      <c r="BF75" s="9">
        <f>IF(ISBLANK(BE75),"",ROUND(BE75*0.1,0))</f>
        <v/>
      </c>
      <c r="BG75" s="10" t="n"/>
      <c r="BH75" s="17">
        <f>IF(ISERROR(SUM(BC75,BD75)-BG75),"",SUM(BC75,BD75)-BG75)</f>
        <v/>
      </c>
    </row>
    <row r="76">
      <c r="A76" s="5" t="n">
        <v>66</v>
      </c>
      <c r="B76" s="5" t="inlineStr">
        <is>
          <t>ソワレインターナショナル</t>
        </is>
      </c>
      <c r="C76" s="6" t="n"/>
      <c r="D76" s="76" t="inlineStr">
        <is>
          <t>前払い</t>
        </is>
      </c>
      <c r="E76" s="7" t="n"/>
      <c r="F76" s="8">
        <f>G76+H76</f>
        <v/>
      </c>
      <c r="G76" s="9" t="n">
        <v>0</v>
      </c>
      <c r="H76" s="9">
        <f>IF(ISBLANK(G76),"",ROUND(G76*0.1,0))</f>
        <v/>
      </c>
      <c r="I76" s="10" t="n"/>
      <c r="J76" s="43">
        <f>IF(ISERROR(SUM(E76,F76)-I76),"",SUM(E76,F76)-I76)</f>
        <v/>
      </c>
      <c r="K76" s="8">
        <f>L76+M76</f>
        <v/>
      </c>
      <c r="L76" s="9" t="n">
        <v>0</v>
      </c>
      <c r="M76" s="9">
        <f>IF(ISBLANK(L76),"",ROUND(L76*0.1,0))</f>
        <v/>
      </c>
      <c r="N76" s="10" t="n"/>
      <c r="O76" s="17">
        <f>IF(ISERROR(SUM(J76,K76)-N76),"",SUM(J76,K76)-N76)</f>
        <v/>
      </c>
      <c r="P76" s="8">
        <f>Q76+R76</f>
        <v/>
      </c>
      <c r="Q76" s="9" t="n">
        <v>0</v>
      </c>
      <c r="R76" s="9">
        <f>IF(ISBLANK(Q76),"",ROUND(Q76*0.1,0))</f>
        <v/>
      </c>
      <c r="S76" s="10" t="n"/>
      <c r="T76" s="17">
        <f>IF(ISERROR(SUM(O76,P76)-S76),"",SUM(O76,P76)-S76)</f>
        <v/>
      </c>
      <c r="U76" s="8">
        <f>V76+W76</f>
        <v/>
      </c>
      <c r="V76" s="9" t="n">
        <v>0</v>
      </c>
      <c r="W76" s="9">
        <f>IF(ISBLANK(V76),"",ROUND(V76*0.1,0))</f>
        <v/>
      </c>
      <c r="X76" s="10" t="n"/>
      <c r="Y76" s="17">
        <f>IF(ISERROR(SUM(T76,U76)-X76),"",SUM(T76,U76)-X76)</f>
        <v/>
      </c>
      <c r="Z76" s="8">
        <f>AA76+AB76</f>
        <v/>
      </c>
      <c r="AA76" s="9" t="n">
        <v>0</v>
      </c>
      <c r="AB76" s="9">
        <f>IF(ISBLANK(AA76),"",ROUND(AA76*0.1,0))</f>
        <v/>
      </c>
      <c r="AC76" s="10" t="n"/>
      <c r="AD76" s="17">
        <f>IF(ISERROR(SUM(Y76,Z76)-AC76),"",SUM(Y76,Z76)-AC76)</f>
        <v/>
      </c>
      <c r="AE76" s="8">
        <f>AF76+AG76</f>
        <v/>
      </c>
      <c r="AF76" s="9" t="n">
        <v>0</v>
      </c>
      <c r="AG76" s="9">
        <f>IF(ISBLANK(AF76),"",ROUND(AF76*0.1,0))</f>
        <v/>
      </c>
      <c r="AH76" s="10" t="n"/>
      <c r="AI76" s="17">
        <f>IF(ISERROR(SUM(AD76,AE76)-AH76),"",SUM(AD76,AE76)-AH76)</f>
        <v/>
      </c>
      <c r="AJ76" s="8">
        <f>AK76+AL76</f>
        <v/>
      </c>
      <c r="AK76" s="9" t="n">
        <v>0</v>
      </c>
      <c r="AL76" s="9">
        <f>IF(ISBLANK(AK76),"",ROUND(AK76*0.1,0))</f>
        <v/>
      </c>
      <c r="AM76" s="10" t="n"/>
      <c r="AN76" s="17">
        <f>IF(ISERROR(SUM(AI76,AJ76)-AM76),"",SUM(AI76,AJ76)-AM76)</f>
        <v/>
      </c>
      <c r="AO76" s="8">
        <f>AP76+AQ76</f>
        <v/>
      </c>
      <c r="AP76" s="9" t="n">
        <v>0</v>
      </c>
      <c r="AQ76" s="9">
        <f>IF(ISBLANK(AP76),"",ROUND(AP76*0.1,0))</f>
        <v/>
      </c>
      <c r="AR76" s="10" t="n"/>
      <c r="AS76" s="17">
        <f>IF(ISERROR(SUM(AN76,AO76)-AR76),"",SUM(AN76,AO76)-AR76)</f>
        <v/>
      </c>
      <c r="AT76" s="8">
        <f>AU76+AV76</f>
        <v/>
      </c>
      <c r="AU76" s="9" t="n">
        <v>0</v>
      </c>
      <c r="AV76" s="9">
        <f>IF(ISBLANK(AU76),"",ROUND(AU76*0.1,0))</f>
        <v/>
      </c>
      <c r="AW76" s="10" t="n"/>
      <c r="AX76" s="17">
        <f>IF(ISERROR(SUM(AS76,AT76)-AW76),"",SUM(AS76,AT76)-AW76)</f>
        <v/>
      </c>
      <c r="AY76" s="8">
        <f>AZ76+BA76</f>
        <v/>
      </c>
      <c r="AZ76" s="9" t="n">
        <v>0</v>
      </c>
      <c r="BA76" s="9">
        <f>IF(ISBLANK(AZ76),"",ROUND(AZ76*0.1,0))</f>
        <v/>
      </c>
      <c r="BB76" s="10" t="n"/>
      <c r="BC76" s="17">
        <f>IF(ISERROR(SUM(AX76,AY76)-BB76),"",SUM(AX76,AY76)-BB76)</f>
        <v/>
      </c>
      <c r="BD76" s="8">
        <f>BE76+BF76</f>
        <v/>
      </c>
      <c r="BE76" s="9" t="n">
        <v>0</v>
      </c>
      <c r="BF76" s="9">
        <f>IF(ISBLANK(BE76),"",ROUND(BE76*0.1,0))</f>
        <v/>
      </c>
      <c r="BG76" s="10" t="n"/>
      <c r="BH76" s="17">
        <f>IF(ISERROR(SUM(BC76,BD76)-BG76),"",SUM(BC76,BD76)-BG76)</f>
        <v/>
      </c>
    </row>
    <row r="77" hidden="1" s="103">
      <c r="A77" s="5" t="n">
        <v>67</v>
      </c>
      <c r="B77" s="5" t="n"/>
      <c r="C77" s="6" t="n"/>
      <c r="D77" s="6" t="n"/>
      <c r="E77" s="7" t="n"/>
      <c r="F77" s="8">
        <f>G77+H77</f>
        <v/>
      </c>
      <c r="G77" s="9" t="n">
        <v>0</v>
      </c>
      <c r="H77" s="9">
        <f>IF(ISBLANK(G77),"",ROUND(G77*0.1,0))</f>
        <v/>
      </c>
      <c r="I77" s="10" t="n"/>
      <c r="J77" s="43">
        <f>IF(ISERROR(SUM(E77,F77)-I77),"",SUM(E77,F77)-I77)</f>
        <v/>
      </c>
      <c r="K77" s="8">
        <f>L77+M77</f>
        <v/>
      </c>
      <c r="L77" s="9" t="n">
        <v>0</v>
      </c>
      <c r="M77" s="9">
        <f>IF(ISBLANK(L77),"",ROUND(L77*0.1,0))</f>
        <v/>
      </c>
      <c r="N77" s="10" t="n"/>
      <c r="O77" s="17">
        <f>IF(ISERROR(SUM(J77,K77)-N77),"",SUM(J77,K77)-N77)</f>
        <v/>
      </c>
      <c r="P77" s="8">
        <f>Q77+R77</f>
        <v/>
      </c>
      <c r="Q77" s="9" t="n">
        <v>0</v>
      </c>
      <c r="R77" s="9">
        <f>IF(ISBLANK(Q77),"",ROUND(Q77*0.1,0))</f>
        <v/>
      </c>
      <c r="S77" s="10" t="n"/>
      <c r="T77" s="17">
        <f>IF(ISERROR(SUM(O77,P77)-S77),"",SUM(O77,P77)-S77)</f>
        <v/>
      </c>
      <c r="U77" s="8">
        <f>V77+W77</f>
        <v/>
      </c>
      <c r="V77" s="9" t="n">
        <v>0</v>
      </c>
      <c r="W77" s="9">
        <f>IF(ISBLANK(V77),"",ROUND(V77*0.1,0))</f>
        <v/>
      </c>
      <c r="X77" s="10" t="n"/>
      <c r="Y77" s="17">
        <f>IF(ISERROR(SUM(T77,U77)-X77),"",SUM(T77,U77)-X77)</f>
        <v/>
      </c>
      <c r="Z77" s="8">
        <f>AA77+AB77</f>
        <v/>
      </c>
      <c r="AA77" s="9" t="n">
        <v>0</v>
      </c>
      <c r="AB77" s="9">
        <f>IF(ISBLANK(AA77),"",ROUND(AA77*0.1,0))</f>
        <v/>
      </c>
      <c r="AC77" s="10" t="n"/>
      <c r="AD77" s="17">
        <f>IF(ISERROR(SUM(Y77,Z77)-AC77),"",SUM(Y77,Z77)-AC77)</f>
        <v/>
      </c>
      <c r="AE77" s="8">
        <f>AF77+AG77</f>
        <v/>
      </c>
      <c r="AF77" s="9" t="n">
        <v>0</v>
      </c>
      <c r="AG77" s="9">
        <f>IF(ISBLANK(AF77),"",ROUND(AF77*0.1,0))</f>
        <v/>
      </c>
      <c r="AH77" s="10" t="n"/>
      <c r="AI77" s="17">
        <f>IF(ISERROR(SUM(AD77,AE77)-AH77),"",SUM(AD77,AE77)-AH77)</f>
        <v/>
      </c>
      <c r="AJ77" s="8">
        <f>AK77+AL77</f>
        <v/>
      </c>
      <c r="AK77" s="9" t="n">
        <v>0</v>
      </c>
      <c r="AL77" s="9">
        <f>IF(ISBLANK(AK77),"",ROUND(AK77*0.1,0))</f>
        <v/>
      </c>
      <c r="AM77" s="10" t="n"/>
      <c r="AN77" s="17">
        <f>IF(ISERROR(SUM(AI77,AJ77)-AM77),"",SUM(AI77,AJ77)-AM77)</f>
        <v/>
      </c>
      <c r="AO77" s="8">
        <f>AP77+AQ77</f>
        <v/>
      </c>
      <c r="AP77" s="9" t="n">
        <v>0</v>
      </c>
      <c r="AQ77" s="9">
        <f>IF(ISBLANK(AP77),"",ROUND(AP77*0.1,0))</f>
        <v/>
      </c>
      <c r="AR77" s="10" t="n"/>
      <c r="AS77" s="17">
        <f>IF(ISERROR(SUM(AN77,AO77)-AR77),"",SUM(AN77,AO77)-AR77)</f>
        <v/>
      </c>
      <c r="AT77" s="8">
        <f>AU77+AV77</f>
        <v/>
      </c>
      <c r="AU77" s="9" t="n">
        <v>0</v>
      </c>
      <c r="AV77" s="9">
        <f>IF(ISBLANK(AU77),"",ROUND(AU77*0.1,0))</f>
        <v/>
      </c>
      <c r="AW77" s="10" t="n"/>
      <c r="AX77" s="17">
        <f>IF(ISERROR(SUM(AS77,AT77)-AW77),"",SUM(AS77,AT77)-AW77)</f>
        <v/>
      </c>
      <c r="AY77" s="8">
        <f>AZ77+BA77</f>
        <v/>
      </c>
      <c r="AZ77" s="9" t="n">
        <v>0</v>
      </c>
      <c r="BA77" s="9">
        <f>IF(ISBLANK(AZ77),"",ROUND(AZ77*0.1,0))</f>
        <v/>
      </c>
      <c r="BB77" s="10" t="n"/>
      <c r="BC77" s="17">
        <f>IF(ISERROR(SUM(AX77,AY77)-BB77),"",SUM(AX77,AY77)-BB77)</f>
        <v/>
      </c>
      <c r="BD77" s="8">
        <f>BE77+BF77</f>
        <v/>
      </c>
      <c r="BE77" s="9" t="n">
        <v>0</v>
      </c>
      <c r="BF77" s="9">
        <f>IF(ISBLANK(BE77),"",ROUND(BE77*0.1,0))</f>
        <v/>
      </c>
      <c r="BG77" s="10" t="n"/>
      <c r="BH77" s="17">
        <f>IF(ISERROR(SUM(BC77,BD77)-BG77),"",SUM(BC77,BD77)-BG77)</f>
        <v/>
      </c>
    </row>
    <row r="78" hidden="1" s="103">
      <c r="A78" s="5" t="n">
        <v>68</v>
      </c>
      <c r="B78" s="5" t="n"/>
      <c r="C78" s="6" t="n"/>
      <c r="D78" s="6" t="n"/>
      <c r="E78" s="7" t="n"/>
      <c r="F78" s="8">
        <f>G78+H78</f>
        <v/>
      </c>
      <c r="G78" s="9" t="n">
        <v>0</v>
      </c>
      <c r="H78" s="9">
        <f>IF(ISBLANK(G78),"",ROUND(G78*0.1,0))</f>
        <v/>
      </c>
      <c r="I78" s="10" t="n"/>
      <c r="J78" s="43">
        <f>IF(ISERROR(SUM(E78,F78)-I78),"",SUM(E78,F78)-I78)</f>
        <v/>
      </c>
      <c r="K78" s="8">
        <f>L78+M78</f>
        <v/>
      </c>
      <c r="L78" s="9" t="n">
        <v>0</v>
      </c>
      <c r="M78" s="9">
        <f>IF(ISBLANK(L78),"",ROUND(L78*0.1,0))</f>
        <v/>
      </c>
      <c r="N78" s="10" t="n"/>
      <c r="O78" s="17">
        <f>IF(ISERROR(SUM(J78,K78)-N78),"",SUM(J78,K78)-N78)</f>
        <v/>
      </c>
      <c r="P78" s="8">
        <f>Q78+R78</f>
        <v/>
      </c>
      <c r="Q78" s="9" t="n">
        <v>0</v>
      </c>
      <c r="R78" s="9">
        <f>IF(ISBLANK(Q78),"",ROUND(Q78*0.1,0))</f>
        <v/>
      </c>
      <c r="S78" s="10" t="n"/>
      <c r="T78" s="17">
        <f>IF(ISERROR(SUM(O78,P78)-S78),"",SUM(O78,P78)-S78)</f>
        <v/>
      </c>
      <c r="U78" s="8">
        <f>V78+W78</f>
        <v/>
      </c>
      <c r="V78" s="9" t="n">
        <v>0</v>
      </c>
      <c r="W78" s="9">
        <f>IF(ISBLANK(V78),"",ROUND(V78*0.1,0))</f>
        <v/>
      </c>
      <c r="X78" s="10" t="n"/>
      <c r="Y78" s="17">
        <f>IF(ISERROR(SUM(T78,U78)-X78),"",SUM(T78,U78)-X78)</f>
        <v/>
      </c>
      <c r="Z78" s="8">
        <f>AA78+AB78</f>
        <v/>
      </c>
      <c r="AA78" s="9" t="n">
        <v>0</v>
      </c>
      <c r="AB78" s="9">
        <f>IF(ISBLANK(AA78),"",ROUND(AA78*0.1,0))</f>
        <v/>
      </c>
      <c r="AC78" s="10" t="n"/>
      <c r="AD78" s="17">
        <f>IF(ISERROR(SUM(Y78,Z78)-AC78),"",SUM(Y78,Z78)-AC78)</f>
        <v/>
      </c>
      <c r="AE78" s="8">
        <f>AF78+AG78</f>
        <v/>
      </c>
      <c r="AF78" s="9" t="n">
        <v>0</v>
      </c>
      <c r="AG78" s="9">
        <f>IF(ISBLANK(AF78),"",ROUND(AF78*0.1,0))</f>
        <v/>
      </c>
      <c r="AH78" s="10" t="n"/>
      <c r="AI78" s="17">
        <f>IF(ISERROR(SUM(AD78,AE78)-AH78),"",SUM(AD78,AE78)-AH78)</f>
        <v/>
      </c>
      <c r="AJ78" s="8">
        <f>AK78+AL78</f>
        <v/>
      </c>
      <c r="AK78" s="9" t="n">
        <v>0</v>
      </c>
      <c r="AL78" s="9">
        <f>IF(ISBLANK(AK78),"",ROUND(AK78*0.1,0))</f>
        <v/>
      </c>
      <c r="AM78" s="10" t="n"/>
      <c r="AN78" s="17">
        <f>IF(ISERROR(SUM(AI78,AJ78)-AM78),"",SUM(AI78,AJ78)-AM78)</f>
        <v/>
      </c>
      <c r="AO78" s="8">
        <f>AP78+AQ78</f>
        <v/>
      </c>
      <c r="AP78" s="9" t="n">
        <v>0</v>
      </c>
      <c r="AQ78" s="9">
        <f>IF(ISBLANK(AP78),"",ROUND(AP78*0.1,0))</f>
        <v/>
      </c>
      <c r="AR78" s="10" t="n"/>
      <c r="AS78" s="17">
        <f>IF(ISERROR(SUM(AN78,AO78)-AR78),"",SUM(AN78,AO78)-AR78)</f>
        <v/>
      </c>
      <c r="AT78" s="8">
        <f>AU78+AV78</f>
        <v/>
      </c>
      <c r="AU78" s="9" t="n">
        <v>0</v>
      </c>
      <c r="AV78" s="9">
        <f>IF(ISBLANK(AU78),"",ROUND(AU78*0.1,0))</f>
        <v/>
      </c>
      <c r="AW78" s="10" t="n"/>
      <c r="AX78" s="17">
        <f>IF(ISERROR(SUM(AS78,AT78)-AW78),"",SUM(AS78,AT78)-AW78)</f>
        <v/>
      </c>
      <c r="AY78" s="8">
        <f>AZ78+BA78</f>
        <v/>
      </c>
      <c r="AZ78" s="9" t="n">
        <v>0</v>
      </c>
      <c r="BA78" s="9">
        <f>IF(ISBLANK(AZ78),"",ROUND(AZ78*0.1,0))</f>
        <v/>
      </c>
      <c r="BB78" s="10" t="n"/>
      <c r="BC78" s="17">
        <f>IF(ISERROR(SUM(AX78,AY78)-BB78),"",SUM(AX78,AY78)-BB78)</f>
        <v/>
      </c>
      <c r="BD78" s="8">
        <f>BE78+BF78</f>
        <v/>
      </c>
      <c r="BE78" s="9" t="n">
        <v>0</v>
      </c>
      <c r="BF78" s="9">
        <f>IF(ISBLANK(BE78),"",ROUND(BE78*0.1,0))</f>
        <v/>
      </c>
      <c r="BG78" s="10" t="n"/>
      <c r="BH78" s="17">
        <f>IF(ISERROR(SUM(BC78,BD78)-BG78),"",SUM(BC78,BD78)-BG78)</f>
        <v/>
      </c>
    </row>
    <row r="79">
      <c r="A79" s="5" t="n">
        <v>69</v>
      </c>
      <c r="B79" s="5" t="inlineStr">
        <is>
          <t>Diaas JAPAN</t>
        </is>
      </c>
      <c r="C79" s="6" t="inlineStr">
        <is>
          <t>Diaas JAPAN</t>
        </is>
      </c>
      <c r="D79" s="76" t="inlineStr">
        <is>
          <t>前払い</t>
        </is>
      </c>
      <c r="E79" s="7" t="n"/>
      <c r="F79" s="8">
        <f>G79+H79</f>
        <v/>
      </c>
      <c r="G79" s="9" t="n">
        <v>0</v>
      </c>
      <c r="H79" s="9">
        <f>IF(ISBLANK(G79),"",ROUND(G79*0.1,0))</f>
        <v/>
      </c>
      <c r="I79" s="10" t="n"/>
      <c r="J79" s="43">
        <f>IF(ISERROR(SUM(E79,F79)-I79),"",SUM(E79,F79)-I79)</f>
        <v/>
      </c>
      <c r="K79" s="8">
        <f>L79+M79</f>
        <v/>
      </c>
      <c r="L79" s="9" t="n">
        <v>0</v>
      </c>
      <c r="M79" s="9">
        <f>IF(ISBLANK(L79),"",ROUND(L79*0.1,0))</f>
        <v/>
      </c>
      <c r="N79" s="10" t="n"/>
      <c r="O79" s="17">
        <f>IF(ISERROR(SUM(J79,K79)-N79),"",SUM(J79,K79)-N79)</f>
        <v/>
      </c>
      <c r="P79" s="8">
        <f>Q79+R79</f>
        <v/>
      </c>
      <c r="Q79" s="9" t="n">
        <v>0</v>
      </c>
      <c r="R79" s="9">
        <f>IF(ISBLANK(Q79),"",ROUND(Q79*0.1,0))</f>
        <v/>
      </c>
      <c r="S79" s="10" t="n"/>
      <c r="T79" s="17">
        <f>IF(ISERROR(SUM(O79,P79)-S79),"",SUM(O79,P79)-S79)</f>
        <v/>
      </c>
      <c r="U79" s="8">
        <f>V79+W79</f>
        <v/>
      </c>
      <c r="V79" s="9" t="n">
        <v>0</v>
      </c>
      <c r="W79" s="9">
        <f>IF(ISBLANK(V79),"",ROUND(V79*0.1,0))</f>
        <v/>
      </c>
      <c r="X79" s="10" t="n"/>
      <c r="Y79" s="17">
        <f>IF(ISERROR(SUM(T79,U79)-X79),"",SUM(T79,U79)-X79)</f>
        <v/>
      </c>
      <c r="Z79" s="8">
        <f>AA79+AB79</f>
        <v/>
      </c>
      <c r="AA79" s="9" t="n">
        <v>0</v>
      </c>
      <c r="AB79" s="9">
        <f>IF(ISBLANK(AA79),"",ROUND(AA79*0.1,0))</f>
        <v/>
      </c>
      <c r="AC79" s="10" t="n"/>
      <c r="AD79" s="17">
        <f>IF(ISERROR(SUM(Y79,Z79)-AC79),"",SUM(Y79,Z79)-AC79)</f>
        <v/>
      </c>
      <c r="AE79" s="8">
        <f>AF79+AG79</f>
        <v/>
      </c>
      <c r="AF79" s="9" t="n">
        <v>0</v>
      </c>
      <c r="AG79" s="9">
        <f>IF(ISBLANK(AF79),"",ROUND(AF79*0.1,0))</f>
        <v/>
      </c>
      <c r="AH79" s="10" t="n"/>
      <c r="AI79" s="17">
        <f>IF(ISERROR(SUM(AD79,AE79)-AH79),"",SUM(AD79,AE79)-AH79)</f>
        <v/>
      </c>
      <c r="AJ79" s="8">
        <f>AK79+AL79</f>
        <v/>
      </c>
      <c r="AK79" s="9" t="n">
        <v>0</v>
      </c>
      <c r="AL79" s="9">
        <f>IF(ISBLANK(AK79),"",ROUND(AK79*0.1,0))</f>
        <v/>
      </c>
      <c r="AM79" s="10" t="n"/>
      <c r="AN79" s="17">
        <f>IF(ISERROR(SUM(AI79,AJ79)-AM79),"",SUM(AI79,AJ79)-AM79)</f>
        <v/>
      </c>
      <c r="AO79" s="8">
        <f>AP79+AQ79</f>
        <v/>
      </c>
      <c r="AP79" s="9" t="n">
        <v>0</v>
      </c>
      <c r="AQ79" s="9">
        <f>IF(ISBLANK(AP79),"",ROUND(AP79*0.1,0))</f>
        <v/>
      </c>
      <c r="AR79" s="10" t="n"/>
      <c r="AS79" s="17">
        <f>IF(ISERROR(SUM(AN79,AO79)-AR79),"",SUM(AN79,AO79)-AR79)</f>
        <v/>
      </c>
      <c r="AT79" s="8">
        <f>AU79+AV79</f>
        <v/>
      </c>
      <c r="AU79" s="9" t="n">
        <v>0</v>
      </c>
      <c r="AV79" s="9">
        <f>IF(ISBLANK(AU79),"",ROUND(AU79*0.1,0))</f>
        <v/>
      </c>
      <c r="AW79" s="10" t="n"/>
      <c r="AX79" s="17">
        <f>IF(ISERROR(SUM(AS79,AT79)-AW79),"",SUM(AS79,AT79)-AW79)</f>
        <v/>
      </c>
      <c r="AY79" s="8">
        <f>AZ79+BA79</f>
        <v/>
      </c>
      <c r="AZ79" s="9" t="n">
        <v>0</v>
      </c>
      <c r="BA79" s="9">
        <f>IF(ISBLANK(AZ79),"",ROUND(AZ79*0.1,0))</f>
        <v/>
      </c>
      <c r="BB79" s="10" t="n"/>
      <c r="BC79" s="17">
        <f>IF(ISERROR(SUM(AX79,AY79)-BB79),"",SUM(AX79,AY79)-BB79)</f>
        <v/>
      </c>
      <c r="BD79" s="8">
        <f>BE79+BF79</f>
        <v/>
      </c>
      <c r="BE79" s="9" t="n">
        <v>0</v>
      </c>
      <c r="BF79" s="9">
        <f>IF(ISBLANK(BE79),"",ROUND(BE79*0.1,0))</f>
        <v/>
      </c>
      <c r="BG79" s="10" t="n"/>
      <c r="BH79" s="17">
        <f>IF(ISERROR(SUM(BC79,BD79)-BG79),"",SUM(BC79,BD79)-BG79)</f>
        <v/>
      </c>
    </row>
    <row r="80">
      <c r="A80" s="5" t="n">
        <v>70</v>
      </c>
      <c r="B80" s="5" t="inlineStr">
        <is>
          <t>メロスコスメティック</t>
        </is>
      </c>
      <c r="C80" s="6" t="inlineStr">
        <is>
          <t>MEROS</t>
        </is>
      </c>
      <c r="D80" s="76" t="inlineStr">
        <is>
          <t>前払い</t>
        </is>
      </c>
      <c r="E80" s="7" t="n"/>
      <c r="F80" s="8">
        <f>G80+H80</f>
        <v/>
      </c>
      <c r="G80" s="9" t="n">
        <v>0</v>
      </c>
      <c r="H80" s="9">
        <f>IF(ISBLANK(G80),"",ROUND(G80*0.1,0))</f>
        <v/>
      </c>
      <c r="I80" s="10" t="n"/>
      <c r="J80" s="43">
        <f>IF(ISERROR(SUM(E80,F80)-I80),"",SUM(E80,F80)-I80)</f>
        <v/>
      </c>
      <c r="K80" s="8">
        <f>L80+M80</f>
        <v/>
      </c>
      <c r="L80" s="9" t="n">
        <v>0</v>
      </c>
      <c r="M80" s="9">
        <f>IF(ISBLANK(L80),"",ROUND(L80*0.1,0))</f>
        <v/>
      </c>
      <c r="N80" s="10" t="n"/>
      <c r="O80" s="17">
        <f>IF(ISERROR(SUM(J80,K80)-N80),"",SUM(J80,K80)-N80)</f>
        <v/>
      </c>
      <c r="P80" s="8">
        <f>Q80+R80</f>
        <v/>
      </c>
      <c r="Q80" s="9" t="n">
        <v>0</v>
      </c>
      <c r="R80" s="9">
        <f>IF(ISBLANK(Q80),"",ROUND(Q80*0.1,0))</f>
        <v/>
      </c>
      <c r="S80" s="10" t="n"/>
      <c r="T80" s="17">
        <f>IF(ISERROR(SUM(O80,P80)-S80),"",SUM(O80,P80)-S80)</f>
        <v/>
      </c>
      <c r="U80" s="8">
        <f>V80+W80</f>
        <v/>
      </c>
      <c r="V80" s="9" t="n">
        <v>0</v>
      </c>
      <c r="W80" s="9">
        <f>IF(ISBLANK(V80),"",ROUND(V80*0.1,0))</f>
        <v/>
      </c>
      <c r="X80" s="10" t="n"/>
      <c r="Y80" s="17">
        <f>IF(ISERROR(SUM(T80,U80)-X80),"",SUM(T80,U80)-X80)</f>
        <v/>
      </c>
      <c r="Z80" s="8">
        <f>AA80+AB80</f>
        <v/>
      </c>
      <c r="AA80" s="9" t="n">
        <v>0</v>
      </c>
      <c r="AB80" s="9">
        <f>IF(ISBLANK(AA80),"",ROUND(AA80*0.1,0))</f>
        <v/>
      </c>
      <c r="AC80" s="10" t="n"/>
      <c r="AD80" s="17">
        <f>IF(ISERROR(SUM(Y80,Z80)-AC80),"",SUM(Y80,Z80)-AC80)</f>
        <v/>
      </c>
      <c r="AE80" s="8">
        <f>AF80+AG80</f>
        <v/>
      </c>
      <c r="AF80" s="9" t="n">
        <v>0</v>
      </c>
      <c r="AG80" s="9">
        <f>IF(ISBLANK(AF80),"",ROUND(AF80*0.1,0))</f>
        <v/>
      </c>
      <c r="AH80" s="10" t="n"/>
      <c r="AI80" s="17">
        <f>IF(ISERROR(SUM(AD80,AE80)-AH80),"",SUM(AD80,AE80)-AH80)</f>
        <v/>
      </c>
      <c r="AJ80" s="8">
        <f>AK80+AL80</f>
        <v/>
      </c>
      <c r="AK80" s="9" t="n">
        <v>0</v>
      </c>
      <c r="AL80" s="9">
        <f>IF(ISBLANK(AK80),"",ROUND(AK80*0.1,0))</f>
        <v/>
      </c>
      <c r="AM80" s="10" t="n"/>
      <c r="AN80" s="17">
        <f>IF(ISERROR(SUM(AI80,AJ80)-AM80),"",SUM(AI80,AJ80)-AM80)</f>
        <v/>
      </c>
      <c r="AO80" s="8">
        <f>AP80+AQ80</f>
        <v/>
      </c>
      <c r="AP80" s="9" t="n">
        <v>0</v>
      </c>
      <c r="AQ80" s="9">
        <f>IF(ISBLANK(AP80),"",ROUND(AP80*0.1,0))</f>
        <v/>
      </c>
      <c r="AR80" s="10" t="n"/>
      <c r="AS80" s="17">
        <f>IF(ISERROR(SUM(AN80,AO80)-AR80),"",SUM(AN80,AO80)-AR80)</f>
        <v/>
      </c>
      <c r="AT80" s="8">
        <f>AU80+AV80</f>
        <v/>
      </c>
      <c r="AU80" s="9" t="n">
        <v>0</v>
      </c>
      <c r="AV80" s="9">
        <f>IF(ISBLANK(AU80),"",ROUND(AU80*0.1,0))</f>
        <v/>
      </c>
      <c r="AW80" s="10" t="n"/>
      <c r="AX80" s="17">
        <f>IF(ISERROR(SUM(AS80,AT80)-AW80),"",SUM(AS80,AT80)-AW80)</f>
        <v/>
      </c>
      <c r="AY80" s="8">
        <f>AZ80+BA80</f>
        <v/>
      </c>
      <c r="AZ80" s="9" t="n">
        <v>0</v>
      </c>
      <c r="BA80" s="9">
        <f>IF(ISBLANK(AZ80),"",ROUND(AZ80*0.1,0))</f>
        <v/>
      </c>
      <c r="BB80" s="10" t="n"/>
      <c r="BC80" s="17">
        <f>IF(ISERROR(SUM(AX80,AY80)-BB80),"",SUM(AX80,AY80)-BB80)</f>
        <v/>
      </c>
      <c r="BD80" s="8">
        <f>BE80+BF80</f>
        <v/>
      </c>
      <c r="BE80" s="9" t="n">
        <v>0</v>
      </c>
      <c r="BF80" s="9">
        <f>IF(ISBLANK(BE80),"",ROUND(BE80*0.1,0))</f>
        <v/>
      </c>
      <c r="BG80" s="10" t="n"/>
      <c r="BH80" s="17">
        <f>IF(ISERROR(SUM(BC80,BD80)-BG80),"",SUM(BC80,BD80)-BG80)</f>
        <v/>
      </c>
    </row>
    <row r="81">
      <c r="A81" s="5" t="n">
        <v>71</v>
      </c>
      <c r="B81" s="5" t="inlineStr">
        <is>
          <t>アイスタイル</t>
        </is>
      </c>
      <c r="C81" s="6" t="n"/>
      <c r="D81" s="6" t="inlineStr">
        <is>
          <t>月末締め、翌月末払い</t>
        </is>
      </c>
      <c r="E81" s="7" t="n"/>
      <c r="F81" s="8">
        <f>G81+H81</f>
        <v/>
      </c>
      <c r="G81" s="9" t="n">
        <v>0</v>
      </c>
      <c r="H81" s="9">
        <f>IF(ISBLANK(G81),"",ROUND(G81*0.1,0))</f>
        <v/>
      </c>
      <c r="I81" s="10" t="n"/>
      <c r="J81" s="43">
        <f>IF(ISERROR(SUM(E81,F81)-I81),"",SUM(E81,F81)-I81)</f>
        <v/>
      </c>
      <c r="K81" s="8">
        <f>L81+M81</f>
        <v/>
      </c>
      <c r="L81" s="9" t="n">
        <v>0</v>
      </c>
      <c r="M81" s="9">
        <f>IF(ISBLANK(L81),"",ROUND(L81*0.1,0))</f>
        <v/>
      </c>
      <c r="N81" s="10" t="n"/>
      <c r="O81" s="17">
        <f>IF(ISERROR(SUM(J81,K81)-N81),"",SUM(J81,K81)-N81)</f>
        <v/>
      </c>
      <c r="P81" s="8">
        <f>Q81+R81</f>
        <v/>
      </c>
      <c r="Q81" s="9" t="n">
        <v>0</v>
      </c>
      <c r="R81" s="9">
        <f>IF(ISBLANK(Q81),"",ROUND(Q81*0.1,0))</f>
        <v/>
      </c>
      <c r="S81" s="10" t="n"/>
      <c r="T81" s="17">
        <f>IF(ISERROR(SUM(O81,P81)-S81),"",SUM(O81,P81)-S81)</f>
        <v/>
      </c>
      <c r="U81" s="8">
        <f>V81+W81</f>
        <v/>
      </c>
      <c r="V81" s="9" t="n">
        <v>0</v>
      </c>
      <c r="W81" s="9">
        <f>IF(ISBLANK(V81),"",ROUND(V81*0.1,0))</f>
        <v/>
      </c>
      <c r="X81" s="10" t="n"/>
      <c r="Y81" s="17">
        <f>IF(ISERROR(SUM(T81,U81)-X81),"",SUM(T81,U81)-X81)</f>
        <v/>
      </c>
      <c r="Z81" s="8">
        <f>AA81+AB81</f>
        <v/>
      </c>
      <c r="AA81" s="9" t="n">
        <v>0</v>
      </c>
      <c r="AB81" s="9">
        <f>IF(ISBLANK(AA81),"",ROUND(AA81*0.1,0))</f>
        <v/>
      </c>
      <c r="AC81" s="10" t="n"/>
      <c r="AD81" s="17">
        <f>IF(ISERROR(SUM(Y81,Z81)-AC81),"",SUM(Y81,Z81)-AC81)</f>
        <v/>
      </c>
      <c r="AE81" s="8">
        <f>AF81+AG81</f>
        <v/>
      </c>
      <c r="AF81" s="9" t="n">
        <v>0</v>
      </c>
      <c r="AG81" s="9">
        <f>IF(ISBLANK(AF81),"",ROUND(AF81*0.1,0))</f>
        <v/>
      </c>
      <c r="AH81" s="10" t="n"/>
      <c r="AI81" s="17">
        <f>IF(ISERROR(SUM(AD81,AE81)-AH81),"",SUM(AD81,AE81)-AH81)</f>
        <v/>
      </c>
      <c r="AJ81" s="8">
        <f>AK81+AL81</f>
        <v/>
      </c>
      <c r="AK81" s="9" t="n">
        <v>0</v>
      </c>
      <c r="AL81" s="9">
        <f>IF(ISBLANK(AK81),"",ROUND(AK81*0.1,0))</f>
        <v/>
      </c>
      <c r="AM81" s="10" t="n"/>
      <c r="AN81" s="17">
        <f>IF(ISERROR(SUM(AI81,AJ81)-AM81),"",SUM(AI81,AJ81)-AM81)</f>
        <v/>
      </c>
      <c r="AO81" s="8">
        <f>AP81+AQ81</f>
        <v/>
      </c>
      <c r="AP81" s="9" t="n">
        <v>0</v>
      </c>
      <c r="AQ81" s="9">
        <f>IF(ISBLANK(AP81),"",ROUND(AP81*0.1,0))</f>
        <v/>
      </c>
      <c r="AR81" s="10" t="n"/>
      <c r="AS81" s="17">
        <f>IF(ISERROR(SUM(AN81,AO81)-AR81),"",SUM(AN81,AO81)-AR81)</f>
        <v/>
      </c>
      <c r="AT81" s="8">
        <f>AU81+AV81</f>
        <v/>
      </c>
      <c r="AU81" s="9" t="n">
        <v>0</v>
      </c>
      <c r="AV81" s="9">
        <f>IF(ISBLANK(AU81),"",ROUND(AU81*0.1,0))</f>
        <v/>
      </c>
      <c r="AW81" s="10" t="n"/>
      <c r="AX81" s="17">
        <f>IF(ISERROR(SUM(AS81,AT81)-AW81),"",SUM(AS81,AT81)-AW81)</f>
        <v/>
      </c>
      <c r="AY81" s="8">
        <f>AZ81+BA81</f>
        <v/>
      </c>
      <c r="AZ81" s="9" t="n">
        <v>0</v>
      </c>
      <c r="BA81" s="9">
        <f>IF(ISBLANK(AZ81),"",ROUND(AZ81*0.1,0))</f>
        <v/>
      </c>
      <c r="BB81" s="10" t="n"/>
      <c r="BC81" s="17">
        <f>IF(ISERROR(SUM(AX81,AY81)-BB81),"",SUM(AX81,AY81)-BB81)</f>
        <v/>
      </c>
      <c r="BD81" s="8">
        <f>BE81+BF81</f>
        <v/>
      </c>
      <c r="BE81" s="9" t="n">
        <v>0</v>
      </c>
      <c r="BF81" s="9">
        <f>IF(ISBLANK(BE81),"",ROUND(BE81*0.1,0))</f>
        <v/>
      </c>
      <c r="BG81" s="10" t="n"/>
      <c r="BH81" s="17">
        <f>IF(ISERROR(SUM(BC81,BD81)-BG81),"",SUM(BC81,BD81)-BG81)</f>
        <v/>
      </c>
    </row>
    <row r="82">
      <c r="A82" s="5" t="n">
        <v>72</v>
      </c>
      <c r="B82" s="5" t="inlineStr">
        <is>
          <t>㈱レイビューティー</t>
        </is>
      </c>
      <c r="C82" s="6" t="inlineStr">
        <is>
          <t>REY BEAUTY</t>
        </is>
      </c>
      <c r="D82" s="6" t="inlineStr">
        <is>
          <t>月末締め、翌月末払い</t>
        </is>
      </c>
      <c r="E82" s="7" t="n"/>
      <c r="F82" s="8">
        <f>G82+H82</f>
        <v/>
      </c>
      <c r="G82" s="9" t="n">
        <v>0</v>
      </c>
      <c r="H82" s="9">
        <f>IF(ISBLANK(G82),"",ROUND(G82*0.1,0))</f>
        <v/>
      </c>
      <c r="I82" s="10" t="n"/>
      <c r="J82" s="43">
        <f>IF(ISERROR(SUM(E82,F82)-I82),"",SUM(E82,F82)-I82)</f>
        <v/>
      </c>
      <c r="K82" s="20">
        <f>L82+M82</f>
        <v/>
      </c>
      <c r="L82" s="9" t="n">
        <v>80820</v>
      </c>
      <c r="M82" s="9">
        <f>IF(ISBLANK(L82),"",ROUND(L82*0.1,0))</f>
        <v/>
      </c>
      <c r="N82" s="10" t="n"/>
      <c r="O82" s="17">
        <f>IF(ISERROR(SUM(J82,K82)-N82),"",SUM(J82,K82)-N82)</f>
        <v/>
      </c>
      <c r="P82" s="8">
        <f>Q82+R82</f>
        <v/>
      </c>
      <c r="Q82" s="9" t="n">
        <v>0</v>
      </c>
      <c r="R82" s="9">
        <f>IF(ISBLANK(Q82),"",ROUND(Q82*0.1,0))</f>
        <v/>
      </c>
      <c r="S82" s="10" t="n">
        <v>88902</v>
      </c>
      <c r="T82" s="17">
        <f>IF(ISERROR(SUM(O82,P82)-S82),"",SUM(O82,P82)-S82)</f>
        <v/>
      </c>
      <c r="U82" s="8">
        <f>V82+W82</f>
        <v/>
      </c>
      <c r="V82" s="9" t="n">
        <v>13860</v>
      </c>
      <c r="W82" s="9">
        <f>IF(ISBLANK(V82),"",ROUND(V82*0.1,0))</f>
        <v/>
      </c>
      <c r="X82" s="10" t="n"/>
      <c r="Y82" s="33">
        <f>IF(ISERROR(SUM(T82,U82)-X82),"",SUM(T82,U82)-X82)</f>
        <v/>
      </c>
      <c r="Z82" s="8">
        <f>AA82+AB82</f>
        <v/>
      </c>
      <c r="AA82" s="9" t="n">
        <v>0</v>
      </c>
      <c r="AB82" s="9">
        <f>IF(ISBLANK(AA82),"",ROUND(AA82*0.1,0))</f>
        <v/>
      </c>
      <c r="AC82" s="10" t="n"/>
      <c r="AD82" s="17">
        <f>IF(ISERROR(SUM(Y82,Z82)-AC82),"",SUM(Y82,Z82)-AC82)</f>
        <v/>
      </c>
      <c r="AE82" s="8">
        <f>AF82+AG82</f>
        <v/>
      </c>
      <c r="AF82" s="9" t="n">
        <v>0</v>
      </c>
      <c r="AG82" s="9">
        <f>IF(ISBLANK(AF82),"",ROUND(AF82*0.1,0))</f>
        <v/>
      </c>
      <c r="AH82" s="10" t="n"/>
      <c r="AI82" s="17">
        <f>IF(ISERROR(SUM(AD82,AE82)-AH82),"",SUM(AD82,AE82)-AH82)</f>
        <v/>
      </c>
      <c r="AJ82" s="8">
        <f>AK82+AL82</f>
        <v/>
      </c>
      <c r="AK82" s="9" t="n">
        <v>0</v>
      </c>
      <c r="AL82" s="9">
        <f>IF(ISBLANK(AK82),"",ROUND(AK82*0.1,0))</f>
        <v/>
      </c>
      <c r="AM82" s="10" t="n"/>
      <c r="AN82" s="17">
        <f>IF(ISERROR(SUM(AI82,AJ82)-AM82),"",SUM(AI82,AJ82)-AM82)</f>
        <v/>
      </c>
      <c r="AO82" s="8">
        <f>AP82+AQ82</f>
        <v/>
      </c>
      <c r="AP82" s="9" t="n">
        <v>0</v>
      </c>
      <c r="AQ82" s="9">
        <f>IF(ISBLANK(AP82),"",ROUND(AP82*0.1,0))</f>
        <v/>
      </c>
      <c r="AR82" s="10" t="n">
        <v>15246</v>
      </c>
      <c r="AS82" s="17">
        <f>IF(ISERROR(SUM(AN82,AO82)-AR82),"",SUM(AN82,AO82)-AR82)</f>
        <v/>
      </c>
      <c r="AT82" s="8">
        <f>AU82+AV82</f>
        <v/>
      </c>
      <c r="AU82" s="9" t="n">
        <v>0</v>
      </c>
      <c r="AV82" s="9">
        <f>IF(ISBLANK(AU82),"",ROUND(AU82*0.1,0))</f>
        <v/>
      </c>
      <c r="AW82" s="10" t="n"/>
      <c r="AX82" s="17">
        <f>IF(ISERROR(SUM(AS82,AT82)-AW82),"",SUM(AS82,AT82)-AW82)</f>
        <v/>
      </c>
      <c r="AY82" s="8">
        <f>AZ82+BA82</f>
        <v/>
      </c>
      <c r="AZ82" s="9" t="n">
        <v>0</v>
      </c>
      <c r="BA82" s="9">
        <f>IF(ISBLANK(AZ82),"",ROUND(AZ82*0.1,0))</f>
        <v/>
      </c>
      <c r="BB82" s="10" t="n"/>
      <c r="BC82" s="17">
        <f>IF(ISERROR(SUM(AX82,AY82)-BB82),"",SUM(AX82,AY82)-BB82)</f>
        <v/>
      </c>
      <c r="BD82" s="8">
        <f>BE82+BF82</f>
        <v/>
      </c>
      <c r="BE82" s="9" t="n">
        <v>0</v>
      </c>
      <c r="BF82" s="9">
        <f>IF(ISBLANK(BE82),"",ROUND(BE82*0.1,0))</f>
        <v/>
      </c>
      <c r="BG82" s="10" t="n"/>
      <c r="BH82" s="17">
        <f>IF(ISERROR(SUM(BC82,BD82)-BG82),"",SUM(BC82,BD82)-BG82)</f>
        <v/>
      </c>
    </row>
    <row r="83">
      <c r="A83" s="5" t="n">
        <v>73</v>
      </c>
      <c r="B83" s="5" t="inlineStr">
        <is>
          <t>㈱プロラボホールディングス</t>
        </is>
      </c>
      <c r="C83" s="6" t="inlineStr">
        <is>
          <t>ESTHE PRO LABO</t>
        </is>
      </c>
      <c r="D83" s="76" t="inlineStr">
        <is>
          <t>前払い</t>
        </is>
      </c>
      <c r="E83" s="7" t="n"/>
      <c r="F83" s="8">
        <f>G83+H83</f>
        <v/>
      </c>
      <c r="G83" s="9" t="n">
        <v>0</v>
      </c>
      <c r="H83" s="9">
        <f>IF(ISBLANK(G83),"",ROUND(G83*0.1,0))</f>
        <v/>
      </c>
      <c r="I83" s="10" t="n"/>
      <c r="J83" s="43">
        <f>IF(ISERROR(SUM(E83,F83)-I83),"",SUM(E83,F83)-I83)</f>
        <v/>
      </c>
      <c r="K83" s="8">
        <f>L83+M83</f>
        <v/>
      </c>
      <c r="L83" s="9" t="n">
        <v>0</v>
      </c>
      <c r="M83" s="9">
        <f>IF(ISBLANK(L83),"",ROUND(L83*0.1,0))</f>
        <v/>
      </c>
      <c r="N83" s="10" t="n"/>
      <c r="O83" s="17">
        <f>IF(ISERROR(SUM(J83,K83)-N83),"",SUM(J83,K83)-N83)</f>
        <v/>
      </c>
      <c r="P83" s="8">
        <f>Q83+R83</f>
        <v/>
      </c>
      <c r="Q83" s="9" t="n">
        <v>0</v>
      </c>
      <c r="R83" s="9">
        <f>IF(ISBLANK(Q83),"",ROUND(Q83*0.1,0))</f>
        <v/>
      </c>
      <c r="S83" s="10" t="n"/>
      <c r="T83" s="17">
        <f>IF(ISERROR(SUM(O83,P83)-S83),"",SUM(O83,P83)-S83)</f>
        <v/>
      </c>
      <c r="U83" s="8">
        <f>V83+W83</f>
        <v/>
      </c>
      <c r="V83" s="9" t="n">
        <v>0</v>
      </c>
      <c r="W83" s="9">
        <f>IF(ISBLANK(V83),"",ROUND(V83*0.1,0))</f>
        <v/>
      </c>
      <c r="X83" s="10" t="n"/>
      <c r="Y83" s="17">
        <f>IF(ISERROR(SUM(T83,U83)-X83),"",SUM(T83,U83)-X83)</f>
        <v/>
      </c>
      <c r="Z83" s="8">
        <f>AA83+AB83</f>
        <v/>
      </c>
      <c r="AA83" s="9" t="n">
        <v>0</v>
      </c>
      <c r="AB83" s="9">
        <f>IF(ISBLANK(AA83),"",ROUND(AA83*0.1,0))</f>
        <v/>
      </c>
      <c r="AC83" s="10" t="n"/>
      <c r="AD83" s="17">
        <f>IF(ISERROR(SUM(Y83,Z83)-AC83),"",SUM(Y83,Z83)-AC83)</f>
        <v/>
      </c>
      <c r="AE83" s="8">
        <f>AF83+AG83</f>
        <v/>
      </c>
      <c r="AF83" s="9" t="n">
        <v>0</v>
      </c>
      <c r="AG83" s="9">
        <f>IF(ISBLANK(AF83),"",ROUND(AF83*0.1,0))</f>
        <v/>
      </c>
      <c r="AH83" s="10" t="n"/>
      <c r="AI83" s="17">
        <f>IF(ISERROR(SUM(AD83,AE83)-AH83),"",SUM(AD83,AE83)-AH83)</f>
        <v/>
      </c>
      <c r="AJ83" s="8">
        <f>AK83+AL83</f>
        <v/>
      </c>
      <c r="AK83" s="9" t="n">
        <v>0</v>
      </c>
      <c r="AL83" s="9">
        <f>IF(ISBLANK(AK83),"",ROUND(AK83*0.1,0))</f>
        <v/>
      </c>
      <c r="AM83" s="10" t="n"/>
      <c r="AN83" s="17">
        <f>IF(ISERROR(SUM(AI83,AJ83)-AM83),"",SUM(AI83,AJ83)-AM83)</f>
        <v/>
      </c>
      <c r="AO83" s="8">
        <f>AP83+AQ83</f>
        <v/>
      </c>
      <c r="AP83" s="9" t="n">
        <v>0</v>
      </c>
      <c r="AQ83" s="9">
        <f>IF(ISBLANK(AP83),"",ROUND(AP83*0.1,0))</f>
        <v/>
      </c>
      <c r="AR83" s="10" t="n"/>
      <c r="AS83" s="17">
        <f>IF(ISERROR(SUM(AN83,AO83)-AR83),"",SUM(AN83,AO83)-AR83)</f>
        <v/>
      </c>
      <c r="AT83" s="8">
        <f>AU83+AV83</f>
        <v/>
      </c>
      <c r="AU83" s="9" t="n">
        <v>0</v>
      </c>
      <c r="AV83" s="9">
        <f>IF(ISBLANK(AU83),"",ROUND(AU83*0.1,0))</f>
        <v/>
      </c>
      <c r="AW83" s="10" t="n"/>
      <c r="AX83" s="17">
        <f>IF(ISERROR(SUM(AS83,AT83)-AW83),"",SUM(AS83,AT83)-AW83)</f>
        <v/>
      </c>
      <c r="AY83" s="8">
        <f>AZ83+BA83</f>
        <v/>
      </c>
      <c r="AZ83" s="9" t="n">
        <v>0</v>
      </c>
      <c r="BA83" s="9">
        <f>IF(ISBLANK(AZ83),"",ROUND(AZ83*0.1,0))</f>
        <v/>
      </c>
      <c r="BB83" s="10" t="n"/>
      <c r="BC83" s="17">
        <f>IF(ISERROR(SUM(AX83,AY83)-BB83),"",SUM(AX83,AY83)-BB83)</f>
        <v/>
      </c>
      <c r="BD83" s="8">
        <f>BE83+BF83</f>
        <v/>
      </c>
      <c r="BE83" s="9" t="n">
        <v>0</v>
      </c>
      <c r="BF83" s="9">
        <f>IF(ISBLANK(BE83),"",ROUND(BE83*0.1,0))</f>
        <v/>
      </c>
      <c r="BG83" s="10" t="n"/>
      <c r="BH83" s="17">
        <f>IF(ISERROR(SUM(BC83,BD83)-BG83),"",SUM(BC83,BD83)-BG83)</f>
        <v/>
      </c>
    </row>
    <row r="84">
      <c r="A84" s="5" t="n">
        <v>74</v>
      </c>
      <c r="B84" s="5" t="inlineStr">
        <is>
          <t>㈱EVLISS</t>
        </is>
      </c>
      <c r="C84" s="6" t="inlineStr">
        <is>
          <t>EVLISS</t>
        </is>
      </c>
      <c r="D84" s="76" t="inlineStr">
        <is>
          <t>前払い</t>
        </is>
      </c>
      <c r="E84" s="7" t="n"/>
      <c r="F84" s="8">
        <f>G84+H84</f>
        <v/>
      </c>
      <c r="G84" s="9" t="n">
        <v>0</v>
      </c>
      <c r="H84" s="9">
        <f>IF(ISBLANK(G84),"",ROUND(G84*0.1,0))</f>
        <v/>
      </c>
      <c r="I84" s="10" t="n"/>
      <c r="J84" s="43">
        <f>IF(ISERROR(SUM(E84,F84)-I84),"",SUM(E84,F84)-I84)</f>
        <v/>
      </c>
      <c r="K84" s="8">
        <f>L84+M84</f>
        <v/>
      </c>
      <c r="L84" s="9" t="n">
        <v>0</v>
      </c>
      <c r="M84" s="9">
        <f>IF(ISBLANK(L84),"",ROUND(L84*0.1,0))</f>
        <v/>
      </c>
      <c r="N84" s="10" t="n"/>
      <c r="O84" s="17">
        <f>IF(ISERROR(SUM(J84,K84)-N84),"",SUM(J84,K84)-N84)</f>
        <v/>
      </c>
      <c r="P84" s="8">
        <f>Q84+R84</f>
        <v/>
      </c>
      <c r="Q84" s="9" t="n">
        <v>0</v>
      </c>
      <c r="R84" s="9">
        <f>IF(ISBLANK(Q84),"",ROUND(Q84*0.1,0))</f>
        <v/>
      </c>
      <c r="S84" s="10" t="n"/>
      <c r="T84" s="17">
        <f>IF(ISERROR(SUM(O84,P84)-S84),"",SUM(O84,P84)-S84)</f>
        <v/>
      </c>
      <c r="U84" s="8">
        <f>V84+W84</f>
        <v/>
      </c>
      <c r="V84" s="9" t="n">
        <v>0</v>
      </c>
      <c r="W84" s="9">
        <f>IF(ISBLANK(V84),"",ROUND(V84*0.1,0))</f>
        <v/>
      </c>
      <c r="X84" s="10" t="n"/>
      <c r="Y84" s="17">
        <f>IF(ISERROR(SUM(T84,U84)-X84),"",SUM(T84,U84)-X84)</f>
        <v/>
      </c>
      <c r="Z84" s="8">
        <f>AA84+AB84</f>
        <v/>
      </c>
      <c r="AA84" s="9" t="n">
        <v>0</v>
      </c>
      <c r="AB84" s="9">
        <f>IF(ISBLANK(AA84),"",ROUND(AA84*0.1,0))</f>
        <v/>
      </c>
      <c r="AC84" s="10" t="n"/>
      <c r="AD84" s="17">
        <f>IF(ISERROR(SUM(Y84,Z84)-AC84),"",SUM(Y84,Z84)-AC84)</f>
        <v/>
      </c>
      <c r="AE84" s="8">
        <f>AF84+AG84</f>
        <v/>
      </c>
      <c r="AF84" s="9" t="n">
        <v>0</v>
      </c>
      <c r="AG84" s="9">
        <f>IF(ISBLANK(AF84),"",ROUND(AF84*0.1,0))</f>
        <v/>
      </c>
      <c r="AH84" s="10" t="n"/>
      <c r="AI84" s="17">
        <f>IF(ISERROR(SUM(AD84,AE84)-AH84),"",SUM(AD84,AE84)-AH84)</f>
        <v/>
      </c>
      <c r="AJ84" s="8">
        <f>AK84+AL84</f>
        <v/>
      </c>
      <c r="AK84" s="9" t="n">
        <v>0</v>
      </c>
      <c r="AL84" s="9">
        <f>IF(ISBLANK(AK84),"",ROUND(AK84*0.1,0))</f>
        <v/>
      </c>
      <c r="AM84" s="10" t="n"/>
      <c r="AN84" s="17">
        <f>IF(ISERROR(SUM(AI84,AJ84)-AM84),"",SUM(AI84,AJ84)-AM84)</f>
        <v/>
      </c>
      <c r="AO84" s="8">
        <f>AP84+AQ84</f>
        <v/>
      </c>
      <c r="AP84" s="9" t="n">
        <v>0</v>
      </c>
      <c r="AQ84" s="9">
        <f>IF(ISBLANK(AP84),"",ROUND(AP84*0.1,0))</f>
        <v/>
      </c>
      <c r="AR84" s="10" t="n"/>
      <c r="AS84" s="17">
        <f>IF(ISERROR(SUM(AN84,AO84)-AR84),"",SUM(AN84,AO84)-AR84)</f>
        <v/>
      </c>
      <c r="AT84" s="8">
        <f>AU84+AV84</f>
        <v/>
      </c>
      <c r="AU84" s="9" t="n">
        <v>0</v>
      </c>
      <c r="AV84" s="9">
        <f>IF(ISBLANK(AU84),"",ROUND(AU84*0.1,0))</f>
        <v/>
      </c>
      <c r="AW84" s="10" t="n"/>
      <c r="AX84" s="17">
        <f>IF(ISERROR(SUM(AS84,AT84)-AW84),"",SUM(AS84,AT84)-AW84)</f>
        <v/>
      </c>
      <c r="AY84" s="8">
        <f>AZ84+BA84</f>
        <v/>
      </c>
      <c r="AZ84" s="9" t="n">
        <v>0</v>
      </c>
      <c r="BA84" s="9">
        <f>IF(ISBLANK(AZ84),"",ROUND(AZ84*0.1,0))</f>
        <v/>
      </c>
      <c r="BB84" s="10" t="n"/>
      <c r="BC84" s="17">
        <f>IF(ISERROR(SUM(AX84,AY84)-BB84),"",SUM(AX84,AY84)-BB84)</f>
        <v/>
      </c>
      <c r="BD84" s="8">
        <f>BE84+BF84</f>
        <v/>
      </c>
      <c r="BE84" s="9" t="n">
        <v>0</v>
      </c>
      <c r="BF84" s="9">
        <f>IF(ISBLANK(BE84),"",ROUND(BE84*0.1,0))</f>
        <v/>
      </c>
      <c r="BG84" s="10" t="n"/>
      <c r="BH84" s="17">
        <f>IF(ISERROR(SUM(BC84,BD84)-BG84),"",SUM(BC84,BD84)-BG84)</f>
        <v/>
      </c>
    </row>
    <row r="85">
      <c r="A85" s="5" t="n">
        <v>75</v>
      </c>
      <c r="B85" s="5" t="inlineStr">
        <is>
          <t>ピュアリー</t>
        </is>
      </c>
      <c r="C85" s="6" t="inlineStr">
        <is>
          <t>PURE BIO</t>
        </is>
      </c>
      <c r="D85" s="76" t="inlineStr">
        <is>
          <t>前払い</t>
        </is>
      </c>
      <c r="E85" s="7" t="n"/>
      <c r="F85" s="8">
        <f>G85+H85</f>
        <v/>
      </c>
      <c r="G85" s="9" t="n">
        <v>0</v>
      </c>
      <c r="H85" s="9">
        <f>IF(ISBLANK(G85),"",ROUND(G85*0.1,0))</f>
        <v/>
      </c>
      <c r="I85" s="10" t="n"/>
      <c r="J85" s="43">
        <f>IF(ISERROR(SUM(E85,F85)-I85),"",SUM(E85,F85)-I85)</f>
        <v/>
      </c>
      <c r="K85" s="8">
        <f>L85+M85</f>
        <v/>
      </c>
      <c r="L85" s="9" t="n">
        <v>0</v>
      </c>
      <c r="M85" s="9">
        <f>IF(ISBLANK(L85),"",ROUND(L85*0.1,0))</f>
        <v/>
      </c>
      <c r="N85" s="10" t="n"/>
      <c r="O85" s="17">
        <f>IF(ISERROR(SUM(J85,K85)-N85),"",SUM(J85,K85)-N85)</f>
        <v/>
      </c>
      <c r="P85" s="8">
        <f>Q85+R85</f>
        <v/>
      </c>
      <c r="Q85" s="9" t="n">
        <v>0</v>
      </c>
      <c r="R85" s="9">
        <f>IF(ISBLANK(Q85),"",ROUND(Q85*0.1,0))</f>
        <v/>
      </c>
      <c r="S85" s="10" t="n"/>
      <c r="T85" s="17">
        <f>IF(ISERROR(SUM(O85,P85)-S85),"",SUM(O85,P85)-S85)</f>
        <v/>
      </c>
      <c r="U85" s="8">
        <f>V85+W85</f>
        <v/>
      </c>
      <c r="V85" s="9" t="n">
        <v>0</v>
      </c>
      <c r="W85" s="9">
        <f>IF(ISBLANK(V85),"",ROUND(V85*0.1,0))</f>
        <v/>
      </c>
      <c r="X85" s="10" t="n"/>
      <c r="Y85" s="17">
        <f>IF(ISERROR(SUM(T85,U85)-X85),"",SUM(T85,U85)-X85)</f>
        <v/>
      </c>
      <c r="Z85" s="8">
        <f>AA85+AB85</f>
        <v/>
      </c>
      <c r="AA85" s="9" t="n">
        <v>0</v>
      </c>
      <c r="AB85" s="9">
        <f>IF(ISBLANK(AA85),"",ROUND(AA85*0.1,0))</f>
        <v/>
      </c>
      <c r="AC85" s="10" t="n"/>
      <c r="AD85" s="17">
        <f>IF(ISERROR(SUM(Y85,Z85)-AC85),"",SUM(Y85,Z85)-AC85)</f>
        <v/>
      </c>
      <c r="AE85" s="8">
        <f>AF85+AG85</f>
        <v/>
      </c>
      <c r="AF85" s="9" t="n">
        <v>0</v>
      </c>
      <c r="AG85" s="9">
        <f>IF(ISBLANK(AF85),"",ROUND(AF85*0.1,0))</f>
        <v/>
      </c>
      <c r="AH85" s="10" t="n"/>
      <c r="AI85" s="17">
        <f>IF(ISERROR(SUM(AD85,AE85)-AH85),"",SUM(AD85,AE85)-AH85)</f>
        <v/>
      </c>
      <c r="AJ85" s="8">
        <f>AK85+AL85</f>
        <v/>
      </c>
      <c r="AK85" s="9" t="n">
        <v>0</v>
      </c>
      <c r="AL85" s="9">
        <f>IF(ISBLANK(AK85),"",ROUND(AK85*0.1,0))</f>
        <v/>
      </c>
      <c r="AM85" s="10" t="n"/>
      <c r="AN85" s="17">
        <f>IF(ISERROR(SUM(AI85,AJ85)-AM85),"",SUM(AI85,AJ85)-AM85)</f>
        <v/>
      </c>
      <c r="AO85" s="8">
        <f>AP85+AQ85</f>
        <v/>
      </c>
      <c r="AP85" s="9" t="n">
        <v>0</v>
      </c>
      <c r="AQ85" s="9">
        <f>IF(ISBLANK(AP85),"",ROUND(AP85*0.1,0))</f>
        <v/>
      </c>
      <c r="AR85" s="10" t="n"/>
      <c r="AS85" s="17">
        <f>IF(ISERROR(SUM(AN85,AO85)-AR85),"",SUM(AN85,AO85)-AR85)</f>
        <v/>
      </c>
      <c r="AT85" s="8">
        <f>AU85+AV85</f>
        <v/>
      </c>
      <c r="AU85" s="9" t="n">
        <v>0</v>
      </c>
      <c r="AV85" s="9">
        <f>IF(ISBLANK(AU85),"",ROUND(AU85*0.1,0))</f>
        <v/>
      </c>
      <c r="AW85" s="10" t="n"/>
      <c r="AX85" s="17">
        <f>IF(ISERROR(SUM(AS85,AT85)-AW85),"",SUM(AS85,AT85)-AW85)</f>
        <v/>
      </c>
      <c r="AY85" s="8">
        <f>AZ85+BA85</f>
        <v/>
      </c>
      <c r="AZ85" s="9" t="n">
        <v>0</v>
      </c>
      <c r="BA85" s="9">
        <f>IF(ISBLANK(AZ85),"",ROUND(AZ85*0.1,0))</f>
        <v/>
      </c>
      <c r="BB85" s="10" t="n"/>
      <c r="BC85" s="17">
        <f>IF(ISERROR(SUM(AX85,AY85)-BB85),"",SUM(AX85,AY85)-BB85)</f>
        <v/>
      </c>
      <c r="BD85" s="8">
        <f>BE85+BF85</f>
        <v/>
      </c>
      <c r="BE85" s="9" t="n">
        <v>0</v>
      </c>
      <c r="BF85" s="9">
        <f>IF(ISBLANK(BE85),"",ROUND(BE85*0.1,0))</f>
        <v/>
      </c>
      <c r="BG85" s="10" t="n"/>
      <c r="BH85" s="17">
        <f>IF(ISERROR(SUM(BC85,BD85)-BG85),"",SUM(BC85,BD85)-BG85)</f>
        <v/>
      </c>
    </row>
    <row r="86">
      <c r="A86" s="5" t="n">
        <v>76</v>
      </c>
      <c r="B86" s="5" t="inlineStr">
        <is>
          <t>COCOCHI</t>
        </is>
      </c>
      <c r="C86" s="6" t="inlineStr">
        <is>
          <t>COCOCHI</t>
        </is>
      </c>
      <c r="D86" s="6" t="inlineStr">
        <is>
          <t>月末締め、翌月末払い</t>
        </is>
      </c>
      <c r="E86" s="7" t="n">
        <v>60606</v>
      </c>
      <c r="F86" s="8">
        <f>G86+H86</f>
        <v/>
      </c>
      <c r="G86" s="9" t="n">
        <v>0</v>
      </c>
      <c r="H86" s="9">
        <f>IF(ISBLANK(G86),"",ROUND(G86*0.1,0))</f>
        <v/>
      </c>
      <c r="I86" s="10" t="n">
        <v>60606</v>
      </c>
      <c r="J86" s="43">
        <f>IF(ISERROR(SUM(E86,F86)-I86),"",SUM(E86,F86)-I86)</f>
        <v/>
      </c>
      <c r="K86" s="20">
        <f>L86+M86</f>
        <v/>
      </c>
      <c r="L86" s="9" t="n">
        <v>1376196</v>
      </c>
      <c r="M86" s="9">
        <f>IF(ISBLANK(L86),"",ROUND(L86*0.1,0))-1</f>
        <v/>
      </c>
      <c r="N86" s="10" t="n"/>
      <c r="O86" s="17">
        <f>IF(ISERROR(SUM(J86,K86)-N86),"",SUM(J86,K86)-N86)</f>
        <v/>
      </c>
      <c r="P86" s="8">
        <f>Q86+R86</f>
        <v/>
      </c>
      <c r="Q86" s="9" t="n">
        <v>0</v>
      </c>
      <c r="R86" s="9">
        <f>IF(ISBLANK(Q86),"",ROUND(Q86*0.1,0))</f>
        <v/>
      </c>
      <c r="S86" s="10" t="n">
        <v>1513815</v>
      </c>
      <c r="T86" s="17">
        <f>IF(ISERROR(SUM(O86,P86)-S86),"",SUM(O86,P86)-S86)</f>
        <v/>
      </c>
      <c r="U86" s="8">
        <f>V86+W86</f>
        <v/>
      </c>
      <c r="V86" s="9" t="n">
        <v>217296</v>
      </c>
      <c r="W86" s="9">
        <f>IF(ISBLANK(V86),"",ROUND(V86*0.1,0))</f>
        <v/>
      </c>
      <c r="X86" s="10" t="n"/>
      <c r="Y86" s="33">
        <f>IF(ISERROR(SUM(T86,U86)-X86),"",SUM(T86,U86)-X86)-1</f>
        <v/>
      </c>
      <c r="Z86" s="8">
        <f>AA86+AB86</f>
        <v/>
      </c>
      <c r="AA86" s="9" t="n">
        <v>0</v>
      </c>
      <c r="AB86" s="9">
        <f>IF(ISBLANK(AA86),"",ROUND(AA86*0.1,0))</f>
        <v/>
      </c>
      <c r="AC86" s="10" t="n">
        <v>239025</v>
      </c>
      <c r="AD86" s="17">
        <f>IF(ISERROR(SUM(Y86,Z86)-AC86),"",SUM(Y86,Z86)-AC86)</f>
        <v/>
      </c>
      <c r="AE86" s="8">
        <f>AF86+AG86</f>
        <v/>
      </c>
      <c r="AF86" s="9" t="n">
        <v>0</v>
      </c>
      <c r="AG86" s="9">
        <f>IF(ISBLANK(AF86),"",ROUND(AF86*0.1,0))</f>
        <v/>
      </c>
      <c r="AH86" s="10" t="n"/>
      <c r="AI86" s="17">
        <f>IF(ISERROR(SUM(AD86,AE86)-AH86),"",SUM(AD86,AE86)-AH86)</f>
        <v/>
      </c>
      <c r="AJ86" s="8">
        <f>AK86+AL86</f>
        <v/>
      </c>
      <c r="AK86" s="9">
        <f>198000+803880</f>
        <v/>
      </c>
      <c r="AL86" s="9">
        <f>IF(ISBLANK(AK86),"",ROUND(AK86*0.1,0))</f>
        <v/>
      </c>
      <c r="AM86" s="10" t="n">
        <v>217800</v>
      </c>
      <c r="AN86" s="17">
        <f>IF(ISERROR(SUM(AI86,AJ86)-AM86),"",SUM(AI86,AJ86)-AM86)</f>
        <v/>
      </c>
      <c r="AO86" s="8">
        <f>AP86+AQ86</f>
        <v/>
      </c>
      <c r="AP86" s="9" t="n">
        <v>0</v>
      </c>
      <c r="AQ86" s="9">
        <f>IF(ISBLANK(AP86),"",ROUND(AP86*0.1,0))</f>
        <v/>
      </c>
      <c r="AR86" s="10" t="n">
        <v>884268</v>
      </c>
      <c r="AS86" s="17">
        <f>IF(ISERROR(SUM(AN86,AO86)-AR86),"",SUM(AN86,AO86)-AR86)</f>
        <v/>
      </c>
      <c r="AT86" s="8">
        <f>AU86+AV86</f>
        <v/>
      </c>
      <c r="AU86" s="9" t="n">
        <v>1392600</v>
      </c>
      <c r="AV86" s="9">
        <f>IF(ISBLANK(AU86),"",ROUND(AU86*0.1,0))</f>
        <v/>
      </c>
      <c r="AW86" s="10" t="n"/>
      <c r="AX86" s="33">
        <f>IF(ISERROR(SUM(AS86,AT86)-AW86),"",SUM(AS86,AT86)-AW86)</f>
        <v/>
      </c>
      <c r="AY86" s="8">
        <f>AZ86+BA86</f>
        <v/>
      </c>
      <c r="AZ86" s="9" t="n">
        <v>9295</v>
      </c>
      <c r="BA86" s="9">
        <f>IF(ISBLANK(AZ86),"",ROUND(AZ86*0.1,0))</f>
        <v/>
      </c>
      <c r="BB86" s="10" t="n"/>
      <c r="BC86" s="17">
        <f>IF(ISERROR(SUM(AX86,AY86)-BB86),"",SUM(AX86,AY86)-BB86)</f>
        <v/>
      </c>
      <c r="BD86" s="8">
        <f>BE86+BF86</f>
        <v/>
      </c>
      <c r="BE86" s="9" t="n">
        <v>267300</v>
      </c>
      <c r="BF86" s="9">
        <f>IF(ISBLANK(BE86),"",ROUND(BE86*0.1,0))</f>
        <v/>
      </c>
      <c r="BG86" s="10">
        <f>1531860+10225</f>
        <v/>
      </c>
      <c r="BH86" s="17">
        <f>IF(ISERROR(SUM(BC86,BD86)-BG86),"",SUM(BC86,BD86)-BG86)</f>
        <v/>
      </c>
      <c r="BI86" s="0" t="inlineStr">
        <is>
          <t>差額1円6月前の仕訳要訂正</t>
        </is>
      </c>
    </row>
    <row r="87">
      <c r="A87" s="95" t="n">
        <v>77</v>
      </c>
      <c r="B87" s="5" t="inlineStr">
        <is>
          <t>㈱日新　(課税)</t>
        </is>
      </c>
      <c r="C87" s="6" t="n"/>
      <c r="D87" s="6" t="inlineStr">
        <is>
          <t>月末締め、翌月末払い</t>
        </is>
      </c>
      <c r="E87" s="7" t="n"/>
      <c r="F87" s="8">
        <f>G87+H87</f>
        <v/>
      </c>
      <c r="G87" s="9" t="n">
        <v>0</v>
      </c>
      <c r="H87" s="9">
        <f>IF(ISBLANK(G87),"",ROUND(G87*0.1,0))</f>
        <v/>
      </c>
      <c r="I87" s="10" t="n"/>
      <c r="J87" s="43">
        <f>IF(ISERROR(SUM(E87,F87)-I87),"",SUM(E87,F87)-I87)</f>
        <v/>
      </c>
      <c r="K87" s="8">
        <f>L87+M87</f>
        <v/>
      </c>
      <c r="L87" s="9" t="n">
        <v>0</v>
      </c>
      <c r="M87" s="9">
        <f>IF(ISBLANK(L87),"",ROUND(L87*0.1,0))</f>
        <v/>
      </c>
      <c r="N87" s="10" t="n"/>
      <c r="O87" s="17">
        <f>IF(ISERROR(SUM(J87,K87)-N87),"",SUM(J87,K87)-N87)</f>
        <v/>
      </c>
      <c r="P87" s="8">
        <f>Q87+R87</f>
        <v/>
      </c>
      <c r="Q87" s="9" t="n">
        <v>0</v>
      </c>
      <c r="R87" s="9">
        <f>IF(ISBLANK(Q87),"",ROUND(Q87*0.1,0))</f>
        <v/>
      </c>
      <c r="S87" s="10" t="n"/>
      <c r="T87" s="17">
        <f>IF(ISERROR(SUM(O87,P87)-S87),"",SUM(O87,P87)-S87)</f>
        <v/>
      </c>
      <c r="U87" s="8">
        <f>V87+W87</f>
        <v/>
      </c>
      <c r="V87" s="9" t="n">
        <v>0</v>
      </c>
      <c r="W87" s="9">
        <f>IF(ISBLANK(V87),"",ROUND(V87*0.1,0))</f>
        <v/>
      </c>
      <c r="X87" s="10" t="n"/>
      <c r="Y87" s="17">
        <f>IF(ISERROR(SUM(T87,U87)-X87),"",SUM(T87,U87)-X87)</f>
        <v/>
      </c>
      <c r="Z87" s="8">
        <f>AA87+AB87</f>
        <v/>
      </c>
      <c r="AA87" s="9" t="n">
        <v>0</v>
      </c>
      <c r="AB87" s="9">
        <f>IF(ISBLANK(AA87),"",ROUND(AA87*0.1,0))</f>
        <v/>
      </c>
      <c r="AC87" s="10" t="n"/>
      <c r="AD87" s="17">
        <f>IF(ISERROR(SUM(Y87,Z87)-AC87),"",SUM(Y87,Z87)-AC87)</f>
        <v/>
      </c>
      <c r="AE87" s="8">
        <f>AF87+AG87</f>
        <v/>
      </c>
      <c r="AF87" s="9" t="n">
        <v>0</v>
      </c>
      <c r="AG87" s="9">
        <f>IF(ISBLANK(AF87),"",ROUND(AF87*0.1,0))</f>
        <v/>
      </c>
      <c r="AH87" s="10" t="n"/>
      <c r="AI87" s="17">
        <f>IF(ISERROR(SUM(AD87,AE87)-AH87),"",SUM(AD87,AE87)-AH87)</f>
        <v/>
      </c>
      <c r="AJ87" s="8">
        <f>AK87+AL87</f>
        <v/>
      </c>
      <c r="AK87" s="9" t="n">
        <v>0</v>
      </c>
      <c r="AL87" s="9">
        <f>IF(ISBLANK(AK87),"",ROUND(AK87*0.1,0))</f>
        <v/>
      </c>
      <c r="AM87" s="10" t="n"/>
      <c r="AN87" s="17">
        <f>IF(ISERROR(SUM(AI87,AJ87)-AM87),"",SUM(AI87,AJ87)-AM87)</f>
        <v/>
      </c>
      <c r="AO87" s="8">
        <f>AP87+AQ87</f>
        <v/>
      </c>
      <c r="AP87" s="9" t="n">
        <v>21500</v>
      </c>
      <c r="AQ87" s="9">
        <f>IF(ISBLANK(AP87),"",ROUND(AP87*0.1,0))</f>
        <v/>
      </c>
      <c r="AR87" s="10" t="n"/>
      <c r="AS87" s="17">
        <f>IF(ISERROR(SUM(AN87,AO87,AO88)-AR87),"",SUM(AN87,AO87,AO88)-AR87)</f>
        <v/>
      </c>
      <c r="AT87" s="8">
        <f>AU87+AV87</f>
        <v/>
      </c>
      <c r="AU87" s="9" t="n">
        <v>28500</v>
      </c>
      <c r="AV87" s="9">
        <f>IF(ISBLANK(AU87),"",ROUND(AU87*0.1,0))</f>
        <v/>
      </c>
      <c r="AW87" s="10" t="n"/>
      <c r="AX87" s="33">
        <f>IF(ISERROR(SUM(AS87+AT88,AT87)-AW87),"",SUM(AS87+AT88,AT87)-AW87)</f>
        <v/>
      </c>
      <c r="AY87" s="8">
        <f>AZ87+BA87</f>
        <v/>
      </c>
      <c r="AZ87" s="9" t="n">
        <v>0</v>
      </c>
      <c r="BA87" s="9">
        <f>IF(ISBLANK(AZ87),"",ROUND(AZ87*0.1,0))</f>
        <v/>
      </c>
      <c r="BB87" s="10">
        <f>224350+330310</f>
        <v/>
      </c>
      <c r="BC87" s="17">
        <f>IF(ISERROR(SUM(AX87,AY87)-BB87),"",SUM(AX87,AY87)-BB87)</f>
        <v/>
      </c>
      <c r="BD87" s="8">
        <f>BE87+BF87</f>
        <v/>
      </c>
      <c r="BE87" s="9" t="n">
        <v>0</v>
      </c>
      <c r="BF87" s="9">
        <f>IF(ISBLANK(BE87),"",ROUND(BE87*0.1,0))</f>
        <v/>
      </c>
      <c r="BG87" s="10" t="n"/>
      <c r="BH87" s="17">
        <f>IF(ISERROR(SUM(BC87,BD87)-BG87),"",SUM(BC87,BD87)-BG87)</f>
        <v/>
      </c>
    </row>
    <row r="88">
      <c r="A88" s="112" t="n"/>
      <c r="B88" s="35" t="inlineStr">
        <is>
          <t>㈱日新　(非課税)</t>
        </is>
      </c>
      <c r="C88" s="36" t="n"/>
      <c r="D88" s="36" t="n"/>
      <c r="E88" s="37" t="n"/>
      <c r="F88" s="38" t="n"/>
      <c r="G88" s="39" t="n"/>
      <c r="H88" s="39" t="n"/>
      <c r="I88" s="41" t="n"/>
      <c r="J88" s="44" t="n"/>
      <c r="K88" s="38" t="n"/>
      <c r="L88" s="39" t="n"/>
      <c r="M88" s="39" t="n"/>
      <c r="N88" s="41" t="n"/>
      <c r="O88" s="40" t="n"/>
      <c r="P88" s="38" t="n"/>
      <c r="Q88" s="39" t="n"/>
      <c r="R88" s="39" t="n"/>
      <c r="S88" s="41" t="n"/>
      <c r="T88" s="40" t="n"/>
      <c r="U88" s="38" t="n"/>
      <c r="V88" s="39" t="n"/>
      <c r="W88" s="39" t="n"/>
      <c r="X88" s="41" t="n"/>
      <c r="Y88" s="40" t="n"/>
      <c r="Z88" s="38" t="n"/>
      <c r="AA88" s="39" t="n"/>
      <c r="AB88" s="39" t="n"/>
      <c r="AC88" s="41" t="n"/>
      <c r="AD88" s="40" t="n"/>
      <c r="AE88" s="38" t="n"/>
      <c r="AF88" s="39" t="n"/>
      <c r="AG88" s="39" t="n"/>
      <c r="AH88" s="41" t="n"/>
      <c r="AI88" s="40" t="n"/>
      <c r="AJ88" s="38" t="n"/>
      <c r="AK88" s="39" t="n"/>
      <c r="AL88" s="39" t="n"/>
      <c r="AM88" s="41" t="n"/>
      <c r="AN88" s="40" t="n"/>
      <c r="AO88" s="38">
        <f>AP88+AQ88</f>
        <v/>
      </c>
      <c r="AP88" s="39" t="n">
        <v>200700</v>
      </c>
      <c r="AQ88" s="39" t="n"/>
      <c r="AR88" s="41" t="n"/>
      <c r="AS88" s="40" t="n"/>
      <c r="AT88" s="38">
        <f>AU88</f>
        <v/>
      </c>
      <c r="AU88" s="39" t="n">
        <v>298960</v>
      </c>
      <c r="AV88" s="39" t="n"/>
      <c r="AW88" s="41" t="n"/>
      <c r="AX88" s="40" t="n"/>
      <c r="AY88" s="50" t="n"/>
      <c r="AZ88" s="39" t="n"/>
      <c r="BA88" s="39" t="n"/>
      <c r="BB88" s="41" t="n"/>
      <c r="BC88" s="40" t="n"/>
      <c r="BD88" s="50" t="n"/>
      <c r="BE88" s="39" t="n"/>
      <c r="BF88" s="39" t="n"/>
      <c r="BG88" s="41" t="n"/>
      <c r="BH88" s="40" t="n"/>
    </row>
    <row r="89">
      <c r="A89" s="35" t="n">
        <v>78</v>
      </c>
      <c r="B89" s="35" t="inlineStr">
        <is>
          <t>サントレッグ</t>
        </is>
      </c>
      <c r="C89" s="36" t="n"/>
      <c r="D89" s="77" t="inlineStr">
        <is>
          <t>前払い</t>
        </is>
      </c>
      <c r="E89" s="37" t="n"/>
      <c r="F89" s="38">
        <f>G89+H89</f>
        <v/>
      </c>
      <c r="G89" s="39" t="n">
        <v>0</v>
      </c>
      <c r="H89" s="39">
        <f>IF(ISBLANK(G89),"",ROUND(G89*0.1,0))</f>
        <v/>
      </c>
      <c r="I89" s="41" t="n"/>
      <c r="J89" s="44">
        <f>IF(ISERROR(SUM(E89,F89)-I89),"",SUM(E89,F89)-I89)</f>
        <v/>
      </c>
      <c r="K89" s="38">
        <f>L89+M89</f>
        <v/>
      </c>
      <c r="L89" s="39" t="n">
        <v>0</v>
      </c>
      <c r="M89" s="39">
        <f>IF(ISBLANK(L89),"",ROUND(L89*0.1,0))</f>
        <v/>
      </c>
      <c r="N89" s="41" t="n"/>
      <c r="O89" s="40">
        <f>IF(ISERROR(SUM(J89,K89)-N89),"",SUM(J89,K89)-N89)</f>
        <v/>
      </c>
      <c r="P89" s="38">
        <f>Q89+R89</f>
        <v/>
      </c>
      <c r="Q89" s="39" t="n">
        <v>0</v>
      </c>
      <c r="R89" s="39">
        <f>IF(ISBLANK(Q89),"",ROUND(Q89*0.1,0))</f>
        <v/>
      </c>
      <c r="S89" s="41" t="n"/>
      <c r="T89" s="40">
        <f>IF(ISERROR(SUM(O89,P89)-S89),"",SUM(O89,P89)-S89)</f>
        <v/>
      </c>
      <c r="U89" s="38">
        <f>V89+W89</f>
        <v/>
      </c>
      <c r="V89" s="39" t="n">
        <v>0</v>
      </c>
      <c r="W89" s="39">
        <f>IF(ISBLANK(V89),"",ROUND(V89*0.1,0))</f>
        <v/>
      </c>
      <c r="X89" s="41" t="n"/>
      <c r="Y89" s="40">
        <f>IF(ISERROR(SUM(T89,U89)-X89),"",SUM(T89,U89)-X89)</f>
        <v/>
      </c>
      <c r="Z89" s="38">
        <f>AA89+AB89</f>
        <v/>
      </c>
      <c r="AA89" s="39" t="n">
        <v>0</v>
      </c>
      <c r="AB89" s="39">
        <f>IF(ISBLANK(AA89),"",ROUND(AA89*0.1,0))</f>
        <v/>
      </c>
      <c r="AC89" s="41" t="n"/>
      <c r="AD89" s="40">
        <f>IF(ISERROR(SUM(Y89,Z89)-AC89),"",SUM(Y89,Z89)-AC89)</f>
        <v/>
      </c>
      <c r="AE89" s="38">
        <f>AF89+AG89</f>
        <v/>
      </c>
      <c r="AF89" s="39" t="n">
        <v>0</v>
      </c>
      <c r="AG89" s="39">
        <f>IF(ISBLANK(AF89),"",ROUND(AF89*0.1,0))</f>
        <v/>
      </c>
      <c r="AH89" s="41" t="n"/>
      <c r="AI89" s="40">
        <f>IF(ISERROR(SUM(AD89,AE89)-AH89),"",SUM(AD89,AE89)-AH89)</f>
        <v/>
      </c>
      <c r="AJ89" s="38">
        <f>AK89+AL89</f>
        <v/>
      </c>
      <c r="AK89" s="39" t="n">
        <v>0</v>
      </c>
      <c r="AL89" s="39">
        <f>IF(ISBLANK(AK89),"",ROUND(AK89*0.1,0))</f>
        <v/>
      </c>
      <c r="AM89" s="41" t="n"/>
      <c r="AN89" s="40">
        <f>IF(ISERROR(SUM(AI89,AJ89)-AM89),"",SUM(AI89,AJ89)-AM89)</f>
        <v/>
      </c>
      <c r="AO89" s="38">
        <f>AP89+AQ89</f>
        <v/>
      </c>
      <c r="AP89" s="39" t="n">
        <v>0</v>
      </c>
      <c r="AQ89" s="39">
        <f>IF(ISBLANK(AP89),"",ROUND(AP89*0.1,0))</f>
        <v/>
      </c>
      <c r="AR89" s="41" t="n"/>
      <c r="AS89" s="40">
        <f>IF(ISERROR(SUM(AN89,AO89)-AR89),"",SUM(AN89,AO89)-AR89)</f>
        <v/>
      </c>
      <c r="AT89" s="38">
        <f>AU89+AV89</f>
        <v/>
      </c>
      <c r="AU89" s="39" t="n">
        <v>0</v>
      </c>
      <c r="AV89" s="39">
        <f>IF(ISBLANK(AU89),"",ROUND(AU89*0.1,0))</f>
        <v/>
      </c>
      <c r="AW89" s="41" t="n"/>
      <c r="AX89" s="40">
        <f>IF(ISERROR(SUM(AS89,AT89)-AW89),"",SUM(AS89,AT89)-AW89)</f>
        <v/>
      </c>
      <c r="AY89" s="50">
        <f>AZ89+BA89</f>
        <v/>
      </c>
      <c r="AZ89" s="39" t="n">
        <v>0</v>
      </c>
      <c r="BA89" s="39">
        <f>IF(ISBLANK(AZ89),"",ROUND(AZ89*0.1,0))</f>
        <v/>
      </c>
      <c r="BB89" s="41" t="n"/>
      <c r="BC89" s="40">
        <f>IF(ISERROR(SUM(AX89,AY89)-BB89),"",SUM(AX89,AY89)-BB89)</f>
        <v/>
      </c>
      <c r="BD89" s="50">
        <f>BE89+BF89</f>
        <v/>
      </c>
      <c r="BE89" s="39" t="n">
        <v>0</v>
      </c>
      <c r="BF89" s="39">
        <f>IF(ISBLANK(BE89),"",ROUND(BE89*0.1,0))</f>
        <v/>
      </c>
      <c r="BG89" s="41" t="n"/>
      <c r="BH89" s="40">
        <f>IF(ISERROR(SUM(BC89,BD89)-BG89),"",SUM(BC89,BD89)-BG89)</f>
        <v/>
      </c>
    </row>
    <row r="90">
      <c r="A90" s="5" t="n">
        <v>79</v>
      </c>
      <c r="B90" s="5" t="inlineStr">
        <is>
          <t>BEAUTY GARAGE</t>
        </is>
      </c>
      <c r="C90" s="5" t="n"/>
      <c r="D90" s="77" t="inlineStr">
        <is>
          <t>前払い</t>
        </is>
      </c>
      <c r="E90" s="7" t="n"/>
      <c r="F90" s="38">
        <f>G90+H90</f>
        <v/>
      </c>
      <c r="G90" s="39" t="n">
        <v>0</v>
      </c>
      <c r="H90" s="39">
        <f>IF(ISBLANK(G90),"",ROUND(G90*0.1,0))</f>
        <v/>
      </c>
      <c r="I90" s="10" t="n"/>
      <c r="J90" s="44">
        <f>IF(ISERROR(SUM(E90,F90)-I90),"",SUM(E90,F90)-I90)</f>
        <v/>
      </c>
      <c r="K90" s="38">
        <f>L90+M90</f>
        <v/>
      </c>
      <c r="L90" s="9" t="n"/>
      <c r="M90" s="9" t="n"/>
      <c r="N90" s="7" t="n"/>
      <c r="O90" s="17" t="n"/>
      <c r="P90" s="45" t="n"/>
      <c r="Q90" s="9" t="n"/>
      <c r="R90" s="9" t="n"/>
      <c r="S90" s="10" t="n"/>
      <c r="T90" s="43" t="n"/>
      <c r="U90" s="45" t="n"/>
      <c r="V90" s="9" t="n"/>
      <c r="W90" s="9" t="n"/>
      <c r="X90" s="10" t="n"/>
      <c r="Y90" s="43" t="n"/>
      <c r="Z90" s="45" t="n"/>
      <c r="AA90" s="9" t="n"/>
      <c r="AB90" s="9" t="n"/>
      <c r="AC90" s="10" t="n"/>
      <c r="AD90" s="43" t="n"/>
      <c r="AE90" s="45" t="n"/>
      <c r="AF90" s="9" t="n"/>
      <c r="AG90" s="9" t="n"/>
      <c r="AH90" s="10" t="n"/>
      <c r="AI90" s="43" t="n"/>
      <c r="AJ90" s="45" t="n"/>
      <c r="AK90" s="9" t="n"/>
      <c r="AL90" s="9" t="n"/>
      <c r="AM90" s="10" t="n"/>
      <c r="AN90" s="43" t="n"/>
      <c r="AO90" s="45" t="n"/>
      <c r="AP90" s="9" t="n"/>
      <c r="AQ90" s="9" t="n"/>
      <c r="AR90" s="10" t="n"/>
      <c r="AS90" s="43" t="n"/>
      <c r="AT90" s="45" t="n"/>
      <c r="AU90" s="9" t="n"/>
      <c r="AV90" s="9" t="n"/>
      <c r="AW90" s="10" t="n"/>
      <c r="AX90" s="43" t="n"/>
      <c r="AY90" s="45" t="n"/>
      <c r="AZ90" s="9" t="n"/>
      <c r="BA90" s="9" t="n"/>
      <c r="BB90" s="10" t="n"/>
      <c r="BC90" s="43" t="n"/>
      <c r="BD90" s="45" t="n"/>
      <c r="BE90" s="9" t="n"/>
      <c r="BF90" s="9" t="n"/>
      <c r="BG90" s="10" t="n"/>
      <c r="BH90" s="17" t="n"/>
    </row>
    <row r="91" ht="19.5" customHeight="1" s="103" thickBot="1">
      <c r="A91" s="46" t="n">
        <v>80</v>
      </c>
      <c r="B91" s="46" t="inlineStr">
        <is>
          <t>㈱ヒーリング</t>
        </is>
      </c>
      <c r="C91" s="46" t="n"/>
      <c r="D91" s="77" t="inlineStr">
        <is>
          <t>前払い</t>
        </is>
      </c>
      <c r="E91" s="47" t="n"/>
      <c r="F91" s="12">
        <f>G91+H91</f>
        <v/>
      </c>
      <c r="G91" s="11" t="n">
        <v>0</v>
      </c>
      <c r="H91" s="11">
        <f>IF(ISBLANK(G91),"",ROUND(G91*0.1,0))</f>
        <v/>
      </c>
      <c r="I91" s="13" t="n"/>
      <c r="J91" s="48">
        <f>IF(ISERROR(SUM(E91,F91)-I91),"",SUM(E91,F91)-I91)</f>
        <v/>
      </c>
      <c r="K91" s="12">
        <f>L91+M91</f>
        <v/>
      </c>
      <c r="L91" s="11" t="n"/>
      <c r="M91" s="11" t="n"/>
      <c r="N91" s="13" t="n"/>
      <c r="O91" s="48" t="n"/>
      <c r="P91" s="49" t="n"/>
      <c r="Q91" s="11" t="n"/>
      <c r="R91" s="11" t="n"/>
      <c r="S91" s="13" t="n"/>
      <c r="T91" s="48" t="n"/>
      <c r="U91" s="49" t="n"/>
      <c r="V91" s="11" t="n"/>
      <c r="W91" s="11" t="n"/>
      <c r="X91" s="13" t="n"/>
      <c r="Y91" s="48" t="n"/>
      <c r="Z91" s="49" t="n"/>
      <c r="AA91" s="11" t="n"/>
      <c r="AB91" s="11" t="n"/>
      <c r="AC91" s="13" t="n"/>
      <c r="AD91" s="48" t="n"/>
      <c r="AE91" s="49" t="n"/>
      <c r="AF91" s="11" t="n"/>
      <c r="AG91" s="11" t="n"/>
      <c r="AH91" s="13" t="n"/>
      <c r="AI91" s="48" t="n"/>
      <c r="AJ91" s="49" t="n"/>
      <c r="AK91" s="11" t="n"/>
      <c r="AL91" s="11" t="n"/>
      <c r="AM91" s="13" t="n"/>
      <c r="AN91" s="48" t="n"/>
      <c r="AO91" s="49" t="n"/>
      <c r="AP91" s="11" t="n"/>
      <c r="AQ91" s="11" t="n"/>
      <c r="AR91" s="13" t="n"/>
      <c r="AS91" s="48" t="n"/>
      <c r="AT91" s="49" t="n"/>
      <c r="AU91" s="11" t="n"/>
      <c r="AV91" s="11" t="n"/>
      <c r="AW91" s="13" t="n"/>
      <c r="AX91" s="48" t="n"/>
      <c r="AY91" s="49" t="n"/>
      <c r="AZ91" s="11" t="n"/>
      <c r="BA91" s="11" t="n"/>
      <c r="BB91" s="13" t="n"/>
      <c r="BC91" s="48" t="n"/>
      <c r="BD91" s="49" t="n"/>
      <c r="BE91" s="11" t="n"/>
      <c r="BF91" s="11" t="n"/>
      <c r="BG91" s="13" t="n"/>
      <c r="BH91" s="18" t="n"/>
    </row>
    <row r="92" hidden="1" s="103">
      <c r="A92" s="51" t="n">
        <v>81</v>
      </c>
      <c r="B92" s="51" t="n"/>
      <c r="C92" s="51" t="n"/>
      <c r="D92" s="73" t="n"/>
      <c r="E92" s="52" t="n"/>
      <c r="F92" s="53">
        <f>G92+H92</f>
        <v/>
      </c>
      <c r="G92" s="54" t="n">
        <v>0</v>
      </c>
      <c r="H92" s="54">
        <f>IF(ISBLANK(G92),"",ROUND(G92*0.1,0))</f>
        <v/>
      </c>
      <c r="I92" s="55" t="n"/>
      <c r="J92" s="56">
        <f>IF(ISERROR(SUM(E92,F92)-I92),"",SUM(E92,F92)-I92)</f>
        <v/>
      </c>
      <c r="K92" s="53">
        <f>L92+M92</f>
        <v/>
      </c>
      <c r="L92" s="57" t="n"/>
      <c r="M92" s="57" t="n"/>
      <c r="N92" s="55" t="n"/>
      <c r="O92" s="58" t="n"/>
      <c r="P92" s="59" t="n"/>
      <c r="Q92" s="57" t="n"/>
      <c r="R92" s="57" t="n"/>
      <c r="S92" s="55" t="n"/>
      <c r="T92" s="58" t="n"/>
      <c r="U92" s="59" t="n"/>
      <c r="V92" s="57" t="n"/>
      <c r="W92" s="57" t="n"/>
      <c r="X92" s="55" t="n"/>
      <c r="Y92" s="58" t="n"/>
      <c r="Z92" s="59" t="n"/>
      <c r="AA92" s="57" t="n"/>
      <c r="AB92" s="57" t="n"/>
      <c r="AC92" s="55" t="n"/>
      <c r="AD92" s="58" t="n"/>
      <c r="AE92" s="59" t="n"/>
      <c r="AF92" s="57" t="n"/>
      <c r="AG92" s="57" t="n"/>
      <c r="AH92" s="55" t="n"/>
      <c r="AI92" s="58" t="n"/>
      <c r="AJ92" s="59" t="n"/>
      <c r="AK92" s="57" t="n"/>
      <c r="AL92" s="57" t="n"/>
      <c r="AM92" s="55" t="n"/>
      <c r="AN92" s="58" t="n"/>
      <c r="AO92" s="59" t="n"/>
      <c r="AP92" s="57" t="n"/>
      <c r="AQ92" s="57" t="n"/>
      <c r="AR92" s="55" t="n"/>
      <c r="AS92" s="58" t="n"/>
      <c r="AT92" s="59" t="n"/>
      <c r="AU92" s="57" t="n"/>
      <c r="AV92" s="57" t="n"/>
      <c r="AW92" s="55" t="n"/>
      <c r="AX92" s="58" t="n"/>
      <c r="AY92" s="59" t="n"/>
      <c r="AZ92" s="57" t="n"/>
      <c r="BA92" s="57" t="n"/>
      <c r="BB92" s="55" t="n"/>
      <c r="BC92" s="58" t="n"/>
      <c r="BD92" s="59" t="n"/>
      <c r="BE92" s="57" t="n"/>
      <c r="BF92" s="57" t="n"/>
      <c r="BG92" s="55" t="n"/>
      <c r="BH92" s="60" t="n"/>
    </row>
    <row r="93" hidden="1" ht="19.5" customHeight="1" s="103" thickBot="1">
      <c r="A93" s="46" t="n">
        <v>82</v>
      </c>
      <c r="B93" s="46" t="n"/>
      <c r="C93" s="46" t="n"/>
      <c r="D93" s="74" t="n"/>
      <c r="E93" s="47" t="n"/>
      <c r="F93" s="12">
        <f>G93+H93</f>
        <v/>
      </c>
      <c r="G93" s="11" t="n">
        <v>0</v>
      </c>
      <c r="H93" s="11">
        <f>IF(ISBLANK(G93),"",ROUND(G93*0.1,0))</f>
        <v/>
      </c>
      <c r="I93" s="13" t="n"/>
      <c r="J93" s="48">
        <f>IF(ISERROR(SUM(E93,F93)-I93),"",SUM(E93,F93)-I93)</f>
        <v/>
      </c>
      <c r="K93" s="12">
        <f>L93+M93</f>
        <v/>
      </c>
      <c r="L93" s="11" t="n"/>
      <c r="M93" s="11" t="n"/>
      <c r="N93" s="13" t="n"/>
      <c r="O93" s="48" t="n"/>
      <c r="P93" s="49" t="n"/>
      <c r="Q93" s="11" t="n"/>
      <c r="R93" s="11" t="n"/>
      <c r="S93" s="13" t="n"/>
      <c r="T93" s="48" t="n"/>
      <c r="U93" s="49" t="n"/>
      <c r="V93" s="11" t="n"/>
      <c r="W93" s="11" t="n"/>
      <c r="X93" s="13" t="n"/>
      <c r="Y93" s="48" t="n"/>
      <c r="Z93" s="49" t="n"/>
      <c r="AA93" s="11" t="n"/>
      <c r="AB93" s="11" t="n"/>
      <c r="AC93" s="13" t="n"/>
      <c r="AD93" s="48" t="n"/>
      <c r="AE93" s="49" t="n"/>
      <c r="AF93" s="11" t="n"/>
      <c r="AG93" s="11" t="n"/>
      <c r="AH93" s="13" t="n"/>
      <c r="AI93" s="48" t="n"/>
      <c r="AJ93" s="49" t="n"/>
      <c r="AK93" s="11" t="n"/>
      <c r="AL93" s="11" t="n"/>
      <c r="AM93" s="13" t="n"/>
      <c r="AN93" s="48" t="n"/>
      <c r="AO93" s="49" t="n"/>
      <c r="AP93" s="11" t="n"/>
      <c r="AQ93" s="11" t="n"/>
      <c r="AR93" s="13" t="n"/>
      <c r="AS93" s="48" t="n"/>
      <c r="AT93" s="49" t="n"/>
      <c r="AU93" s="11" t="n"/>
      <c r="AV93" s="11" t="n"/>
      <c r="AW93" s="13" t="n"/>
      <c r="AX93" s="48" t="n"/>
      <c r="AY93" s="49" t="n"/>
      <c r="AZ93" s="11" t="n"/>
      <c r="BA93" s="11" t="n"/>
      <c r="BB93" s="13" t="n"/>
      <c r="BC93" s="48" t="n"/>
      <c r="BD93" s="49" t="n"/>
      <c r="BE93" s="11" t="n"/>
      <c r="BF93" s="11" t="n"/>
      <c r="BG93" s="13" t="n"/>
      <c r="BH93" s="18" t="n"/>
    </row>
    <row r="94">
      <c r="B94" s="42" t="inlineStr">
        <is>
          <t>合計</t>
        </is>
      </c>
      <c r="E94" s="14">
        <f>SUM(E7:E93)</f>
        <v/>
      </c>
      <c r="F94" s="14">
        <f>SUM(F7:F93)</f>
        <v/>
      </c>
      <c r="G94" s="14">
        <f>SUM(G7:G93)</f>
        <v/>
      </c>
      <c r="H94" s="29">
        <f>SUM(H7:H93)</f>
        <v/>
      </c>
      <c r="I94" s="14">
        <f>SUM(I7:I93)</f>
        <v/>
      </c>
      <c r="J94" s="14">
        <f>SUM(J7:J93)</f>
        <v/>
      </c>
      <c r="K94" s="14">
        <f>SUM(K7:K93)</f>
        <v/>
      </c>
      <c r="L94" s="14">
        <f>SUM(L7:L93)</f>
        <v/>
      </c>
      <c r="M94" s="14">
        <f>SUM(M7:M93)</f>
        <v/>
      </c>
      <c r="N94" s="14">
        <f>SUM(N7:N93)</f>
        <v/>
      </c>
      <c r="O94" s="14">
        <f>SUM(O7:O93)</f>
        <v/>
      </c>
      <c r="P94" s="14">
        <f>SUM(P7:P93)</f>
        <v/>
      </c>
      <c r="Q94" s="14">
        <f>SUM(Q7:Q93)</f>
        <v/>
      </c>
      <c r="R94" s="14">
        <f>SUM(R7:R93)</f>
        <v/>
      </c>
      <c r="S94" s="14">
        <f>SUM(S7:S93)</f>
        <v/>
      </c>
      <c r="T94" s="14">
        <f>SUM(T7:T93)</f>
        <v/>
      </c>
      <c r="U94" s="14">
        <f>SUM(U7:U93)</f>
        <v/>
      </c>
      <c r="V94" s="14">
        <f>SUM(V7:V93)</f>
        <v/>
      </c>
      <c r="W94" s="14">
        <f>SUM(W7:W93)</f>
        <v/>
      </c>
      <c r="X94" s="14">
        <f>SUM(X7:X93)</f>
        <v/>
      </c>
      <c r="Y94" s="14">
        <f>SUM(Y7:Y93)</f>
        <v/>
      </c>
      <c r="Z94" s="14">
        <f>SUM(Z7:Z93)</f>
        <v/>
      </c>
      <c r="AA94" s="14">
        <f>SUM(AA7:AA93)</f>
        <v/>
      </c>
      <c r="AB94" s="14">
        <f>SUM(AB7:AB93)</f>
        <v/>
      </c>
      <c r="AC94" s="14">
        <f>SUM(AC7:AC93)</f>
        <v/>
      </c>
      <c r="AD94" s="14">
        <f>SUM(AD7:AD93)</f>
        <v/>
      </c>
      <c r="AE94" s="14">
        <f>SUM(AE7:AE93)</f>
        <v/>
      </c>
      <c r="AF94" s="14">
        <f>SUM(AF7:AF93)</f>
        <v/>
      </c>
      <c r="AG94" s="14">
        <f>SUM(AG7:AG93)</f>
        <v/>
      </c>
      <c r="AH94" s="14">
        <f>SUM(AH7:AH93)</f>
        <v/>
      </c>
      <c r="AI94" s="14">
        <f>SUM(AI7:AI93)</f>
        <v/>
      </c>
      <c r="AJ94" s="14">
        <f>SUM(AJ7:AJ93)</f>
        <v/>
      </c>
      <c r="AK94" s="14">
        <f>SUM(AK7:AK93)</f>
        <v/>
      </c>
      <c r="AL94" s="14">
        <f>SUM(AL7:AL93)</f>
        <v/>
      </c>
      <c r="AM94" s="14">
        <f>SUM(AM7:AM93)</f>
        <v/>
      </c>
      <c r="AN94" s="14">
        <f>SUM(AN7:AN93)</f>
        <v/>
      </c>
      <c r="AO94" s="14">
        <f>SUM(AO7:AO93)</f>
        <v/>
      </c>
      <c r="AP94" s="14">
        <f>SUM(AP7:AP93)</f>
        <v/>
      </c>
      <c r="AQ94" s="14">
        <f>SUM(AQ7:AQ93)</f>
        <v/>
      </c>
      <c r="AR94" s="14">
        <f>SUM(AR7:AR93)</f>
        <v/>
      </c>
      <c r="AS94" s="14">
        <f>SUM(AS7:AS93)</f>
        <v/>
      </c>
      <c r="AT94" s="14">
        <f>SUM(AT7:AT93)</f>
        <v/>
      </c>
      <c r="AU94" s="14">
        <f>SUM(AU7:AU93)</f>
        <v/>
      </c>
      <c r="AV94" s="14">
        <f>SUM(AV7:AV93)</f>
        <v/>
      </c>
      <c r="AW94" s="14">
        <f>SUM(AW7:AW93)</f>
        <v/>
      </c>
      <c r="AX94" s="14">
        <f>SUM(AX7:AX93)</f>
        <v/>
      </c>
      <c r="AY94" s="14">
        <f>SUM(AY7:AY93)</f>
        <v/>
      </c>
      <c r="AZ94" s="14">
        <f>SUM(AZ7:AZ93)</f>
        <v/>
      </c>
      <c r="BA94" s="14">
        <f>SUM(BA7:BA93)</f>
        <v/>
      </c>
      <c r="BB94" s="14">
        <f>SUM(BB7:BB93)</f>
        <v/>
      </c>
      <c r="BC94" s="14">
        <f>SUM(BC7:BC93)</f>
        <v/>
      </c>
      <c r="BD94" s="14">
        <f>SUM(BD7:BD93)</f>
        <v/>
      </c>
      <c r="BE94" s="14">
        <f>SUM(BE7:BE93)</f>
        <v/>
      </c>
      <c r="BF94" s="14">
        <f>SUM(BF7:BF93)</f>
        <v/>
      </c>
      <c r="BG94" s="14">
        <f>SUM(BG7:BG93)</f>
        <v/>
      </c>
      <c r="BH94" s="14">
        <f>SUM(BH7:BH93)</f>
        <v/>
      </c>
    </row>
    <row r="95" hidden="1" s="103">
      <c r="O95" s="0" t="inlineStr">
        <is>
          <t>仕訳帳一致</t>
        </is>
      </c>
      <c r="T95" s="0" t="inlineStr">
        <is>
          <t>仕訳帳一致</t>
        </is>
      </c>
      <c r="X95" s="32" t="inlineStr">
        <is>
          <t>仕訳帳</t>
        </is>
      </c>
      <c r="Y95" s="31" t="n">
        <v>12992780</v>
      </c>
    </row>
    <row r="96" hidden="1" s="103">
      <c r="Y96" s="29">
        <f>Y95-Y94</f>
        <v/>
      </c>
    </row>
    <row r="97">
      <c r="J97" s="14" t="n"/>
      <c r="X97" s="32" t="inlineStr">
        <is>
          <t>仕訳帳</t>
        </is>
      </c>
      <c r="Y97" s="31" t="n">
        <v>13563998</v>
      </c>
      <c r="BB97" s="32" t="inlineStr">
        <is>
          <t>仕訳：</t>
        </is>
      </c>
      <c r="BC97" s="31" t="n">
        <v>10248826</v>
      </c>
      <c r="BH97" s="107" t="n">
        <v>11776946</v>
      </c>
    </row>
    <row r="98">
      <c r="H98" s="14">
        <f>H94+M94+R94+W94+AB94+AG94+AL94+AQ94+AV94+BA94+BF94</f>
        <v/>
      </c>
      <c r="W98" s="0" t="inlineStr">
        <is>
          <t>【備考】</t>
        </is>
      </c>
      <c r="X98" s="25" t="inlineStr">
        <is>
          <t>POD差額</t>
        </is>
      </c>
      <c r="Y98" s="123" t="n">
        <v>333840</v>
      </c>
      <c r="Z98" s="28" t="inlineStr">
        <is>
          <t>1月度相殺予定</t>
        </is>
      </c>
      <c r="AN98" s="14" t="n"/>
      <c r="AS98" s="14" t="n"/>
      <c r="BC98" s="14">
        <f>BC94-BC97</f>
        <v/>
      </c>
      <c r="BH98" s="14">
        <f>BH94-BH97</f>
        <v/>
      </c>
      <c r="BI98" s="0" t="inlineStr">
        <is>
          <t>合計差額</t>
        </is>
      </c>
    </row>
    <row r="99">
      <c r="X99" s="28" t="inlineStr">
        <is>
          <t>ルクセス差額</t>
        </is>
      </c>
      <c r="Y99" s="123" t="n">
        <v>333584</v>
      </c>
      <c r="Z99" s="28" t="inlineStr">
        <is>
          <t>12月度相殺済</t>
        </is>
      </c>
    </row>
    <row r="100">
      <c r="X100" s="28" t="inlineStr">
        <is>
          <t>5/24ルクセス未払金</t>
        </is>
      </c>
      <c r="Y100" s="124">
        <f>Y98-Y99</f>
        <v/>
      </c>
      <c r="Z100" s="28" t="inlineStr">
        <is>
          <t>12月度相殺済</t>
        </is>
      </c>
    </row>
    <row r="101">
      <c r="Y101" s="14">
        <f>Y94-Y97</f>
        <v/>
      </c>
    </row>
  </sheetData>
  <autoFilter ref="A5:BH96">
    <filterColumn colId="1" hiddenButton="0" showButton="1">
      <customFilters>
        <customFilter val=" " operator="notEqual"/>
      </customFilters>
    </filterColumn>
    <filterColumn colId="5" hiddenButton="0" showButton="0"/>
    <filterColumn colId="6" hiddenButton="0" showButton="0"/>
    <filterColumn colId="10" hiddenButton="0" showButton="0"/>
    <filterColumn colId="11" hiddenButton="0" showButton="0"/>
    <filterColumn colId="15" hiddenButton="0" showButton="0"/>
    <filterColumn colId="16" hiddenButton="0" showButton="0"/>
    <filterColumn colId="20" hiddenButton="0" showButton="0"/>
    <filterColumn colId="21" hiddenButton="0" showButton="0"/>
    <filterColumn colId="25" hiddenButton="0" showButton="0"/>
    <filterColumn colId="26" hiddenButton="0" showButton="0"/>
    <filterColumn colId="30" hiddenButton="0" showButton="0"/>
    <filterColumn colId="31" hiddenButton="0" showButton="0"/>
    <filterColumn colId="35" hiddenButton="0" showButton="0"/>
    <filterColumn colId="36" hiddenButton="0" showButton="0"/>
    <filterColumn colId="40" hiddenButton="0" showButton="0"/>
    <filterColumn colId="41" hiddenButton="0" showButton="0"/>
    <filterColumn colId="45" hiddenButton="0" showButton="0"/>
    <filterColumn colId="46" hiddenButton="0" showButton="0"/>
    <filterColumn colId="50" hiddenButton="0" showButton="0"/>
    <filterColumn colId="51" hiddenButton="0" showButton="0"/>
    <filterColumn colId="55" hiddenButton="0" showButton="0"/>
    <filterColumn colId="56" hiddenButton="0" showButton="0"/>
  </autoFilter>
  <mergeCells count="40">
    <mergeCell ref="O5:O6"/>
    <mergeCell ref="E5:E6"/>
    <mergeCell ref="AN5:AN6"/>
    <mergeCell ref="F5:H5"/>
    <mergeCell ref="AT5:AV5"/>
    <mergeCell ref="Y5:Y6"/>
    <mergeCell ref="J69:J70"/>
    <mergeCell ref="BD5:BF5"/>
    <mergeCell ref="A69:A70"/>
    <mergeCell ref="B1:J1"/>
    <mergeCell ref="O69:O70"/>
    <mergeCell ref="A54:A55"/>
    <mergeCell ref="E69:E70"/>
    <mergeCell ref="O54:O55"/>
    <mergeCell ref="A87:A88"/>
    <mergeCell ref="AO5:AQ5"/>
    <mergeCell ref="AY5:BA5"/>
    <mergeCell ref="BH5:BH6"/>
    <mergeCell ref="Z5:AB5"/>
    <mergeCell ref="AJ5:AL5"/>
    <mergeCell ref="T69:T70"/>
    <mergeCell ref="A5:A6"/>
    <mergeCell ref="BC5:BC6"/>
    <mergeCell ref="AE5:AG5"/>
    <mergeCell ref="U5:W5"/>
    <mergeCell ref="P5:R5"/>
    <mergeCell ref="AD5:AD6"/>
    <mergeCell ref="N69:N70"/>
    <mergeCell ref="I69:I70"/>
    <mergeCell ref="B5:B6"/>
    <mergeCell ref="AQ4:AR4"/>
    <mergeCell ref="AX5:AX6"/>
    <mergeCell ref="AI5:AI6"/>
    <mergeCell ref="J5:J6"/>
    <mergeCell ref="AS5:AS6"/>
    <mergeCell ref="K5:M5"/>
    <mergeCell ref="N54:N55"/>
    <mergeCell ref="T5:T6"/>
    <mergeCell ref="A40:A41"/>
    <mergeCell ref="C5:C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73"/>
  <sheetViews>
    <sheetView tabSelected="1" zoomScale="106" zoomScaleNormal="10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1" sqref="B11"/>
    </sheetView>
  </sheetViews>
  <sheetFormatPr baseColWidth="8" defaultRowHeight="18.75"/>
  <cols>
    <col width="23" customWidth="1" style="103" min="2" max="2"/>
    <col width="14" customWidth="1" style="103" min="3" max="3"/>
    <col width="30" customWidth="1" style="103" min="4" max="4"/>
    <col width="12.875" customWidth="1" style="103" min="5" max="10"/>
  </cols>
  <sheetData>
    <row r="1" ht="25.5" customHeight="1" s="103">
      <c r="B1" s="94" t="inlineStr">
        <is>
          <t>買掛金管理表</t>
        </is>
      </c>
    </row>
    <row r="2">
      <c r="B2" s="21" t="inlineStr">
        <is>
          <t>請求書未着</t>
        </is>
      </c>
      <c r="N2" s="0" t="inlineStr">
        <is>
          <t>10%と8％があるメーカーは2行にする</t>
        </is>
      </c>
    </row>
    <row r="3">
      <c r="O3" s="104" t="n"/>
    </row>
    <row r="4" ht="19.5" customHeight="1" s="103" thickBot="1"/>
    <row r="5">
      <c r="A5" s="95" t="inlineStr">
        <is>
          <t>会社番号</t>
        </is>
      </c>
      <c r="B5" s="95" t="inlineStr">
        <is>
          <t>会社名</t>
        </is>
      </c>
      <c r="C5" s="95" t="inlineStr">
        <is>
          <t>ブランド名</t>
        </is>
      </c>
      <c r="D5" s="71" t="n"/>
      <c r="E5" s="96" t="inlineStr">
        <is>
          <t>繰越残高</t>
        </is>
      </c>
      <c r="F5" s="125" t="inlineStr">
        <is>
          <t>202509月仕入高</t>
        </is>
      </c>
      <c r="I5" t="inlineStr">
        <is>
          <t>202509月決済高</t>
        </is>
      </c>
      <c r="J5" t="inlineStr">
        <is>
          <t>202509月残高</t>
        </is>
      </c>
      <c r="K5" s="84" t="inlineStr">
        <is>
          <t>9月仕入高</t>
        </is>
      </c>
      <c r="L5" s="110" t="n"/>
      <c r="M5" s="111" t="n"/>
      <c r="N5" s="19" t="inlineStr">
        <is>
          <t>9月決済高</t>
        </is>
      </c>
      <c r="O5" s="97" t="inlineStr">
        <is>
          <t>9月残高</t>
        </is>
      </c>
    </row>
    <row r="6">
      <c r="A6" s="112" t="n"/>
      <c r="B6" s="112" t="n"/>
      <c r="C6" s="112" t="n"/>
      <c r="D6" s="72" t="n"/>
      <c r="E6" s="113" t="n"/>
      <c r="F6" t="inlineStr">
        <is>
          <t>税込</t>
        </is>
      </c>
      <c r="G6" t="inlineStr">
        <is>
          <t>税抜</t>
        </is>
      </c>
      <c r="H6" t="inlineStr">
        <is>
          <t>消費税</t>
        </is>
      </c>
      <c r="K6" s="2" t="inlineStr">
        <is>
          <t>税込</t>
        </is>
      </c>
      <c r="L6" s="95" t="inlineStr">
        <is>
          <t>税抜</t>
        </is>
      </c>
      <c r="M6" s="95" t="inlineStr">
        <is>
          <t>消費税</t>
        </is>
      </c>
      <c r="N6" s="4" t="inlineStr">
        <is>
          <t>合計</t>
        </is>
      </c>
      <c r="O6" s="114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126" t="n">
        <v>222750</v>
      </c>
      <c r="E7" s="7" t="n"/>
      <c r="F7" s="127" t="n">
        <v>222750</v>
      </c>
      <c r="G7" s="127" t="n">
        <v>202500</v>
      </c>
      <c r="H7" s="127" t="n">
        <v>20250</v>
      </c>
      <c r="I7" s="127" t="n">
        <v>222750</v>
      </c>
      <c r="J7" s="127" t="n">
        <v>222750</v>
      </c>
      <c r="K7" s="8" t="n"/>
      <c r="L7" s="9" t="n"/>
      <c r="M7" s="9" t="n"/>
      <c r="N7" s="10" t="n"/>
      <c r="O7" s="43" t="n"/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128" t="n">
        <v>14574692</v>
      </c>
      <c r="E8" s="7" t="n"/>
      <c r="F8" s="127" t="n">
        <v>14574692</v>
      </c>
      <c r="G8" s="127" t="n">
        <v>13249720</v>
      </c>
      <c r="H8" s="127" t="n">
        <v>1324972</v>
      </c>
      <c r="I8" s="127" t="n">
        <v>14574692</v>
      </c>
      <c r="J8" s="127" t="n">
        <v>14574692</v>
      </c>
      <c r="K8" s="8" t="n"/>
      <c r="L8" s="9" t="n"/>
      <c r="M8" s="9" t="n"/>
      <c r="O8" s="43" t="n"/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128" t="n">
        <v>40116</v>
      </c>
      <c r="E9" s="7" t="n"/>
      <c r="F9" s="127" t="n">
        <v>40116</v>
      </c>
      <c r="G9" s="127" t="n">
        <v>36469</v>
      </c>
      <c r="H9" s="127" t="n">
        <v>3647</v>
      </c>
      <c r="I9" s="127" t="n">
        <v>40116</v>
      </c>
      <c r="J9" s="127" t="n">
        <v>40116</v>
      </c>
      <c r="K9" s="8" t="n"/>
      <c r="L9" s="9" t="n"/>
      <c r="M9" s="9" t="n"/>
      <c r="N9" s="10" t="n"/>
      <c r="O9" s="43" t="n"/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126" t="n">
        <v>0</v>
      </c>
      <c r="E10" s="7" t="n"/>
      <c r="F10" s="127" t="n">
        <v>0</v>
      </c>
      <c r="G10" s="127" t="n">
        <v>0</v>
      </c>
      <c r="H10" s="127" t="n">
        <v>0</v>
      </c>
      <c r="I10" s="127" t="n">
        <v>0</v>
      </c>
      <c r="J10" s="127" t="n">
        <v>0</v>
      </c>
      <c r="K10" s="8" t="n"/>
      <c r="L10" s="9" t="n"/>
      <c r="M10" s="9" t="n"/>
      <c r="N10" s="10" t="n"/>
      <c r="O10" s="43" t="n"/>
    </row>
    <row r="11" ht="19.5" customHeight="1" s="103">
      <c r="A11" s="5" t="n">
        <v>7</v>
      </c>
      <c r="B11" s="5" t="inlineStr">
        <is>
          <t>株式会社サンソリット</t>
        </is>
      </c>
      <c r="C11" s="6" t="inlineStr">
        <is>
          <t>SUNSORIT</t>
        </is>
      </c>
      <c r="D11" s="128" t="n">
        <v>94980</v>
      </c>
      <c r="E11" s="7" t="n"/>
      <c r="F11" s="127" t="n">
        <v>94980</v>
      </c>
      <c r="G11" s="127" t="n">
        <v>86345</v>
      </c>
      <c r="H11" s="127" t="n">
        <v>8635</v>
      </c>
      <c r="I11" s="127" t="n">
        <v>94980</v>
      </c>
      <c r="J11" s="127" t="n">
        <v>94980</v>
      </c>
      <c r="K11" s="8" t="n"/>
      <c r="L11" s="9" t="n"/>
      <c r="M11" s="9" t="n"/>
      <c r="N11" s="10" t="n"/>
      <c r="O11" s="43" t="n"/>
    </row>
    <row r="12">
      <c r="A12" s="5" t="n">
        <v>18</v>
      </c>
      <c r="B12" s="5" t="inlineStr">
        <is>
          <t>シャンソン化粧品</t>
        </is>
      </c>
      <c r="C12" s="6" t="inlineStr">
        <is>
          <t>CHANSON</t>
        </is>
      </c>
      <c r="D12" s="129" t="n">
        <v>0</v>
      </c>
      <c r="E12" s="7" t="n"/>
      <c r="F12" s="127" t="n">
        <v>96000</v>
      </c>
      <c r="G12" s="127" t="n">
        <v>87273</v>
      </c>
      <c r="H12" s="127" t="n">
        <v>8727</v>
      </c>
      <c r="I12" s="127" t="n">
        <v>96000</v>
      </c>
      <c r="J12" s="127" t="n">
        <v>0</v>
      </c>
      <c r="K12" s="8" t="n"/>
      <c r="L12" s="9" t="n"/>
      <c r="M12" s="9" t="n"/>
      <c r="N12" s="10" t="n"/>
      <c r="O12" s="43" t="n"/>
    </row>
    <row r="13">
      <c r="A13" s="5" t="n">
        <v>19</v>
      </c>
      <c r="B13" s="5" t="inlineStr">
        <is>
          <t>郵便EMS</t>
        </is>
      </c>
      <c r="C13" s="6" t="inlineStr">
        <is>
          <t>EMS</t>
        </is>
      </c>
      <c r="D13" s="129" t="n">
        <v>0</v>
      </c>
      <c r="E13" s="7" t="n"/>
      <c r="F13" s="127" t="n">
        <v>0</v>
      </c>
      <c r="G13" s="127" t="n">
        <v>0</v>
      </c>
      <c r="H13" s="127" t="n">
        <v>0</v>
      </c>
      <c r="I13" s="127" t="n">
        <v>0</v>
      </c>
      <c r="J13" s="127" t="n">
        <v>0</v>
      </c>
      <c r="K13" s="8" t="n"/>
      <c r="L13" s="9" t="n"/>
      <c r="M13" s="9" t="n"/>
      <c r="N13" s="10" t="n"/>
      <c r="O13" s="43" t="n"/>
    </row>
    <row r="14">
      <c r="A14" s="5" t="n">
        <v>21</v>
      </c>
      <c r="B14" s="5" t="inlineStr">
        <is>
          <t>KYO TOMO</t>
        </is>
      </c>
      <c r="C14" s="5" t="inlineStr">
        <is>
          <t>KYO TOMO</t>
        </is>
      </c>
      <c r="D14" s="128" t="n">
        <v>253764</v>
      </c>
      <c r="E14" s="7" t="n"/>
      <c r="F14" s="127" t="n">
        <v>253764</v>
      </c>
      <c r="G14" s="127" t="n">
        <v>230695</v>
      </c>
      <c r="H14" s="127" t="n">
        <v>23069</v>
      </c>
      <c r="I14" s="127" t="n">
        <v>253764</v>
      </c>
      <c r="J14" s="127" t="n">
        <v>253764</v>
      </c>
      <c r="K14" s="8" t="n"/>
      <c r="L14" s="9" t="n"/>
      <c r="M14" s="9" t="n"/>
      <c r="N14" s="10" t="n"/>
      <c r="O14" s="43" t="n"/>
    </row>
    <row r="15">
      <c r="A15" s="5" t="n">
        <v>22</v>
      </c>
      <c r="B15" s="5" t="inlineStr">
        <is>
          <t>コレイン</t>
        </is>
      </c>
      <c r="C15" s="6" t="inlineStr">
        <is>
          <t>COREIN</t>
        </is>
      </c>
      <c r="D15" s="128" t="n">
        <v>0</v>
      </c>
      <c r="E15" s="7" t="n"/>
      <c r="F15" s="127" t="n">
        <v>0</v>
      </c>
      <c r="G15" s="127" t="n">
        <v>0</v>
      </c>
      <c r="H15" s="127" t="n">
        <v>0</v>
      </c>
      <c r="I15" s="127" t="n">
        <v>0</v>
      </c>
      <c r="J15" s="127" t="n">
        <v>0</v>
      </c>
      <c r="K15" s="8" t="n"/>
      <c r="L15" s="9" t="n"/>
      <c r="M15" s="9" t="n"/>
      <c r="N15" s="10" t="n"/>
      <c r="O15" s="43" t="n"/>
    </row>
    <row r="16">
      <c r="A16" s="5" t="n">
        <v>23</v>
      </c>
      <c r="B16" s="5" t="inlineStr">
        <is>
          <t>マユリ</t>
        </is>
      </c>
      <c r="C16" s="6" t="inlineStr">
        <is>
          <t>MAYURI</t>
        </is>
      </c>
      <c r="D16" s="128" t="n">
        <v>10450</v>
      </c>
      <c r="E16" s="7" t="n"/>
      <c r="F16" s="127" t="n">
        <v>10450</v>
      </c>
      <c r="G16" s="127" t="n">
        <v>9500</v>
      </c>
      <c r="H16" s="127" t="n">
        <v>950</v>
      </c>
      <c r="I16" s="127" t="n">
        <v>10450</v>
      </c>
      <c r="J16" s="127" t="n">
        <v>10450</v>
      </c>
      <c r="K16" s="8" t="n"/>
      <c r="L16" s="9" t="n"/>
      <c r="M16" s="9" t="n"/>
      <c r="N16" s="10" t="n"/>
      <c r="O16" s="43" t="n"/>
    </row>
    <row r="17">
      <c r="A17" s="5" t="n">
        <v>24</v>
      </c>
      <c r="B17" s="5" t="inlineStr">
        <is>
          <t>クリスティファースト</t>
        </is>
      </c>
      <c r="C17" s="6" t="inlineStr">
        <is>
          <t>Q1sｔ</t>
        </is>
      </c>
      <c r="D17" s="129" t="n">
        <v>0</v>
      </c>
      <c r="E17" s="7" t="n"/>
      <c r="F17" s="127" t="n">
        <v>173078</v>
      </c>
      <c r="G17" s="127" t="n">
        <v>157344</v>
      </c>
      <c r="H17" s="127" t="n">
        <v>15734</v>
      </c>
      <c r="I17" s="127" t="n">
        <v>173078</v>
      </c>
      <c r="J17" s="127" t="n">
        <v>0</v>
      </c>
      <c r="K17" s="8" t="n"/>
      <c r="L17" s="9" t="n"/>
      <c r="M17" s="9" t="n"/>
      <c r="N17" s="10" t="n"/>
      <c r="O17" s="43" t="n"/>
    </row>
    <row r="18">
      <c r="A18" s="5" t="n">
        <v>26</v>
      </c>
      <c r="B18" s="5" t="inlineStr">
        <is>
          <t>カメリアネット</t>
        </is>
      </c>
      <c r="C18" s="6" t="inlineStr">
        <is>
          <t>ELEGADOLL</t>
        </is>
      </c>
      <c r="D18" s="128" t="n">
        <v>134400</v>
      </c>
      <c r="E18" s="7" t="n"/>
      <c r="F18" s="127" t="n">
        <v>134400</v>
      </c>
      <c r="G18" s="127" t="n">
        <v>122182</v>
      </c>
      <c r="H18" s="127" t="n">
        <v>12218</v>
      </c>
      <c r="I18" s="127" t="n">
        <v>134400</v>
      </c>
      <c r="J18" s="127" t="n">
        <v>134400</v>
      </c>
      <c r="K18" s="8" t="n"/>
      <c r="L18" s="9" t="n"/>
      <c r="M18" s="9" t="n"/>
      <c r="N18" s="10" t="n"/>
      <c r="O18" s="43" t="n"/>
    </row>
    <row r="19">
      <c r="A19" s="5" t="n">
        <v>28</v>
      </c>
      <c r="B19" s="5" t="inlineStr">
        <is>
          <t>ダイムヘルスケア</t>
        </is>
      </c>
      <c r="C19" s="6" t="inlineStr">
        <is>
          <t>DIME HEALTH CARE</t>
        </is>
      </c>
      <c r="D19" s="128" t="n">
        <v>47520</v>
      </c>
      <c r="E19" s="7" t="n"/>
      <c r="F19" s="127" t="n">
        <v>47520</v>
      </c>
      <c r="G19" s="127" t="n">
        <v>43200</v>
      </c>
      <c r="H19" s="127" t="n">
        <v>4320</v>
      </c>
      <c r="I19" s="127" t="n">
        <v>47520</v>
      </c>
      <c r="J19" s="127" t="n">
        <v>47520</v>
      </c>
      <c r="K19" s="8" t="n"/>
      <c r="L19" s="9" t="n"/>
      <c r="M19" s="9" t="n"/>
      <c r="N19" s="10" t="n"/>
      <c r="O19" s="43" t="n"/>
    </row>
    <row r="20">
      <c r="A20" s="5" t="n">
        <v>29</v>
      </c>
      <c r="B20" s="5" t="inlineStr">
        <is>
          <t>アットモア</t>
        </is>
      </c>
      <c r="C20" s="6" t="inlineStr">
        <is>
          <t>ATMORE</t>
        </is>
      </c>
      <c r="D20" s="128" t="n">
        <v>282400</v>
      </c>
      <c r="E20" s="7" t="n"/>
      <c r="F20" s="127" t="n">
        <v>282400</v>
      </c>
      <c r="G20" s="127" t="n">
        <v>256727</v>
      </c>
      <c r="H20" s="127" t="n">
        <v>25673</v>
      </c>
      <c r="I20" s="127" t="n">
        <v>282400</v>
      </c>
      <c r="J20" s="127" t="n">
        <v>282400</v>
      </c>
      <c r="K20" s="8" t="n"/>
      <c r="L20" s="9" t="n"/>
      <c r="M20" s="9" t="n"/>
      <c r="N20" s="10" t="n"/>
      <c r="O20" s="43" t="n"/>
    </row>
    <row r="21">
      <c r="A21" s="5" t="n">
        <v>30</v>
      </c>
      <c r="B21" s="5" t="inlineStr">
        <is>
          <t>株式会社ユーコネクト</t>
        </is>
      </c>
      <c r="C21" s="6" t="inlineStr">
        <is>
          <t xml:space="preserve">EMU </t>
        </is>
      </c>
      <c r="D21" s="129" t="n">
        <v>282400</v>
      </c>
      <c r="E21" s="7" t="n"/>
      <c r="K21" s="8" t="n"/>
      <c r="L21" s="9" t="n"/>
      <c r="M21" s="9" t="n"/>
      <c r="N21" s="10" t="n"/>
      <c r="O21" s="43" t="n"/>
    </row>
    <row r="22">
      <c r="A22" s="5" t="n">
        <v>31</v>
      </c>
      <c r="B22" s="5" t="inlineStr">
        <is>
          <t>LAPIDEM株式会社</t>
        </is>
      </c>
      <c r="C22" s="6" t="inlineStr">
        <is>
          <t>LAPIDEM</t>
        </is>
      </c>
      <c r="D22" s="128" t="n">
        <v>282400</v>
      </c>
      <c r="E22" s="7" t="n"/>
      <c r="K22" s="8" t="n"/>
      <c r="L22" s="9" t="n"/>
      <c r="M22" s="9" t="n"/>
      <c r="N22" s="10" t="n"/>
      <c r="O22" s="43" t="n"/>
    </row>
    <row r="23">
      <c r="A23" s="5" t="n">
        <v>32</v>
      </c>
      <c r="B23" s="5" t="inlineStr">
        <is>
          <t>マリープラッチーヌ</t>
        </is>
      </c>
      <c r="C23" s="6" t="inlineStr">
        <is>
          <t>MARY PLATINUE</t>
        </is>
      </c>
      <c r="D23" s="128" t="n">
        <v>282400</v>
      </c>
      <c r="E23" s="7" t="n"/>
      <c r="K23" s="8" t="n"/>
      <c r="L23" s="9" t="n"/>
      <c r="M23" s="9" t="n"/>
      <c r="N23" s="10" t="n"/>
      <c r="O23" s="43" t="n"/>
    </row>
    <row r="24">
      <c r="A24" s="5" t="n">
        <v>33</v>
      </c>
      <c r="B24" s="5" t="n"/>
      <c r="C24" s="6" t="n"/>
      <c r="D24" s="6" t="n"/>
      <c r="E24" s="7" t="n"/>
      <c r="K24" s="8">
        <f>G24+H24</f>
        <v/>
      </c>
      <c r="L24" s="9" t="n">
        <v>0</v>
      </c>
      <c r="M24" s="9">
        <f>IF(ISBLANK(G24),"",ROUND(G24*0.1,0))</f>
        <v/>
      </c>
      <c r="N24" s="10" t="n"/>
      <c r="O24" s="43">
        <f>IF(ISERROR(SUM(E24,F24)-I24),"",SUM(E24,F24)-I24)</f>
        <v/>
      </c>
    </row>
    <row r="25">
      <c r="A25" s="95" t="n">
        <v>34</v>
      </c>
      <c r="B25" s="5" t="inlineStr">
        <is>
          <t>ダイアマンテ</t>
        </is>
      </c>
      <c r="C25" s="6" t="inlineStr">
        <is>
          <t>DIAMANTE</t>
        </is>
      </c>
      <c r="D25" s="126" t="n">
        <v>282400</v>
      </c>
      <c r="E25" s="7" t="n"/>
      <c r="K25" s="20" t="n"/>
      <c r="L25" s="9" t="n"/>
      <c r="M25" s="9" t="n"/>
      <c r="N25" s="10" t="n"/>
      <c r="O25" s="43" t="n"/>
    </row>
    <row r="26">
      <c r="A26" s="112" t="n"/>
      <c r="B26" s="68" t="inlineStr">
        <is>
          <t>ダイアマンテ EMS送料（非課税）</t>
        </is>
      </c>
      <c r="C26" s="6" t="n"/>
      <c r="D26" s="6" t="n"/>
      <c r="E26" s="7" t="n"/>
      <c r="K26" s="20" t="n"/>
      <c r="L26" s="9" t="n"/>
      <c r="M26" s="9" t="n"/>
      <c r="N26" s="10" t="n"/>
      <c r="O26" s="43" t="n"/>
    </row>
    <row r="27">
      <c r="A27" s="5" t="n">
        <v>35</v>
      </c>
      <c r="B27" s="5" t="inlineStr">
        <is>
          <t>竹宝堂</t>
        </is>
      </c>
      <c r="C27" s="6" t="inlineStr">
        <is>
          <t>CHIKUHODO</t>
        </is>
      </c>
      <c r="D27" s="129" t="n">
        <v>282400</v>
      </c>
      <c r="E27" s="7" t="n"/>
      <c r="K27" s="8" t="n"/>
      <c r="L27" s="9" t="n"/>
      <c r="M27" s="9" t="n"/>
      <c r="N27" s="10" t="n"/>
      <c r="O27" s="43" t="n"/>
    </row>
    <row r="28">
      <c r="A28" s="5" t="n">
        <v>38</v>
      </c>
      <c r="B28" s="5" t="inlineStr">
        <is>
          <t>フリーゲートアエロツアーズ</t>
        </is>
      </c>
      <c r="C28" s="6" t="inlineStr">
        <is>
          <t>FAJ</t>
        </is>
      </c>
      <c r="D28" s="128" t="n">
        <v>282400</v>
      </c>
      <c r="E28" s="7" t="n"/>
      <c r="K28" s="8" t="n"/>
      <c r="L28" s="9" t="n"/>
      <c r="M28" s="9" t="n"/>
      <c r="N28" s="10" t="n"/>
      <c r="O28" s="43" t="n"/>
    </row>
    <row r="29">
      <c r="A29" s="5" t="n">
        <v>39</v>
      </c>
      <c r="B29" s="5" t="inlineStr">
        <is>
          <t>東部運送</t>
        </is>
      </c>
      <c r="C29" s="6" t="n"/>
      <c r="D29" s="6" t="inlineStr">
        <is>
          <t>月末締め、翌月末払い</t>
        </is>
      </c>
      <c r="E29" s="7" t="n"/>
      <c r="K29" s="8" t="n"/>
      <c r="L29" s="9" t="n"/>
      <c r="M29" s="9" t="n"/>
      <c r="N29" s="10" t="n"/>
      <c r="O29" s="43" t="n"/>
    </row>
    <row r="30">
      <c r="A30" s="5" t="n">
        <v>40</v>
      </c>
      <c r="B30" s="5" t="inlineStr">
        <is>
          <t>株式会社POD</t>
        </is>
      </c>
      <c r="C30" s="6" t="inlineStr">
        <is>
          <t>ROSY DROP</t>
        </is>
      </c>
      <c r="D30" s="128" t="n">
        <v>282400</v>
      </c>
      <c r="E30" s="26" t="n"/>
      <c r="K30" s="20" t="n"/>
      <c r="L30" s="9" t="n"/>
      <c r="M30" s="9" t="n"/>
      <c r="N30" s="10" t="n"/>
      <c r="O30" s="43" t="n"/>
      <c r="P30" s="0" t="inlineStr">
        <is>
          <t>差額814円：6月分要訂正</t>
        </is>
      </c>
    </row>
    <row r="31">
      <c r="A31" s="5" t="n">
        <v>42</v>
      </c>
      <c r="B31" s="5" t="inlineStr">
        <is>
          <t>㈱ドウシシャ</t>
        </is>
      </c>
      <c r="C31" s="6" t="inlineStr">
        <is>
          <t>DOSHISHA</t>
        </is>
      </c>
      <c r="D31" s="129" t="n">
        <v>282400</v>
      </c>
      <c r="E31" s="7" t="n"/>
      <c r="K31" s="8" t="n"/>
      <c r="L31" s="9" t="n"/>
      <c r="M31" s="9" t="n"/>
      <c r="N31" s="10" t="n"/>
      <c r="O31" s="43" t="n"/>
    </row>
    <row r="32">
      <c r="A32" s="5" t="n">
        <v>43</v>
      </c>
      <c r="B32" s="5" t="inlineStr">
        <is>
          <t>フェニックスジャパン</t>
        </is>
      </c>
      <c r="C32" s="6" t="n"/>
      <c r="D32" s="76" t="inlineStr">
        <is>
          <t>前払い</t>
        </is>
      </c>
      <c r="E32" s="7" t="n"/>
      <c r="K32" s="8" t="n"/>
      <c r="L32" s="9" t="n"/>
      <c r="M32" s="9" t="n"/>
      <c r="N32" s="10" t="n"/>
      <c r="O32" s="43" t="n"/>
    </row>
    <row r="33">
      <c r="A33" s="5" t="n">
        <v>44</v>
      </c>
      <c r="B33" s="5" t="inlineStr">
        <is>
          <t>㈱シービーエス</t>
        </is>
      </c>
      <c r="C33" s="6" t="inlineStr">
        <is>
          <t>ESTLABO, CBS</t>
        </is>
      </c>
      <c r="D33" s="128" t="n">
        <v>3152950</v>
      </c>
      <c r="E33" s="7" t="n"/>
      <c r="F33" s="127" t="n">
        <v>3152950</v>
      </c>
      <c r="G33" s="127" t="n">
        <v>2866318</v>
      </c>
      <c r="H33" s="127" t="n">
        <v>286632</v>
      </c>
      <c r="I33" s="127" t="n">
        <v>3152950</v>
      </c>
      <c r="J33" s="127" t="n">
        <v>3152950</v>
      </c>
      <c r="K33" s="8" t="n"/>
      <c r="L33" s="9" t="n"/>
      <c r="M33" s="9" t="n"/>
      <c r="N33" s="10" t="n"/>
      <c r="O33" s="43" t="n"/>
    </row>
    <row r="34">
      <c r="A34" s="5" t="n">
        <v>46</v>
      </c>
      <c r="B34" s="5" t="inlineStr">
        <is>
          <t>ビューティワールドジャパン</t>
        </is>
      </c>
      <c r="C34" s="6" t="n"/>
      <c r="D34" s="76" t="inlineStr">
        <is>
          <t>前払い</t>
        </is>
      </c>
      <c r="E34" s="7" t="n"/>
      <c r="K34" s="8" t="n"/>
      <c r="L34" s="9" t="n"/>
      <c r="M34" s="9" t="n"/>
      <c r="N34" s="10" t="n"/>
      <c r="O34" s="43" t="n"/>
    </row>
    <row r="35">
      <c r="A35" s="116" t="n">
        <v>47</v>
      </c>
      <c r="B35" s="5" t="inlineStr">
        <is>
          <t>飯野港運（課税）</t>
        </is>
      </c>
      <c r="C35" s="6" t="n"/>
      <c r="D35" s="6" t="inlineStr">
        <is>
          <t>月末締め、翌月末払い</t>
        </is>
      </c>
      <c r="E35" s="7" t="n"/>
      <c r="K35" s="8" t="n"/>
      <c r="L35" s="9" t="n"/>
      <c r="M35" s="9" t="n"/>
      <c r="N35" s="10" t="n"/>
      <c r="O35" s="43" t="n"/>
    </row>
    <row r="36">
      <c r="A36" s="112" t="n"/>
      <c r="B36" s="5" t="inlineStr">
        <is>
          <t>飯野港運（非課税）</t>
        </is>
      </c>
      <c r="C36" s="6" t="n"/>
      <c r="D36" s="6" t="n"/>
      <c r="E36" s="7" t="n"/>
      <c r="K36" s="8" t="n"/>
      <c r="L36" s="9" t="n"/>
      <c r="M36" s="9" t="n"/>
      <c r="N36" s="10" t="n"/>
      <c r="O36" s="43" t="n"/>
    </row>
    <row r="37">
      <c r="A37" s="5" t="n">
        <v>48</v>
      </c>
      <c r="B37" s="5" t="inlineStr">
        <is>
          <t>アイセン</t>
        </is>
      </c>
      <c r="C37" s="6" t="n"/>
      <c r="D37" s="6" t="inlineStr">
        <is>
          <t>月末締め、翌月末払い</t>
        </is>
      </c>
      <c r="E37" s="7" t="n"/>
      <c r="K37" s="8" t="n"/>
      <c r="L37" s="9" t="n"/>
      <c r="M37" s="9" t="n"/>
      <c r="N37" s="10" t="n"/>
      <c r="O37" s="43" t="n"/>
    </row>
    <row r="38">
      <c r="A38" s="5" t="n">
        <v>49</v>
      </c>
      <c r="B38" s="5" t="inlineStr">
        <is>
          <t>ビューティコネクション</t>
        </is>
      </c>
      <c r="C38" s="6" t="inlineStr">
        <is>
          <t>BEAUTY CONEXION</t>
        </is>
      </c>
      <c r="D38" s="129" t="n">
        <v>3152950</v>
      </c>
      <c r="E38" s="7" t="n"/>
      <c r="K38" s="8" t="n"/>
      <c r="L38" s="9" t="n"/>
      <c r="M38" s="9" t="n"/>
      <c r="N38" s="10" t="n"/>
      <c r="O38" s="43" t="n"/>
    </row>
    <row r="39">
      <c r="A39" s="5" t="n">
        <v>52</v>
      </c>
      <c r="B39" s="5" t="inlineStr">
        <is>
          <t>㈱アフラ</t>
        </is>
      </c>
      <c r="C39" s="6" t="inlineStr">
        <is>
          <t>AFURA, be-10</t>
        </is>
      </c>
      <c r="D39" s="129" t="n">
        <v>0</v>
      </c>
      <c r="E39" s="7" t="n"/>
      <c r="F39" s="127" t="n">
        <v>24400</v>
      </c>
      <c r="G39" s="127" t="n">
        <v>22182</v>
      </c>
      <c r="H39" s="127" t="n">
        <v>2218</v>
      </c>
      <c r="I39" s="127" t="n">
        <v>24400</v>
      </c>
      <c r="J39" s="127" t="n">
        <v>0</v>
      </c>
      <c r="K39" s="8" t="n"/>
      <c r="L39" s="9" t="n"/>
      <c r="M39" s="9" t="n"/>
      <c r="N39" s="10" t="n"/>
      <c r="O39" s="43" t="n"/>
    </row>
    <row r="40">
      <c r="A40" s="5" t="n">
        <v>53</v>
      </c>
      <c r="B40" s="5" t="inlineStr">
        <is>
          <t>㈱コスメプロ</t>
        </is>
      </c>
      <c r="C40" s="6" t="inlineStr">
        <is>
          <t>COSMEPRO</t>
        </is>
      </c>
      <c r="D40" s="129" t="n">
        <v>0</v>
      </c>
      <c r="E40" s="7" t="n"/>
      <c r="F40" s="127" t="n">
        <v>32400</v>
      </c>
      <c r="G40" s="127" t="n">
        <v>29455</v>
      </c>
      <c r="H40" s="127" t="n">
        <v>2945</v>
      </c>
      <c r="I40" s="127" t="n">
        <v>32400</v>
      </c>
      <c r="J40" s="127" t="n">
        <v>0</v>
      </c>
      <c r="K40" s="8" t="n"/>
      <c r="L40" s="9" t="n"/>
      <c r="M40" s="9" t="n"/>
      <c r="N40" s="10" t="n"/>
      <c r="O40" s="43" t="n"/>
    </row>
    <row r="41">
      <c r="A41" s="5" t="n">
        <v>54</v>
      </c>
      <c r="B41" s="5" t="inlineStr">
        <is>
          <t>㈱ジェイスタイルビューティ</t>
        </is>
      </c>
      <c r="C41" s="6" t="n"/>
      <c r="D41" s="6" t="inlineStr">
        <is>
          <t>月末締め、翌月末払い</t>
        </is>
      </c>
      <c r="E41" s="7" t="n"/>
      <c r="K41" s="8" t="n"/>
      <c r="L41" s="9" t="n"/>
      <c r="M41" s="9" t="n"/>
      <c r="N41" s="10" t="n"/>
      <c r="O41" s="43" t="n"/>
    </row>
    <row r="42">
      <c r="A42" s="5" t="n">
        <v>55</v>
      </c>
      <c r="B42" s="5" t="inlineStr">
        <is>
          <t>ペリキュア㈱</t>
        </is>
      </c>
      <c r="C42" s="6" t="n"/>
      <c r="D42" s="76" t="inlineStr">
        <is>
          <t>前払い</t>
        </is>
      </c>
      <c r="E42" s="7" t="n"/>
      <c r="K42" s="8" t="n"/>
      <c r="L42" s="9" t="n"/>
      <c r="M42" s="9" t="n"/>
      <c r="N42" s="10" t="n"/>
      <c r="O42" s="43" t="n"/>
    </row>
    <row r="43">
      <c r="A43" s="5" t="n">
        <v>56</v>
      </c>
      <c r="B43" s="5" t="inlineStr">
        <is>
          <t>伏木海陸運送</t>
        </is>
      </c>
      <c r="C43" s="6" t="n"/>
      <c r="D43" s="6" t="inlineStr">
        <is>
          <t>月末締め、翌月末払い</t>
        </is>
      </c>
      <c r="E43" s="7" t="n"/>
      <c r="K43" s="8" t="n"/>
      <c r="L43" s="9" t="n"/>
      <c r="M43" s="9" t="n"/>
      <c r="N43" s="10" t="n"/>
      <c r="O43" s="43" t="n"/>
    </row>
    <row r="44">
      <c r="A44" s="5" t="n">
        <v>57</v>
      </c>
      <c r="B44" s="5" t="inlineStr">
        <is>
          <t>メディファイン</t>
        </is>
      </c>
      <c r="C44" s="6" t="n"/>
      <c r="D44" s="76" t="inlineStr">
        <is>
          <t>前払い</t>
        </is>
      </c>
      <c r="E44" s="7" t="n"/>
      <c r="K44" s="8" t="n"/>
      <c r="L44" s="9" t="n"/>
      <c r="M44" s="9" t="n"/>
      <c r="N44" s="10" t="n"/>
      <c r="O44" s="43" t="n"/>
    </row>
    <row r="45">
      <c r="A45" s="5" t="n">
        <v>58</v>
      </c>
      <c r="B45" s="5" t="inlineStr">
        <is>
          <t>愛粧堂</t>
        </is>
      </c>
      <c r="C45" s="6" t="inlineStr">
        <is>
          <t>AISHODO</t>
        </is>
      </c>
      <c r="D45" s="129" t="n">
        <v>0</v>
      </c>
      <c r="E45" s="7" t="n"/>
      <c r="F45" s="127" t="n">
        <v>67200</v>
      </c>
      <c r="G45" s="127" t="n">
        <v>61091</v>
      </c>
      <c r="H45" s="127" t="n">
        <v>6109</v>
      </c>
      <c r="I45" s="127" t="n">
        <v>67200</v>
      </c>
      <c r="J45" s="127" t="n">
        <v>0</v>
      </c>
      <c r="K45" s="8" t="n"/>
      <c r="L45" s="9" t="n"/>
      <c r="M45" s="9" t="n"/>
      <c r="N45" s="10" t="n"/>
      <c r="O45" s="43" t="n"/>
    </row>
    <row r="46">
      <c r="A46" s="5" t="n">
        <v>59</v>
      </c>
      <c r="B46" s="5" t="inlineStr">
        <is>
          <t>シャンテ</t>
        </is>
      </c>
      <c r="C46" s="6" t="n"/>
      <c r="D46" s="6" t="inlineStr">
        <is>
          <t>月末締め、翌月末払い</t>
        </is>
      </c>
      <c r="E46" s="7" t="n"/>
      <c r="K46" s="8" t="n"/>
      <c r="L46" s="9" t="n"/>
      <c r="M46" s="9" t="n"/>
      <c r="N46" s="10" t="n"/>
      <c r="O46" s="43" t="n"/>
    </row>
    <row r="47">
      <c r="A47" s="116" t="n">
        <v>61</v>
      </c>
      <c r="B47" s="5" t="inlineStr">
        <is>
          <t>ルクセス　（化粧品10％）</t>
        </is>
      </c>
      <c r="C47" s="6" t="inlineStr">
        <is>
          <t xml:space="preserve">LUXCES　</t>
        </is>
      </c>
      <c r="D47" s="128" t="n">
        <v>0</v>
      </c>
      <c r="E47" s="120" t="n"/>
      <c r="K47" s="8" t="n"/>
      <c r="L47" s="9" t="n"/>
      <c r="M47" s="9" t="n"/>
      <c r="N47" s="117" t="n"/>
      <c r="O47" s="121" t="n"/>
    </row>
    <row r="48">
      <c r="A48" s="112" t="n"/>
      <c r="B48" s="5" t="inlineStr">
        <is>
          <t>ルクセス　（食品8％）</t>
        </is>
      </c>
      <c r="C48" s="6" t="inlineStr">
        <is>
          <t>LUXCES</t>
        </is>
      </c>
      <c r="D48" s="73" t="n"/>
      <c r="E48" s="113" t="n"/>
      <c r="K48" s="8" t="n"/>
      <c r="L48" s="9" t="n"/>
      <c r="M48" s="9" t="n"/>
      <c r="N48" s="119" t="n"/>
      <c r="O48" s="114" t="n"/>
    </row>
    <row r="49">
      <c r="A49" s="5" t="n">
        <v>62</v>
      </c>
      <c r="B49" s="5" t="inlineStr">
        <is>
          <t>マッコイ</t>
        </is>
      </c>
      <c r="C49" s="6" t="inlineStr">
        <is>
          <t>McCoy</t>
        </is>
      </c>
      <c r="D49" s="129" t="n">
        <v>0</v>
      </c>
      <c r="E49" s="7" t="n"/>
      <c r="F49" s="127" t="n">
        <v>5251104</v>
      </c>
      <c r="G49" s="127" t="n">
        <v>4773731</v>
      </c>
      <c r="H49" s="127" t="n">
        <v>477373</v>
      </c>
      <c r="I49" s="127" t="n">
        <v>5251104</v>
      </c>
      <c r="J49" s="127" t="n">
        <v>0</v>
      </c>
      <c r="K49" s="8" t="n"/>
      <c r="L49" s="9" t="n"/>
      <c r="M49" s="9" t="n"/>
      <c r="N49" s="10" t="n"/>
      <c r="O49" s="43" t="n"/>
    </row>
    <row r="50">
      <c r="A50" s="5" t="n">
        <v>63</v>
      </c>
      <c r="B50" s="5" t="inlineStr">
        <is>
          <t>メディオン</t>
        </is>
      </c>
      <c r="C50" s="6" t="inlineStr">
        <is>
          <t>MEDION</t>
        </is>
      </c>
      <c r="D50" s="128" t="n">
        <v>0</v>
      </c>
      <c r="E50" s="7" t="n"/>
      <c r="F50" s="127" t="n">
        <v>0</v>
      </c>
      <c r="G50" s="127" t="n">
        <v>0</v>
      </c>
      <c r="H50" s="127" t="n">
        <v>0</v>
      </c>
      <c r="I50" s="127" t="n">
        <v>0</v>
      </c>
      <c r="J50" s="127" t="n">
        <v>0</v>
      </c>
      <c r="K50" s="8" t="n"/>
      <c r="L50" s="9" t="n"/>
      <c r="M50" s="9" t="n"/>
      <c r="N50" s="10" t="n"/>
      <c r="O50" s="43" t="n"/>
    </row>
    <row r="51">
      <c r="A51" s="5" t="n">
        <v>64</v>
      </c>
      <c r="B51" s="5" t="inlineStr">
        <is>
          <t>ケアリングジャパン</t>
        </is>
      </c>
      <c r="C51" s="6" t="n"/>
      <c r="D51" s="6" t="inlineStr">
        <is>
          <t>月末締め、翌月末払い</t>
        </is>
      </c>
      <c r="E51" s="7" t="n"/>
      <c r="K51" s="8" t="n"/>
      <c r="L51" s="9" t="n"/>
      <c r="M51" s="9" t="n"/>
      <c r="N51" s="10" t="n"/>
      <c r="O51" s="43" t="n"/>
    </row>
    <row r="52">
      <c r="A52" s="5" t="n">
        <v>65</v>
      </c>
      <c r="B52" s="5" t="inlineStr">
        <is>
          <t>フェクト</t>
        </is>
      </c>
      <c r="C52" s="6" t="n"/>
      <c r="D52" s="76" t="inlineStr">
        <is>
          <t>前払い</t>
        </is>
      </c>
      <c r="E52" s="7" t="n"/>
      <c r="K52" s="8" t="n"/>
      <c r="L52" s="9" t="n"/>
      <c r="M52" s="9" t="n"/>
      <c r="N52" s="10" t="n"/>
      <c r="O52" s="43" t="n"/>
    </row>
    <row r="53">
      <c r="A53" s="5" t="n">
        <v>66</v>
      </c>
      <c r="B53" s="5" t="inlineStr">
        <is>
          <t>ソワレインターナショナル</t>
        </is>
      </c>
      <c r="C53" s="6" t="n"/>
      <c r="D53" s="76" t="inlineStr">
        <is>
          <t>前払い</t>
        </is>
      </c>
      <c r="E53" s="7" t="n"/>
      <c r="K53" s="8" t="n"/>
      <c r="L53" s="9" t="n"/>
      <c r="M53" s="9" t="n"/>
      <c r="N53" s="10" t="n"/>
      <c r="O53" s="43" t="n"/>
    </row>
    <row r="54">
      <c r="A54" s="5" t="n">
        <v>69</v>
      </c>
      <c r="B54" s="5" t="inlineStr">
        <is>
          <t>Diaas JAPAN</t>
        </is>
      </c>
      <c r="C54" s="6" t="inlineStr">
        <is>
          <t>Diaas JAPAN</t>
        </is>
      </c>
      <c r="D54" s="129" t="n">
        <v>0</v>
      </c>
      <c r="E54" s="7" t="n"/>
      <c r="F54" s="127" t="n">
        <v>0</v>
      </c>
      <c r="G54" s="127" t="n">
        <v>0</v>
      </c>
      <c r="H54" s="127" t="n">
        <v>0</v>
      </c>
      <c r="I54" s="127" t="n">
        <v>0</v>
      </c>
      <c r="J54" s="127" t="n">
        <v>0</v>
      </c>
      <c r="K54" s="8" t="n"/>
      <c r="L54" s="9" t="n"/>
      <c r="M54" s="9" t="n"/>
      <c r="N54" s="10" t="n"/>
      <c r="O54" s="43" t="n"/>
    </row>
    <row r="55">
      <c r="A55" s="5" t="n">
        <v>70</v>
      </c>
      <c r="B55" s="5" t="inlineStr">
        <is>
          <t>メロスコスメティック</t>
        </is>
      </c>
      <c r="C55" s="6" t="inlineStr">
        <is>
          <t>MEROS</t>
        </is>
      </c>
      <c r="D55" s="129" t="n">
        <v>0</v>
      </c>
      <c r="E55" s="7" t="n"/>
      <c r="K55" s="8" t="n"/>
      <c r="L55" s="9" t="n"/>
      <c r="M55" s="9" t="n"/>
      <c r="N55" s="10" t="n"/>
      <c r="O55" s="43" t="n"/>
    </row>
    <row r="56">
      <c r="A56" s="5" t="n">
        <v>71</v>
      </c>
      <c r="B56" s="5" t="inlineStr">
        <is>
          <t>アイスタイル</t>
        </is>
      </c>
      <c r="C56" s="6" t="n"/>
      <c r="D56" s="6" t="inlineStr">
        <is>
          <t>月末締め、翌月末払い</t>
        </is>
      </c>
      <c r="E56" s="7" t="n"/>
      <c r="K56" s="8" t="n"/>
      <c r="L56" s="9" t="n"/>
      <c r="M56" s="9" t="n"/>
      <c r="N56" s="10" t="n"/>
      <c r="O56" s="43" t="n"/>
    </row>
    <row r="57">
      <c r="A57" s="5" t="n">
        <v>72</v>
      </c>
      <c r="B57" s="5" t="inlineStr">
        <is>
          <t>㈱レイビューティー</t>
        </is>
      </c>
      <c r="C57" s="6" t="inlineStr">
        <is>
          <t>REY BEAUTY</t>
        </is>
      </c>
      <c r="D57" s="128" t="n">
        <v>0</v>
      </c>
      <c r="E57" s="7" t="n"/>
      <c r="F57" s="127" t="n">
        <v>0</v>
      </c>
      <c r="G57" s="127" t="n">
        <v>0</v>
      </c>
      <c r="H57" s="127" t="n">
        <v>0</v>
      </c>
      <c r="I57" s="127" t="n">
        <v>0</v>
      </c>
      <c r="J57" s="127" t="n">
        <v>0</v>
      </c>
      <c r="K57" s="8" t="n"/>
      <c r="L57" s="9" t="n"/>
      <c r="M57" s="9" t="n"/>
      <c r="N57" s="10" t="n"/>
      <c r="O57" s="43" t="n"/>
    </row>
    <row r="58">
      <c r="A58" s="5" t="n">
        <v>73</v>
      </c>
      <c r="B58" s="5" t="inlineStr">
        <is>
          <t>㈱プロラボホールディングス</t>
        </is>
      </c>
      <c r="C58" s="6" t="inlineStr">
        <is>
          <t>ESTHE PRO LABO</t>
        </is>
      </c>
      <c r="D58" s="129" t="n">
        <v>0</v>
      </c>
      <c r="E58" s="7" t="n"/>
      <c r="F58" s="127" t="n">
        <v>0</v>
      </c>
      <c r="G58" s="127" t="n">
        <v>0</v>
      </c>
      <c r="H58" s="127" t="n">
        <v>0</v>
      </c>
      <c r="I58" s="127" t="n">
        <v>0</v>
      </c>
      <c r="J58" s="127" t="n">
        <v>0</v>
      </c>
      <c r="K58" s="8" t="n"/>
      <c r="L58" s="9" t="n"/>
      <c r="M58" s="9" t="n"/>
      <c r="N58" s="10" t="n"/>
      <c r="O58" s="43" t="n"/>
    </row>
    <row r="59">
      <c r="A59" s="5" t="n">
        <v>74</v>
      </c>
      <c r="B59" s="5" t="inlineStr">
        <is>
          <t>㈱EVLISS</t>
        </is>
      </c>
      <c r="C59" s="6" t="inlineStr">
        <is>
          <t>EVLISS</t>
        </is>
      </c>
      <c r="D59" s="129" t="n">
        <v>0</v>
      </c>
      <c r="E59" s="7" t="n"/>
      <c r="F59" s="127" t="n">
        <v>95360</v>
      </c>
      <c r="G59" s="127" t="n">
        <v>86691</v>
      </c>
      <c r="H59" s="127" t="n">
        <v>8669</v>
      </c>
      <c r="I59" s="127" t="n">
        <v>95360</v>
      </c>
      <c r="J59" s="127" t="n">
        <v>0</v>
      </c>
      <c r="K59" s="8" t="n"/>
      <c r="L59" s="9" t="n"/>
      <c r="M59" s="9" t="n"/>
      <c r="N59" s="10" t="n"/>
      <c r="O59" s="43" t="n"/>
    </row>
    <row r="60">
      <c r="A60" s="5" t="n">
        <v>75</v>
      </c>
      <c r="B60" s="5" t="inlineStr">
        <is>
          <t>ピュアリー</t>
        </is>
      </c>
      <c r="C60" s="6" t="inlineStr">
        <is>
          <t>PURE BIO</t>
        </is>
      </c>
      <c r="D60" s="129" t="n">
        <v>0</v>
      </c>
      <c r="E60" s="7" t="n"/>
      <c r="F60" s="127" t="n">
        <v>2230800</v>
      </c>
      <c r="G60" s="127" t="n">
        <v>2028000</v>
      </c>
      <c r="H60" s="127" t="n">
        <v>202800</v>
      </c>
      <c r="I60" s="127" t="n">
        <v>2230800</v>
      </c>
      <c r="J60" s="127" t="n">
        <v>0</v>
      </c>
      <c r="K60" s="8" t="n"/>
      <c r="L60" s="9" t="n"/>
      <c r="M60" s="9" t="n"/>
      <c r="N60" s="10" t="n"/>
      <c r="O60" s="43" t="n"/>
    </row>
    <row r="61">
      <c r="A61" s="5" t="n">
        <v>76</v>
      </c>
      <c r="B61" s="5" t="inlineStr">
        <is>
          <t>COCOCHI</t>
        </is>
      </c>
      <c r="C61" s="6" t="inlineStr">
        <is>
          <t>COCOCHI</t>
        </is>
      </c>
      <c r="D61" s="128" t="n">
        <v>0</v>
      </c>
      <c r="E61" s="7" t="n"/>
      <c r="F61" s="127" t="n">
        <v>0</v>
      </c>
      <c r="G61" s="127" t="n">
        <v>0</v>
      </c>
      <c r="H61" s="127" t="n">
        <v>0</v>
      </c>
      <c r="I61" s="127" t="n">
        <v>0</v>
      </c>
      <c r="J61" s="127" t="n">
        <v>0</v>
      </c>
      <c r="K61" s="8" t="n"/>
      <c r="L61" s="9" t="n"/>
      <c r="M61" s="9" t="n"/>
      <c r="N61" s="10" t="n"/>
      <c r="O61" s="43" t="n"/>
      <c r="P61" s="0" t="inlineStr">
        <is>
          <t>差額1円6月前の仕訳要訂正</t>
        </is>
      </c>
    </row>
    <row r="62">
      <c r="A62" s="95" t="n">
        <v>77</v>
      </c>
      <c r="B62" s="5" t="inlineStr">
        <is>
          <t>㈱日新　(課税)</t>
        </is>
      </c>
      <c r="C62" s="6" t="n"/>
      <c r="D62" s="6" t="inlineStr">
        <is>
          <t>月末締め、翌月末払い</t>
        </is>
      </c>
      <c r="E62" s="7" t="n"/>
      <c r="K62" s="8" t="n"/>
      <c r="L62" s="9" t="n"/>
      <c r="M62" s="9" t="n"/>
      <c r="N62" s="10" t="n"/>
      <c r="O62" s="43" t="n"/>
    </row>
    <row r="63">
      <c r="A63" s="112" t="n"/>
      <c r="B63" s="35" t="inlineStr">
        <is>
          <t>㈱日新　(非課税)</t>
        </is>
      </c>
      <c r="C63" s="36" t="n"/>
      <c r="D63" s="36" t="n"/>
      <c r="E63" s="37" t="n"/>
      <c r="K63" s="38" t="n"/>
      <c r="L63" s="39" t="n"/>
      <c r="M63" s="39" t="n"/>
      <c r="N63" s="41" t="n"/>
      <c r="O63" s="44" t="n"/>
    </row>
    <row r="64">
      <c r="A64" s="35" t="n">
        <v>78</v>
      </c>
      <c r="B64" s="35" t="inlineStr">
        <is>
          <t>サントレッグ</t>
        </is>
      </c>
      <c r="C64" s="36" t="n"/>
      <c r="D64" s="77" t="inlineStr">
        <is>
          <t>前払い</t>
        </is>
      </c>
      <c r="E64" s="37" t="n"/>
      <c r="K64" s="38" t="n"/>
      <c r="L64" s="39" t="n"/>
      <c r="M64" s="39" t="n"/>
      <c r="N64" s="41" t="n"/>
      <c r="O64" s="44" t="n"/>
    </row>
    <row r="65">
      <c r="A65" s="5" t="n">
        <v>79</v>
      </c>
      <c r="B65" s="5" t="inlineStr">
        <is>
          <t>BEAUTY GARAGE</t>
        </is>
      </c>
      <c r="C65" s="5" t="n"/>
      <c r="D65" s="77" t="inlineStr">
        <is>
          <t>前払い</t>
        </is>
      </c>
      <c r="E65" s="7" t="n"/>
      <c r="K65" s="38" t="n"/>
      <c r="L65" s="39" t="n"/>
      <c r="M65" s="39" t="n"/>
      <c r="N65" s="10" t="n"/>
      <c r="O65" s="44" t="n"/>
    </row>
    <row r="66" ht="19.5" customHeight="1" s="103" thickBot="1">
      <c r="A66" s="46" t="n">
        <v>80</v>
      </c>
      <c r="B66" s="46" t="inlineStr">
        <is>
          <t>㈱ヒーリング</t>
        </is>
      </c>
      <c r="C66" s="46" t="n"/>
      <c r="D66" s="77" t="inlineStr">
        <is>
          <t>前払い</t>
        </is>
      </c>
      <c r="E66" s="47" t="n"/>
      <c r="K66" s="12" t="n"/>
      <c r="L66" s="11" t="n"/>
      <c r="M66" s="11" t="n"/>
      <c r="N66" s="13" t="n"/>
      <c r="O66" s="48" t="n"/>
    </row>
    <row r="67">
      <c r="A67" s="51" t="n">
        <v>81</v>
      </c>
      <c r="B67" s="51" t="n"/>
      <c r="C67" s="51" t="n"/>
      <c r="D67" s="73" t="n"/>
      <c r="E67" s="52" t="n"/>
      <c r="K67" s="53">
        <f>G67+H67</f>
        <v/>
      </c>
      <c r="L67" s="54" t="n">
        <v>0</v>
      </c>
      <c r="M67" s="54">
        <f>IF(ISBLANK(G67),"",ROUND(G67*0.1,0))</f>
        <v/>
      </c>
      <c r="N67" s="55" t="n"/>
      <c r="O67" s="56">
        <f>IF(ISERROR(SUM(E67,F67)-I67),"",SUM(E67,F67)-I67)</f>
        <v/>
      </c>
    </row>
    <row r="68" ht="19.5" customHeight="1" s="103" thickBot="1">
      <c r="A68" s="46" t="n">
        <v>82</v>
      </c>
      <c r="B68" s="46" t="n"/>
      <c r="C68" s="46" t="n"/>
      <c r="D68" s="74" t="n"/>
      <c r="E68" s="47" t="n"/>
      <c r="K68" s="12">
        <f>G68+H68</f>
        <v/>
      </c>
      <c r="L68" s="11" t="n">
        <v>0</v>
      </c>
      <c r="M68" s="11">
        <f>IF(ISBLANK(G68),"",ROUND(G68*0.1,0))</f>
        <v/>
      </c>
      <c r="N68" s="13" t="n"/>
      <c r="O68" s="48">
        <f>IF(ISERROR(SUM(E68,F68)-I68),"",SUM(E68,F68)-I68)</f>
        <v/>
      </c>
    </row>
    <row r="69">
      <c r="B69" s="42" t="inlineStr">
        <is>
          <t>合計</t>
        </is>
      </c>
      <c r="E69" s="130">
        <f>SUM(E7:E68)</f>
        <v/>
      </c>
      <c r="K69" s="130">
        <f>SUM(F7:F68)</f>
        <v/>
      </c>
      <c r="L69" s="130">
        <f>SUM(G7:G68)</f>
        <v/>
      </c>
      <c r="M69" s="130">
        <f>SUM(H7:H68)</f>
        <v/>
      </c>
      <c r="N69" s="130">
        <f>SUM(I7:I68)</f>
        <v/>
      </c>
      <c r="O69" s="130">
        <f>SUM(J7:J68)</f>
        <v/>
      </c>
    </row>
    <row r="70"/>
    <row r="71"/>
    <row r="72">
      <c r="O72" s="14" t="n"/>
    </row>
    <row r="73">
      <c r="M73" s="14">
        <f>H69+#REF!+#REF!+#REF!+#REF!+#REF!+#REF!+#REF!+#REF!+#REF!+#REF!</f>
        <v/>
      </c>
      <c r="P73" s="0" t="inlineStr">
        <is>
          <t>合計差額</t>
        </is>
      </c>
    </row>
  </sheetData>
  <autoFilter ref="A5:J71">
    <filterColumn colId="5" hiddenButton="0" showButton="0"/>
    <filterColumn colId="6" hiddenButton="0" showButton="0"/>
  </autoFilter>
  <mergeCells count="16">
    <mergeCell ref="A5:A6"/>
    <mergeCell ref="O5:O6"/>
    <mergeCell ref="E5:E6"/>
    <mergeCell ref="F5:H5"/>
    <mergeCell ref="N47:N48"/>
    <mergeCell ref="A47:A48"/>
    <mergeCell ref="A62:A63"/>
    <mergeCell ref="B5:B6"/>
    <mergeCell ref="A35:A36"/>
    <mergeCell ref="B1:E1"/>
    <mergeCell ref="E47:E48"/>
    <mergeCell ref="A25:A26"/>
    <mergeCell ref="K5:M5"/>
    <mergeCell ref="K1:O1"/>
    <mergeCell ref="O47:O48"/>
    <mergeCell ref="C5:C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GIGABYTE</dc:creator>
  <dcterms:created xsi:type="dcterms:W3CDTF">2024-10-25T07:53:58Z</dcterms:created>
  <dcterms:modified xsi:type="dcterms:W3CDTF">2025-09-18T16:37:19Z</dcterms:modified>
  <cp:lastModifiedBy>aoi kuwamura</cp:lastModifiedBy>
</cp:coreProperties>
</file>