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  <sheet name="2024.08-2025.07" sheetId="2" state="visible" r:id="rId2"/>
    <sheet name="2023.08-2024.07" sheetId="3" state="visible" r:id="rId3"/>
    <sheet name="2022.08-2023.07" sheetId="4" state="visible" r:id="rId4"/>
    <sheet name="Sheet1" sheetId="5" state="visible" r:id="rId5"/>
  </sheets>
  <definedNames>
    <definedName name="_xlnm.Print_Area" localSheetId="0">'template'!$A$1:$D$16</definedName>
    <definedName name="_xlnm.Print_Area" localSheetId="1">'2024.08-2025.07'!$A$1:$CX$16</definedName>
    <definedName name="_xlnm.Print_Area" localSheetId="2">'2023.08-2024.07'!$A$1:$CW$15</definedName>
    <definedName name="_xlnm.Print_Area" localSheetId="3">'2022.08-2023.07'!$A$1:$CW$12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17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Arial"/>
      <family val="2"/>
      <sz val="12"/>
    </font>
    <font>
      <name val="ＭＳ Ｐゴシック"/>
      <charset val="204"/>
      <family val="2"/>
      <b val="1"/>
      <sz val="12"/>
    </font>
    <font>
      <name val="ＭＳ Ｐゴシック"/>
      <charset val="204"/>
      <family val="2"/>
      <sz val="12"/>
    </font>
    <font>
      <name val="ＭＳ Ｐゴシック"/>
      <charset val="128"/>
      <family val="2"/>
      <sz val="14"/>
    </font>
    <font>
      <name val="ＭＳ Ｐゴシック"/>
      <charset val="128"/>
      <family val="2"/>
      <color rgb="FFFF0000"/>
      <sz val="10"/>
    </font>
    <font>
      <name val="ＭＳ Ｐゴシック"/>
      <charset val="128"/>
      <family val="2"/>
      <color theme="1"/>
      <sz val="12"/>
    </font>
    <font>
      <name val="ＭＳ Ｐゴシック"/>
      <charset val="128"/>
      <family val="2"/>
      <b val="1"/>
      <color rgb="FFFF0000"/>
      <sz val="14"/>
      <u val="single"/>
    </font>
    <font>
      <name val="ＭＳ Ｐゴシック"/>
      <charset val="128"/>
      <family val="2"/>
      <color rgb="FFFF0000"/>
      <sz val="8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38" fontId="1" fillId="0" borderId="0"/>
    <xf numFmtId="6" fontId="1" fillId="0" borderId="0"/>
  </cellStyleXfs>
  <cellXfs count="94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38" fontId="3" fillId="0" borderId="0" applyAlignment="1" pivotButton="0" quotePrefix="0" xfId="1">
      <alignment horizontal="righ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4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0" fontId="3" fillId="0" borderId="7" applyAlignment="1" pivotButton="0" quotePrefix="0" xfId="0">
      <alignment horizontal="center" vertical="center"/>
    </xf>
    <xf numFmtId="38" fontId="3" fillId="0" borderId="8" applyAlignment="1" pivotButton="0" quotePrefix="0" xfId="1">
      <alignment horizontal="center" vertical="center"/>
    </xf>
    <xf numFmtId="0" fontId="3" fillId="0" borderId="8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38" fontId="6" fillId="0" borderId="5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38" fontId="6" fillId="0" borderId="1" applyAlignment="1" pivotButton="0" quotePrefix="0" xfId="1">
      <alignment horizontal="right" vertical="center"/>
    </xf>
    <xf numFmtId="38" fontId="6" fillId="0" borderId="4" applyAlignment="1" pivotButton="0" quotePrefix="0" xfId="1">
      <alignment horizontal="right" vertical="center"/>
    </xf>
    <xf numFmtId="49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38" fontId="6" fillId="0" borderId="6" applyAlignment="1" pivotButton="0" quotePrefix="0" xfId="1">
      <alignment horizontal="right" vertical="center"/>
    </xf>
    <xf numFmtId="38" fontId="6" fillId="0" borderId="10" applyAlignment="1" pivotButton="0" quotePrefix="0" xfId="1">
      <alignment horizontal="right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38" fontId="7" fillId="0" borderId="9" applyAlignment="1" pivotButton="0" quotePrefix="0" xfId="0">
      <alignment vertical="center"/>
    </xf>
    <xf numFmtId="38" fontId="8" fillId="0" borderId="2" applyAlignment="1" pivotButton="0" quotePrefix="0" xfId="0">
      <alignment vertical="center"/>
    </xf>
    <xf numFmtId="38" fontId="8" fillId="0" borderId="1" applyAlignment="1" pivotButton="0" quotePrefix="0" xfId="0">
      <alignment vertical="center"/>
    </xf>
    <xf numFmtId="38" fontId="8" fillId="0" borderId="3" applyAlignment="1" pivotButton="0" quotePrefix="0" xfId="1">
      <alignment horizontal="right" vertical="center"/>
    </xf>
    <xf numFmtId="38" fontId="6" fillId="0" borderId="1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 vertical="center"/>
    </xf>
    <xf numFmtId="38" fontId="6" fillId="2" borderId="2" applyAlignment="1" pivotButton="0" quotePrefix="0" xfId="1">
      <alignment horizontal="right" vertical="center"/>
    </xf>
    <xf numFmtId="38" fontId="6" fillId="0" borderId="2" applyAlignment="1" pivotButton="0" quotePrefix="0" xfId="1">
      <alignment horizontal="right" vertical="center"/>
    </xf>
    <xf numFmtId="38" fontId="6" fillId="0" borderId="6" applyAlignment="1" pivotButton="0" quotePrefix="0" xfId="1">
      <alignment horizontal="right" vertical="center"/>
    </xf>
    <xf numFmtId="38" fontId="14" fillId="0" borderId="2" applyAlignment="1" pivotButton="0" quotePrefix="0" xfId="1">
      <alignment horizontal="right" vertical="center"/>
    </xf>
    <xf numFmtId="38" fontId="9" fillId="0" borderId="0" applyAlignment="1" pivotButton="0" quotePrefix="0" xfId="1">
      <alignment horizontal="right" vertical="center"/>
    </xf>
    <xf numFmtId="38" fontId="6" fillId="0" borderId="0" applyAlignment="1" pivotButton="0" quotePrefix="0" xfId="0">
      <alignment horizontal="center" vertical="center"/>
    </xf>
    <xf numFmtId="38" fontId="8" fillId="0" borderId="6" applyAlignment="1" pivotButton="0" quotePrefix="0" xfId="0">
      <alignment vertical="center"/>
    </xf>
    <xf numFmtId="38" fontId="10" fillId="0" borderId="2" applyAlignment="1" pivotButton="0" quotePrefix="0" xfId="1">
      <alignment horizontal="right" vertical="center"/>
    </xf>
    <xf numFmtId="38" fontId="11" fillId="0" borderId="2" applyAlignment="1" pivotButton="0" quotePrefix="0" xfId="1">
      <alignment horizontal="right" vertical="center"/>
    </xf>
    <xf numFmtId="0" fontId="6" fillId="0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38" fontId="6" fillId="0" borderId="11" applyAlignment="1" pivotButton="0" quotePrefix="0" xfId="1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164" fontId="13" fillId="0" borderId="0" applyAlignment="1" pivotButton="0" quotePrefix="0" xfId="2">
      <alignment horizontal="center" vertical="center"/>
    </xf>
    <xf numFmtId="0" fontId="7" fillId="0" borderId="22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38" fontId="3" fillId="0" borderId="11" applyAlignment="1" pivotButton="0" quotePrefix="0" xfId="1">
      <alignment horizontal="center" vertical="center"/>
    </xf>
    <xf numFmtId="38" fontId="3" fillId="0" borderId="7" applyAlignment="1" pivotButton="0" quotePrefix="0" xfId="1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/>
    </xf>
    <xf numFmtId="49" fontId="3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164" fontId="15" fillId="0" borderId="12" applyAlignment="1" pivotButton="0" quotePrefix="0" xfId="2">
      <alignment horizontal="center" vertical="center"/>
    </xf>
    <xf numFmtId="0" fontId="15" fillId="0" borderId="12" applyAlignment="1" pivotButton="0" quotePrefix="0" xfId="0">
      <alignment horizontal="center" vertical="center"/>
    </xf>
    <xf numFmtId="49" fontId="3" fillId="0" borderId="26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32" pivotButton="0" quotePrefix="0" xfId="0"/>
    <xf numFmtId="0" fontId="0" fillId="0" borderId="15" pivotButton="0" quotePrefix="0" xfId="0"/>
    <xf numFmtId="0" fontId="0" fillId="0" borderId="2" pivotButton="0" quotePrefix="0" xfId="0"/>
    <xf numFmtId="0" fontId="0" fillId="0" borderId="7" pivotButton="0" quotePrefix="0" xfId="0"/>
    <xf numFmtId="165" fontId="0" fillId="0" borderId="32" pivotButton="0" quotePrefix="0" xfId="0"/>
    <xf numFmtId="164" fontId="15" fillId="0" borderId="12" applyAlignment="1" pivotButton="0" quotePrefix="0" xfId="2">
      <alignment horizontal="center" vertical="center"/>
    </xf>
    <xf numFmtId="0" fontId="0" fillId="0" borderId="12" pivotButton="0" quotePrefix="0" xfId="0"/>
    <xf numFmtId="164" fontId="13" fillId="0" borderId="0" applyAlignment="1" pivotButton="0" quotePrefix="0" xfId="2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25" pivotButton="0" quotePrefix="0" xfId="0"/>
    <xf numFmtId="38" fontId="3" fillId="0" borderId="17" applyAlignment="1" pivotButton="0" quotePrefix="0" xfId="1">
      <alignment horizontal="center" vertical="center"/>
    </xf>
    <xf numFmtId="0" fontId="0" fillId="0" borderId="23" pivotButton="0" quotePrefix="0" xfId="0"/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"/>
  <sheetViews>
    <sheetView tabSelected="1" view="pageBreakPreview" zoomScale="93" zoomScaleNormal="100" zoomScaleSheetLayoutView="93" workbookViewId="0">
      <selection activeCell="B1" sqref="B1:D1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61" t="inlineStr">
        <is>
          <t>売　掛　金　管　理　帳　2024年8月～2025年7月</t>
        </is>
      </c>
    </row>
    <row r="2" ht="39.95" customHeight="1" thickBot="1">
      <c r="A2" s="6" t="n"/>
      <c r="B2" s="6" t="inlineStr">
        <is>
          <t>会社名：KSユーラシア㈱</t>
        </is>
      </c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</row>
    <row r="4" ht="39.95" customHeight="1">
      <c r="A4" s="77" t="n"/>
      <c r="B4" s="78" t="n"/>
      <c r="C4" s="78" t="n"/>
      <c r="D4" s="78" t="n"/>
      <c r="E4" s="79" t="inlineStr">
        <is>
          <t>当月売上高</t>
        </is>
      </c>
      <c r="F4" s="79" t="inlineStr">
        <is>
          <t>入金</t>
        </is>
      </c>
      <c r="K4" s="79" t="inlineStr">
        <is>
          <t>残高</t>
        </is>
      </c>
    </row>
    <row r="5" ht="39.95" customHeight="1" thickBot="1">
      <c r="A5" s="80" t="n"/>
      <c r="B5" s="81" t="n"/>
      <c r="C5" s="82" t="n"/>
      <c r="D5" s="81" t="n"/>
      <c r="E5" s="79" t="n"/>
      <c r="F5" s="79" t="inlineStr">
        <is>
          <t>入金①</t>
        </is>
      </c>
      <c r="G5" s="79" t="inlineStr">
        <is>
          <t>入金②</t>
        </is>
      </c>
      <c r="H5" s="79" t="inlineStr">
        <is>
          <t>入金③</t>
        </is>
      </c>
      <c r="I5" s="79" t="inlineStr">
        <is>
          <t>相殺</t>
        </is>
      </c>
      <c r="J5" s="79" t="inlineStr">
        <is>
          <t>入金合計</t>
        </is>
      </c>
      <c r="K5" s="79" t="n"/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'2023.08-2024.07'!CV6</f>
        <v/>
      </c>
      <c r="E6" s="83" t="n">
        <v>11398396</v>
      </c>
      <c r="F6" s="83" t="n">
        <v>5699198</v>
      </c>
      <c r="J6" s="83" t="n">
        <v>5699198</v>
      </c>
      <c r="K6" s="83" t="n">
        <v>0</v>
      </c>
      <c r="M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'2023.08-2024.07'!CV7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'2023.08-2024.07'!CV8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'2023.08-2024.07'!CV9</f>
        <v/>
      </c>
    </row>
    <row r="10" ht="99.95" customFormat="1" customHeight="1" s="14">
      <c r="A10" s="15" t="inlineStr">
        <is>
          <t>4</t>
        </is>
      </c>
      <c r="B10" s="27" t="inlineStr">
        <is>
          <t>NIPPONIKA TRADING</t>
        </is>
      </c>
      <c r="C10" s="16" t="n"/>
      <c r="D10" s="37" t="n"/>
      <c r="E10" s="83" t="n">
        <v>159792760</v>
      </c>
      <c r="F10" s="83" t="n">
        <v>79896380</v>
      </c>
      <c r="K10" s="83" t="n">
        <v>0</v>
      </c>
    </row>
    <row r="11" ht="99.95" customFormat="1" customHeight="1" s="14">
      <c r="A11" s="15" t="inlineStr">
        <is>
          <t>5</t>
        </is>
      </c>
      <c r="B11" s="16" t="inlineStr">
        <is>
          <t>USA Victoria</t>
        </is>
      </c>
      <c r="C11" s="16" t="inlineStr">
        <is>
          <t>前払</t>
        </is>
      </c>
      <c r="D11" s="37">
        <f>'2023.08-2024.07'!CV10</f>
        <v/>
      </c>
    </row>
    <row r="12" ht="99.95" customFormat="1" customHeight="1" s="14">
      <c r="A12" s="15" t="inlineStr">
        <is>
          <t>6</t>
        </is>
      </c>
      <c r="B12" s="16" t="inlineStr">
        <is>
          <t>カナダ</t>
        </is>
      </c>
      <c r="C12" s="16" t="n"/>
      <c r="D12" s="37">
        <f>'2023.08-2024.07'!CV11</f>
        <v/>
      </c>
    </row>
    <row r="13" ht="99.95" customFormat="1" customHeight="1" s="14">
      <c r="A13" s="10" t="inlineStr">
        <is>
          <t>7</t>
        </is>
      </c>
      <c r="B13" s="11" t="inlineStr">
        <is>
          <t>デイアマンテ</t>
        </is>
      </c>
      <c r="C13" s="11" t="n"/>
      <c r="D13" s="37">
        <f>'2023.08-2024.07'!CV12</f>
        <v/>
      </c>
    </row>
    <row r="14" ht="99.95" customFormat="1" customHeight="1" s="14">
      <c r="A14" s="10" t="inlineStr">
        <is>
          <t>8</t>
        </is>
      </c>
      <c r="B14" s="26" t="inlineStr">
        <is>
          <t>ACES Beteiligungen UG</t>
        </is>
      </c>
      <c r="C14" s="11" t="n"/>
      <c r="D14" s="37">
        <f>'2023.08-2024.07'!CV13</f>
        <v/>
      </c>
    </row>
    <row r="15" ht="99.95" customFormat="1" customHeight="1" s="14" thickBot="1">
      <c r="A15" s="19" t="inlineStr">
        <is>
          <t>9</t>
        </is>
      </c>
      <c r="B15" s="45" t="inlineStr">
        <is>
          <t>大里様（個人）</t>
        </is>
      </c>
      <c r="C15" s="20" t="n"/>
      <c r="D15" s="37">
        <f>'2023.08-2024.07'!CV14</f>
        <v/>
      </c>
    </row>
    <row r="16" ht="99.95" customFormat="1" customHeight="1" s="14" thickBot="1">
      <c r="A16" s="23" t="n"/>
      <c r="B16" s="24" t="inlineStr">
        <is>
          <t>売掛金合計</t>
        </is>
      </c>
      <c r="C16" s="24" t="n"/>
      <c r="D16" s="25">
        <f>SUM(D6:D12)</f>
        <v/>
      </c>
      <c r="E16" t="n">
        <v>171191156</v>
      </c>
      <c r="F16" t="n">
        <v>85595578</v>
      </c>
      <c r="G16" t="n">
        <v>0</v>
      </c>
      <c r="H16" t="n">
        <v>0</v>
      </c>
      <c r="I16" t="n">
        <v>0</v>
      </c>
      <c r="J16" t="n">
        <v>5699198</v>
      </c>
      <c r="K16" t="n">
        <v>0</v>
      </c>
      <c r="L16" t="n">
        <v>0</v>
      </c>
    </row>
    <row r="17" ht="50.25" customHeight="1">
      <c r="D17" s="4" t="n"/>
    </row>
    <row r="18" ht="21" customHeight="1">
      <c r="D18" s="4" t="n"/>
    </row>
  </sheetData>
  <mergeCells count="8">
    <mergeCell ref="B1:D1"/>
    <mergeCell ref="E4:E5"/>
    <mergeCell ref="C3:C5"/>
    <mergeCell ref="A3:A5"/>
    <mergeCell ref="K4:K5"/>
    <mergeCell ref="D3:D5"/>
    <mergeCell ref="B3:B5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Z18"/>
  <sheetViews>
    <sheetView view="pageBreakPreview" zoomScale="93" zoomScaleNormal="100" zoomScaleSheetLayoutView="93" workbookViewId="0">
      <selection activeCell="G9" sqref="G9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5"/>
    <col width="13.375" customWidth="1" style="1" min="76" max="76"/>
    <col width="12.625" customWidth="1" style="1" min="77" max="77"/>
    <col width="10.625" customWidth="1" style="1" min="78" max="101"/>
    <col width="13.625" customWidth="1" style="1" min="102" max="102"/>
    <col width="11.125" bestFit="1" customWidth="1" style="1" min="103" max="103"/>
    <col width="10.75" bestFit="1" customWidth="1" style="1" min="104" max="104"/>
    <col width="9" customWidth="1" style="1" min="105" max="16384"/>
  </cols>
  <sheetData>
    <row r="1" ht="39.95" customHeight="1">
      <c r="B1" s="61" t="inlineStr">
        <is>
          <t>売　掛　金　管　理　帳　2024年8月～2025年7月</t>
        </is>
      </c>
      <c r="N1" s="61" t="n"/>
      <c r="O1" s="61" t="n"/>
      <c r="P1" s="61" t="n"/>
      <c r="Q1" s="61" t="n"/>
      <c r="AT1" s="28" t="n"/>
      <c r="CD1" s="28" t="n"/>
      <c r="CE1" s="28" t="n"/>
      <c r="CH1" s="28">
        <f>CH6+CH2</f>
        <v/>
      </c>
    </row>
    <row r="2" ht="39.95" customHeight="1" thickBot="1">
      <c r="A2" s="6" t="n"/>
      <c r="B2" s="6" t="inlineStr">
        <is>
          <t>会社名：KSユーラシア㈱</t>
        </is>
      </c>
      <c r="E2" s="28" t="inlineStr">
        <is>
          <t>8月度フランス向け2回目未計上</t>
        </is>
      </c>
      <c r="F2" s="28" t="n"/>
      <c r="L2" s="35" t="n"/>
      <c r="U2" s="28">
        <f>U6+V6</f>
        <v/>
      </c>
      <c r="W2" s="84" t="n"/>
      <c r="X2" s="85" t="n"/>
      <c r="Y2" s="85" t="n"/>
      <c r="Z2" s="74" t="n"/>
      <c r="AA2" s="85" t="n"/>
      <c r="AE2" s="46" t="n"/>
      <c r="AJ2" s="46" t="n"/>
      <c r="AL2" s="28" t="n"/>
      <c r="AM2" s="35" t="n"/>
      <c r="AN2" s="47" t="n"/>
      <c r="AO2" s="47" t="n"/>
      <c r="AP2" s="46" t="n"/>
      <c r="BJ2" s="50" t="inlineStr">
        <is>
          <t>Nipponika前受け金計上</t>
        </is>
      </c>
      <c r="BK2" s="86" t="n">
        <v>1205309</v>
      </c>
      <c r="BQ2" s="28" t="n">
        <v>15850389</v>
      </c>
      <c r="BR2" s="28" t="n"/>
      <c r="BW2" s="28" t="n"/>
      <c r="BX2" s="1" t="n">
        <v>19966344</v>
      </c>
      <c r="BZ2" s="1" t="inlineStr">
        <is>
          <t>Без фрахта</t>
        </is>
      </c>
      <c r="CE2" s="28">
        <f>CB6+CC6+CE6</f>
        <v/>
      </c>
      <c r="CH2" s="1" t="n">
        <v>700470</v>
      </c>
      <c r="CJ2" s="28">
        <f>CJ6+CK6</f>
        <v/>
      </c>
      <c r="CL2" s="28">
        <f>CE2+CJ2</f>
        <v/>
      </c>
      <c r="CS2" s="49" t="n"/>
      <c r="CT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7" t="inlineStr">
        <is>
          <t>令和5年8月</t>
        </is>
      </c>
      <c r="F3" s="88" t="n"/>
      <c r="G3" s="88" t="n"/>
      <c r="H3" s="88" t="n"/>
      <c r="I3" s="88" t="n"/>
      <c r="J3" s="88" t="n"/>
      <c r="K3" s="89" t="n"/>
      <c r="L3" s="87" t="inlineStr">
        <is>
          <t>令和5年9月</t>
        </is>
      </c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9" t="n"/>
      <c r="W3" s="87" t="inlineStr">
        <is>
          <t>令和5年10月</t>
        </is>
      </c>
      <c r="X3" s="88" t="n"/>
      <c r="Y3" s="88" t="n"/>
      <c r="Z3" s="88" t="n"/>
      <c r="AA3" s="88" t="n"/>
      <c r="AB3" s="88" t="n"/>
      <c r="AC3" s="89" t="n"/>
      <c r="AD3" s="87" t="inlineStr">
        <is>
          <t>令和5年11月</t>
        </is>
      </c>
      <c r="AE3" s="88" t="n"/>
      <c r="AF3" s="88" t="n"/>
      <c r="AG3" s="88" t="n"/>
      <c r="AH3" s="88" t="n"/>
      <c r="AI3" s="88" t="n"/>
      <c r="AJ3" s="88" t="n"/>
      <c r="AK3" s="88" t="n"/>
      <c r="AL3" s="88" t="n"/>
      <c r="AM3" s="89" t="n"/>
      <c r="AN3" s="87" t="inlineStr">
        <is>
          <t>令和5年12月</t>
        </is>
      </c>
      <c r="AO3" s="88" t="n"/>
      <c r="AP3" s="88" t="n"/>
      <c r="AQ3" s="88" t="n"/>
      <c r="AR3" s="88" t="n"/>
      <c r="AS3" s="88" t="n"/>
      <c r="AT3" s="89" t="n"/>
      <c r="AU3" s="87" t="inlineStr">
        <is>
          <t>令和6年1月</t>
        </is>
      </c>
      <c r="AV3" s="88" t="n"/>
      <c r="AW3" s="88" t="n"/>
      <c r="AX3" s="88" t="n"/>
      <c r="AY3" s="88" t="n"/>
      <c r="AZ3" s="88" t="n"/>
      <c r="BA3" s="89" t="n"/>
      <c r="BB3" s="87" t="inlineStr">
        <is>
          <t>令和6年2月</t>
        </is>
      </c>
      <c r="BC3" s="88" t="n"/>
      <c r="BD3" s="88" t="n"/>
      <c r="BE3" s="88" t="n"/>
      <c r="BF3" s="88" t="n"/>
      <c r="BG3" s="88" t="n"/>
      <c r="BH3" s="89" t="n"/>
      <c r="BI3" s="87" t="inlineStr">
        <is>
          <t>令和6年3月</t>
        </is>
      </c>
      <c r="BJ3" s="88" t="n"/>
      <c r="BK3" s="88" t="n"/>
      <c r="BL3" s="88" t="n"/>
      <c r="BM3" s="88" t="n"/>
      <c r="BN3" s="88" t="n"/>
      <c r="BO3" s="88" t="n"/>
      <c r="BP3" s="88" t="n"/>
      <c r="BQ3" s="89" t="n"/>
      <c r="BR3" s="87" t="inlineStr">
        <is>
          <t>令和6年4月</t>
        </is>
      </c>
      <c r="BS3" s="88" t="n"/>
      <c r="BT3" s="88" t="n"/>
      <c r="BU3" s="88" t="n"/>
      <c r="BV3" s="88" t="n"/>
      <c r="BW3" s="88" t="n"/>
      <c r="BX3" s="88" t="n"/>
      <c r="BY3" s="89" t="n"/>
      <c r="BZ3" s="87" t="inlineStr">
        <is>
          <t>令和6年5月</t>
        </is>
      </c>
      <c r="CA3" s="88" t="n"/>
      <c r="CB3" s="88" t="n"/>
      <c r="CC3" s="88" t="n"/>
      <c r="CD3" s="88" t="n"/>
      <c r="CE3" s="88" t="n"/>
      <c r="CF3" s="88" t="n"/>
      <c r="CG3" s="88" t="n"/>
      <c r="CH3" s="89" t="n"/>
      <c r="CI3" s="87" t="inlineStr">
        <is>
          <t>令和6年6月</t>
        </is>
      </c>
      <c r="CJ3" s="88" t="n"/>
      <c r="CK3" s="88" t="n"/>
      <c r="CL3" s="88" t="n"/>
      <c r="CM3" s="88" t="n"/>
      <c r="CN3" s="88" t="n"/>
      <c r="CO3" s="88" t="n"/>
      <c r="CP3" s="89" t="n"/>
      <c r="CQ3" s="87" t="inlineStr">
        <is>
          <t>令和6年7月</t>
        </is>
      </c>
      <c r="CR3" s="88" t="n"/>
      <c r="CS3" s="88" t="n"/>
      <c r="CT3" s="88" t="n"/>
      <c r="CU3" s="88" t="n"/>
      <c r="CV3" s="88" t="n"/>
      <c r="CW3" s="89" t="n"/>
      <c r="CX3" s="52" t="inlineStr">
        <is>
          <t>年間売上</t>
        </is>
      </c>
    </row>
    <row r="4" ht="39.95" customHeight="1">
      <c r="A4" s="77" t="n"/>
      <c r="B4" s="78" t="n"/>
      <c r="C4" s="78" t="n"/>
      <c r="D4" s="78" t="n"/>
      <c r="E4" s="67" t="inlineStr">
        <is>
          <t>当月売上高</t>
        </is>
      </c>
      <c r="F4" s="66" t="inlineStr">
        <is>
          <t>入　　　　　　　　　　　金</t>
        </is>
      </c>
      <c r="G4" s="90" t="n"/>
      <c r="H4" s="90" t="n"/>
      <c r="I4" s="90" t="n"/>
      <c r="J4" s="91" t="n"/>
      <c r="K4" s="92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0" t="n"/>
      <c r="O4" s="90" t="n"/>
      <c r="P4" s="90" t="n"/>
      <c r="Q4" s="90" t="n"/>
      <c r="R4" s="90" t="n"/>
      <c r="S4" s="90" t="n"/>
      <c r="T4" s="90" t="n"/>
      <c r="U4" s="91" t="n"/>
      <c r="V4" s="92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0" t="n"/>
      <c r="Z4" s="90" t="n"/>
      <c r="AA4" s="90" t="n"/>
      <c r="AB4" s="91" t="n"/>
      <c r="AC4" s="92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0" t="n"/>
      <c r="AG4" s="90" t="n"/>
      <c r="AH4" s="90" t="n"/>
      <c r="AI4" s="90" t="n"/>
      <c r="AJ4" s="90" t="n"/>
      <c r="AK4" s="90" t="n"/>
      <c r="AL4" s="91" t="n"/>
      <c r="AM4" s="92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0" t="n"/>
      <c r="AQ4" s="90" t="n"/>
      <c r="AR4" s="90" t="n"/>
      <c r="AS4" s="91" t="n"/>
      <c r="AT4" s="92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0" t="n"/>
      <c r="AX4" s="90" t="n"/>
      <c r="AY4" s="90" t="n"/>
      <c r="AZ4" s="91" t="n"/>
      <c r="BA4" s="92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0" t="n"/>
      <c r="BE4" s="90" t="n"/>
      <c r="BF4" s="90" t="n"/>
      <c r="BG4" s="91" t="n"/>
      <c r="BH4" s="92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0" t="n"/>
      <c r="BL4" s="90" t="n"/>
      <c r="BM4" s="90" t="n"/>
      <c r="BN4" s="90" t="n"/>
      <c r="BO4" s="90" t="n"/>
      <c r="BP4" s="91" t="n"/>
      <c r="BQ4" s="92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0" t="n"/>
      <c r="BU4" s="90" t="n"/>
      <c r="BV4" s="90" t="n"/>
      <c r="BW4" s="90" t="n"/>
      <c r="BX4" s="91" t="n"/>
      <c r="BY4" s="92" t="inlineStr">
        <is>
          <t>残高</t>
        </is>
      </c>
      <c r="BZ4" s="66" t="inlineStr">
        <is>
          <t>当月売上高</t>
        </is>
      </c>
      <c r="CA4" s="66" t="inlineStr">
        <is>
          <t>入　　　　　　　　　　　金</t>
        </is>
      </c>
      <c r="CB4" s="90" t="n"/>
      <c r="CC4" s="90" t="n"/>
      <c r="CD4" s="90" t="n"/>
      <c r="CE4" s="90" t="n"/>
      <c r="CF4" s="90" t="n"/>
      <c r="CG4" s="91" t="n"/>
      <c r="CH4" s="92" t="inlineStr">
        <is>
          <t>残高</t>
        </is>
      </c>
      <c r="CI4" s="66" t="inlineStr">
        <is>
          <t>当月売上高</t>
        </is>
      </c>
      <c r="CJ4" s="66" t="inlineStr">
        <is>
          <t>入　　　　　　　　　　　金</t>
        </is>
      </c>
      <c r="CK4" s="90" t="n"/>
      <c r="CL4" s="90" t="n"/>
      <c r="CM4" s="90" t="n"/>
      <c r="CN4" s="90" t="n"/>
      <c r="CO4" s="91" t="n"/>
      <c r="CP4" s="92" t="inlineStr">
        <is>
          <t>残高</t>
        </is>
      </c>
      <c r="CQ4" s="66" t="inlineStr">
        <is>
          <t>当月売上高</t>
        </is>
      </c>
      <c r="CR4" s="66" t="inlineStr">
        <is>
          <t>入　　　　　　　　　　　金</t>
        </is>
      </c>
      <c r="CS4" s="90" t="n"/>
      <c r="CT4" s="90" t="n"/>
      <c r="CU4" s="90" t="n"/>
      <c r="CV4" s="91" t="n"/>
      <c r="CW4" s="92" t="inlineStr">
        <is>
          <t>残高</t>
        </is>
      </c>
      <c r="CX4" s="93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入金④</t>
        </is>
      </c>
      <c r="BW5" s="55" t="inlineStr">
        <is>
          <t>相殺</t>
        </is>
      </c>
      <c r="BX5" s="8" t="inlineStr">
        <is>
          <t>入金合計</t>
        </is>
      </c>
      <c r="BY5" s="82" t="n"/>
      <c r="BZ5" s="81" t="n"/>
      <c r="CA5" s="55" t="inlineStr">
        <is>
          <t>入金①</t>
        </is>
      </c>
      <c r="CB5" s="55" t="inlineStr">
        <is>
          <t>入金②</t>
        </is>
      </c>
      <c r="CC5" s="55" t="inlineStr">
        <is>
          <t>入金③</t>
        </is>
      </c>
      <c r="CD5" s="55" t="inlineStr">
        <is>
          <t>入金④</t>
        </is>
      </c>
      <c r="CE5" s="55" t="inlineStr">
        <is>
          <t>入金④</t>
        </is>
      </c>
      <c r="CF5" s="55" t="inlineStr">
        <is>
          <t>相殺</t>
        </is>
      </c>
      <c r="CG5" s="8" t="inlineStr">
        <is>
          <t>入金合計</t>
        </is>
      </c>
      <c r="CH5" s="82" t="n"/>
      <c r="CI5" s="81" t="n"/>
      <c r="CJ5" s="55" t="inlineStr">
        <is>
          <t>入金①</t>
        </is>
      </c>
      <c r="CK5" s="55" t="inlineStr">
        <is>
          <t>入金②</t>
        </is>
      </c>
      <c r="CL5" s="55" t="inlineStr">
        <is>
          <t>入金③</t>
        </is>
      </c>
      <c r="CM5" s="55" t="inlineStr">
        <is>
          <t>入金④</t>
        </is>
      </c>
      <c r="CN5" s="55" t="inlineStr">
        <is>
          <t>相殺</t>
        </is>
      </c>
      <c r="CO5" s="8" t="inlineStr">
        <is>
          <t>入金合計</t>
        </is>
      </c>
      <c r="CP5" s="82" t="n"/>
      <c r="CQ5" s="81" t="n"/>
      <c r="CR5" s="55" t="inlineStr">
        <is>
          <t>入金①</t>
        </is>
      </c>
      <c r="CS5" s="55" t="inlineStr">
        <is>
          <t>入金②</t>
        </is>
      </c>
      <c r="CT5" s="55" t="inlineStr">
        <is>
          <t>入金③</t>
        </is>
      </c>
      <c r="CU5" s="55" t="inlineStr">
        <is>
          <t>相殺</t>
        </is>
      </c>
      <c r="CV5" s="8" t="inlineStr">
        <is>
          <t>入金合計</t>
        </is>
      </c>
      <c r="CW5" s="82" t="n"/>
      <c r="CX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'2023.08-2024.07'!CV6</f>
        <v/>
      </c>
      <c r="E6" s="37">
        <f>16529391+105444</f>
        <v/>
      </c>
      <c r="F6" s="37" t="n">
        <v>5000000</v>
      </c>
      <c r="G6" s="37" t="n">
        <v>5500000</v>
      </c>
      <c r="H6" s="37" t="n"/>
      <c r="I6" s="37" t="n"/>
      <c r="J6" s="13">
        <f>SUM(F6:I6)</f>
        <v/>
      </c>
      <c r="K6" s="37">
        <f>D6+E6-J6</f>
        <v/>
      </c>
      <c r="L6" s="37">
        <f>155881+181070+913910</f>
        <v/>
      </c>
      <c r="M6" s="37" t="n">
        <v>7457749</v>
      </c>
      <c r="N6" s="37" t="n"/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232932+21185131+90159+36100</f>
        <v/>
      </c>
      <c r="X6" s="37" t="n">
        <v>8000000</v>
      </c>
      <c r="Y6" s="37" t="n"/>
      <c r="Z6" s="37" t="n"/>
      <c r="AA6" s="13" t="n"/>
      <c r="AB6" s="13">
        <f>SUM(X6:AA6)</f>
        <v/>
      </c>
      <c r="AC6" s="37">
        <f>V6+W6-AB6</f>
        <v/>
      </c>
      <c r="AD6" s="37">
        <f>34900+1030249+79498</f>
        <v/>
      </c>
      <c r="AE6" s="37" t="n">
        <v>6000000</v>
      </c>
      <c r="AF6" s="37" t="n"/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>
        <f>164754+68963+16724035</f>
        <v/>
      </c>
      <c r="AO6" s="37" t="n">
        <v>5500000</v>
      </c>
      <c r="AP6" s="37" t="n">
        <v>6934040</v>
      </c>
      <c r="AQ6" s="37" t="n"/>
      <c r="AR6" s="37" t="n"/>
      <c r="AS6" s="13">
        <f>SUM(AO6:AR6)</f>
        <v/>
      </c>
      <c r="AT6" s="37">
        <f>AM6+AN6-AS6</f>
        <v/>
      </c>
      <c r="AU6" s="37" t="n">
        <v>90675</v>
      </c>
      <c r="AV6" s="37" t="n">
        <v>6500000</v>
      </c>
      <c r="AW6" s="37" t="n">
        <v>5500000</v>
      </c>
      <c r="AX6" s="37" t="n"/>
      <c r="AY6" s="37" t="n"/>
      <c r="AZ6" s="13">
        <f>SUM(AV6:AY6)</f>
        <v/>
      </c>
      <c r="BA6" s="37">
        <f>AT6+AU6-AZ6</f>
        <v/>
      </c>
      <c r="BB6" s="37" t="n"/>
      <c r="BC6" s="37" t="n">
        <v>8093622</v>
      </c>
      <c r="BD6" s="37" t="n"/>
      <c r="BE6" s="37" t="n"/>
      <c r="BF6" s="37" t="n"/>
      <c r="BG6" s="13" t="n"/>
      <c r="BH6" s="37">
        <f>BA6+BB6-BG6</f>
        <v/>
      </c>
      <c r="BI6" s="43">
        <f>17392345-81426+15500</f>
        <v/>
      </c>
      <c r="BJ6" s="37" t="n">
        <v>8093622</v>
      </c>
      <c r="BK6" s="36" t="n">
        <v>3000000</v>
      </c>
      <c r="BL6" s="37" t="n"/>
      <c r="BM6" s="37" t="n"/>
      <c r="BN6" s="37" t="n"/>
      <c r="BO6" s="37" t="n"/>
      <c r="BP6" s="13">
        <f>SUM(BJ6:BO6)</f>
        <v/>
      </c>
      <c r="BQ6" s="37">
        <f>BH6+BI6-BP6</f>
        <v/>
      </c>
      <c r="BR6" s="37">
        <f>383850+10993372+28611</f>
        <v/>
      </c>
      <c r="BS6" s="37" t="n">
        <v>3000000</v>
      </c>
      <c r="BT6" s="37" t="n">
        <v>5893156</v>
      </c>
      <c r="BU6" s="37" t="n">
        <v>2633694</v>
      </c>
      <c r="BV6" s="37" t="n">
        <v>4500000</v>
      </c>
      <c r="BW6" s="37" t="n"/>
      <c r="BX6" s="13">
        <f>SUM(BS6:BW6)</f>
        <v/>
      </c>
      <c r="BY6" s="37">
        <f>BQ6+BR6-BX6</f>
        <v/>
      </c>
      <c r="BZ6" s="37">
        <f>2604212+12570924+258045+77044+402913</f>
        <v/>
      </c>
      <c r="CA6" s="39" t="n">
        <v>6750000</v>
      </c>
      <c r="CB6" s="37" t="n">
        <v>5000000</v>
      </c>
      <c r="CC6" s="37" t="n"/>
      <c r="CD6" s="37" t="n"/>
      <c r="CE6" s="37" t="n"/>
      <c r="CF6" s="37" t="n"/>
      <c r="CG6" s="13">
        <f>SUM(CA6:CF6)</f>
        <v/>
      </c>
      <c r="CH6" s="37">
        <f>BY6+BZ6-CG6</f>
        <v/>
      </c>
      <c r="CI6" s="44">
        <f>649053+78137+182688</f>
        <v/>
      </c>
      <c r="CJ6" s="37">
        <f>5324527-52801</f>
        <v/>
      </c>
      <c r="CK6" s="37" t="n"/>
      <c r="CL6" s="37" t="n"/>
      <c r="CM6" s="37" t="n"/>
      <c r="CN6" s="37" t="n"/>
      <c r="CO6" s="13">
        <f>SUM(CJ6:CM6)</f>
        <v/>
      </c>
      <c r="CP6" s="37">
        <f>CH6+CI6-CO6</f>
        <v/>
      </c>
      <c r="CQ6" s="37" t="n"/>
      <c r="CR6" s="37" t="n"/>
      <c r="CS6" s="37" t="n"/>
      <c r="CT6" s="37" t="n"/>
      <c r="CU6" s="37" t="n"/>
      <c r="CV6" s="13">
        <f>SUM(CR6:CU6)</f>
        <v/>
      </c>
      <c r="CW6" s="37">
        <f>CP6+CQ6-CV6</f>
        <v/>
      </c>
      <c r="CX6" s="31">
        <f>SUM(E6+L6+W6+AD6+AN6+AU6+BB6+BI6+BR6+BZ6+CI6+CQ6)</f>
        <v/>
      </c>
      <c r="CZ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'2023.08-2024.07'!CV7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>
        <f>SUM(AE7:AK7)</f>
        <v/>
      </c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37" t="n"/>
      <c r="BX7" s="13">
        <f>SUM(BS7:BW7)</f>
        <v/>
      </c>
      <c r="BY7" s="37" t="n"/>
      <c r="BZ7" s="37" t="n"/>
      <c r="CA7" s="37" t="n"/>
      <c r="CB7" s="37" t="n"/>
      <c r="CC7" s="37" t="n"/>
      <c r="CD7" s="37" t="n"/>
      <c r="CE7" s="37" t="n"/>
      <c r="CF7" s="37" t="n"/>
      <c r="CG7" s="13" t="n"/>
      <c r="CH7" s="37" t="n"/>
      <c r="CI7" s="37" t="n"/>
      <c r="CJ7" s="37" t="n"/>
      <c r="CK7" s="37" t="n"/>
      <c r="CL7" s="37" t="n"/>
      <c r="CM7" s="37" t="n"/>
      <c r="CN7" s="37" t="n"/>
      <c r="CO7" s="13">
        <f>SUM(CJ7:CM7)</f>
        <v/>
      </c>
      <c r="CP7" s="37" t="n"/>
      <c r="CQ7" s="37" t="n"/>
      <c r="CR7" s="37" t="n"/>
      <c r="CS7" s="37" t="n"/>
      <c r="CT7" s="37" t="n"/>
      <c r="CU7" s="37" t="n"/>
      <c r="CV7" s="13">
        <f>SUM(CR7:CU7)</f>
        <v/>
      </c>
      <c r="CW7" s="37" t="n"/>
      <c r="CX7" s="31">
        <f>SUM(E7+L7+W7+AD7+AN7+AU7+BB7+BI7+BR7+BZ7+CI7+CQ7)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'2023.08-2024.07'!CV8</f>
        <v/>
      </c>
      <c r="E8" s="34">
        <f>1939962+2200</f>
        <v/>
      </c>
      <c r="G8" s="34" t="n"/>
      <c r="H8" s="34" t="n"/>
      <c r="I8" s="34" t="n"/>
      <c r="J8" s="18">
        <f>SUM(F8:I8)</f>
        <v/>
      </c>
      <c r="K8" s="37">
        <f>D8+E8-J8</f>
        <v/>
      </c>
      <c r="L8" s="34" t="n"/>
      <c r="M8" s="34" t="n">
        <v>1856270</v>
      </c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>
        <f>2270152+2723836</f>
        <v/>
      </c>
      <c r="X8" s="34" t="n"/>
      <c r="Y8" s="34" t="n"/>
      <c r="Z8" s="34" t="n"/>
      <c r="AA8" s="18" t="n"/>
      <c r="AB8" s="13">
        <f>X8+AA8+Y8</f>
        <v/>
      </c>
      <c r="AC8" s="34">
        <f>V8+W8-AB8</f>
        <v/>
      </c>
      <c r="AD8" s="34" t="n"/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>
        <v>2308681</v>
      </c>
      <c r="AP8" s="34" t="n">
        <v>2723836</v>
      </c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/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/>
      <c r="BC8" s="34" t="n"/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/>
      <c r="BJ8" s="40" t="n"/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 t="n">
        <v>2418588</v>
      </c>
      <c r="BS8" s="34" t="n"/>
      <c r="BT8" s="34" t="n"/>
      <c r="BU8" s="34" t="n"/>
      <c r="BV8" s="34" t="n"/>
      <c r="BW8" s="34" t="n"/>
      <c r="BX8" s="18">
        <f>SUM(BS8:BW8)</f>
        <v/>
      </c>
      <c r="BY8" s="34">
        <f>BQ8+BR8-BX8</f>
        <v/>
      </c>
      <c r="BZ8" s="34" t="n"/>
      <c r="CA8" s="34" t="n">
        <v>2752546</v>
      </c>
      <c r="CB8" s="34" t="n"/>
      <c r="CC8" s="34" t="n"/>
      <c r="CD8" s="34" t="n"/>
      <c r="CE8" s="34" t="n"/>
      <c r="CF8" s="34" t="n"/>
      <c r="CG8" s="18">
        <f>SUM(CA8:CF8)</f>
        <v/>
      </c>
      <c r="CH8" s="34">
        <f>BY8+BZ8-CG8</f>
        <v/>
      </c>
      <c r="CI8" s="34" t="n">
        <v>2360736</v>
      </c>
      <c r="CJ8" s="34" t="n"/>
      <c r="CK8" s="34" t="n"/>
      <c r="CL8" s="34" t="n"/>
      <c r="CM8" s="34" t="n"/>
      <c r="CN8" s="34" t="n"/>
      <c r="CO8" s="13">
        <f>SUM(CJ8:CM8)</f>
        <v/>
      </c>
      <c r="CP8" s="34">
        <f>CH8+CI8-CO8</f>
        <v/>
      </c>
      <c r="CQ8" s="34" t="n"/>
      <c r="CR8" s="34" t="n"/>
      <c r="CS8" s="34" t="n"/>
      <c r="CT8" s="34" t="n"/>
      <c r="CU8" s="34" t="n"/>
      <c r="CV8" s="13">
        <f>SUM(CR8:CU8)</f>
        <v/>
      </c>
      <c r="CW8" s="34">
        <f>CP8+CQ8-CV8</f>
        <v/>
      </c>
      <c r="CX8" s="32">
        <f>SUM(E8+L8+W8+AD8+AN8+AU8+BB8+BI8+BR8+BZ8+CI8+CQ8)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'2023.08-2024.07'!CV9</f>
        <v/>
      </c>
      <c r="E9" s="34" t="n"/>
      <c r="F9" s="34" t="n">
        <v>274668</v>
      </c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 t="n"/>
      <c r="X9" s="34" t="n"/>
      <c r="Y9" s="34" t="n"/>
      <c r="Z9" s="34" t="n"/>
      <c r="AA9" s="18" t="n"/>
      <c r="AB9" s="13">
        <f>X9+AA9+Y9</f>
        <v/>
      </c>
      <c r="AC9" s="34">
        <f>V9+W9-AB9</f>
        <v/>
      </c>
      <c r="AD9" s="34" t="n">
        <v>32700</v>
      </c>
      <c r="AE9" s="34" t="n">
        <v>16400</v>
      </c>
      <c r="AF9" s="34" t="n"/>
      <c r="AG9" s="34" t="n"/>
      <c r="AH9" s="34" t="n"/>
      <c r="AI9" s="34" t="n"/>
      <c r="AJ9" s="34" t="n"/>
      <c r="AK9" s="34" t="n"/>
      <c r="AL9" s="13">
        <f>SUM(AE9:AK9)</f>
        <v/>
      </c>
      <c r="AM9" s="34">
        <f>AC9+AD9-AL9</f>
        <v/>
      </c>
      <c r="AN9" s="34" t="n"/>
      <c r="AO9" s="34" t="n">
        <v>16300</v>
      </c>
      <c r="AP9" s="34" t="n"/>
      <c r="AQ9" s="34" t="n"/>
      <c r="AR9" s="34" t="n"/>
      <c r="AS9" s="18">
        <f>SUM(AO9:AR9)</f>
        <v/>
      </c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 t="n"/>
      <c r="BS9" s="34" t="n"/>
      <c r="BT9" s="34" t="n"/>
      <c r="BU9" s="34" t="n"/>
      <c r="BV9" s="34" t="n"/>
      <c r="BW9" s="34" t="n"/>
      <c r="BX9" s="18">
        <f>SUM(BS9:BW9)</f>
        <v/>
      </c>
      <c r="BY9" s="34">
        <f>BQ9+BR9-BX9</f>
        <v/>
      </c>
      <c r="BZ9" s="34" t="n">
        <v>174750</v>
      </c>
      <c r="CA9" s="34" t="n"/>
      <c r="CB9" s="34" t="n"/>
      <c r="CC9" s="34" t="n"/>
      <c r="CD9" s="34" t="n"/>
      <c r="CE9" s="34" t="n"/>
      <c r="CF9" s="34" t="n"/>
      <c r="CG9" s="18">
        <f>SUM(CA9:CF9)</f>
        <v/>
      </c>
      <c r="CH9" s="34">
        <f>BY9+BZ9-CG9</f>
        <v/>
      </c>
      <c r="CI9" s="34" t="n">
        <v>108060</v>
      </c>
      <c r="CJ9" s="34" t="n">
        <v>96689</v>
      </c>
      <c r="CK9" s="34" t="n">
        <v>78061</v>
      </c>
      <c r="CL9" s="34" t="n">
        <v>81760</v>
      </c>
      <c r="CM9" s="34" t="n">
        <v>26300</v>
      </c>
      <c r="CN9" s="34" t="n"/>
      <c r="CO9" s="13">
        <f>SUM(CJ9:CM9)</f>
        <v/>
      </c>
      <c r="CP9" s="34">
        <f>CH9+CI9-CO9</f>
        <v/>
      </c>
      <c r="CQ9" s="34" t="n">
        <v>50412</v>
      </c>
      <c r="CR9" s="34" t="n">
        <v>50412</v>
      </c>
      <c r="CS9" s="34" t="n"/>
      <c r="CT9" s="34" t="n"/>
      <c r="CU9" s="34" t="n"/>
      <c r="CV9" s="13">
        <f>SUM(CR9:CU9)</f>
        <v/>
      </c>
      <c r="CW9" s="34">
        <f>CP9+CQ9-CV9</f>
        <v/>
      </c>
      <c r="CX9" s="32">
        <f>SUM(E9+L9+W9+AD9+AN9+AU9+BB9+BI9+BR9+BZ9+CI9+CQ9)</f>
        <v/>
      </c>
    </row>
    <row r="10" ht="99.95" customFormat="1" customHeight="1" s="14">
      <c r="A10" s="15" t="inlineStr">
        <is>
          <t>4</t>
        </is>
      </c>
      <c r="B10" s="27" t="inlineStr">
        <is>
          <t>NIPPONIKA TRADING</t>
        </is>
      </c>
      <c r="C10" s="16" t="n"/>
      <c r="D10" s="37" t="n"/>
      <c r="E10" s="34" t="n"/>
      <c r="F10" s="34" t="n"/>
      <c r="G10" s="34" t="n"/>
      <c r="H10" s="34" t="n"/>
      <c r="I10" s="34" t="n"/>
      <c r="J10" s="18" t="n"/>
      <c r="K10" s="37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 t="n"/>
      <c r="V10" s="37" t="n"/>
      <c r="W10" s="34" t="n"/>
      <c r="X10" s="34" t="n"/>
      <c r="Y10" s="34" t="n"/>
      <c r="Z10" s="34" t="n"/>
      <c r="AA10" s="18" t="n"/>
      <c r="AB10" s="13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13" t="n"/>
      <c r="AM10" s="34" t="n"/>
      <c r="AN10" s="34" t="n">
        <v>6035933</v>
      </c>
      <c r="AO10" s="34" t="n">
        <v>2900000</v>
      </c>
      <c r="AP10" s="34" t="n"/>
      <c r="AQ10" s="34" t="n"/>
      <c r="AR10" s="34" t="n"/>
      <c r="AS10" s="18">
        <f>SUM(AO10:AR10)</f>
        <v/>
      </c>
      <c r="AT10" s="34">
        <f>AM10+AN10-AS10</f>
        <v/>
      </c>
      <c r="AU10" s="34" t="n"/>
      <c r="AV10" s="34" t="n">
        <v>1000000</v>
      </c>
      <c r="AW10" s="34" t="n"/>
      <c r="AX10" s="34" t="n"/>
      <c r="AY10" s="34" t="n"/>
      <c r="AZ10" s="18">
        <f>SUM(AV10:AY10)</f>
        <v/>
      </c>
      <c r="BA10" s="34">
        <f>AT10+AU10-AZ10</f>
        <v/>
      </c>
      <c r="BB10" s="34">
        <f>1649439+188882</f>
        <v/>
      </c>
      <c r="BC10" s="34" t="n"/>
      <c r="BD10" s="34" t="n"/>
      <c r="BE10" s="34" t="n"/>
      <c r="BF10" s="34" t="n"/>
      <c r="BG10" s="13">
        <f>SUM(BC10:BF10)</f>
        <v/>
      </c>
      <c r="BH10" s="34">
        <f>BA10+BB10-BG10</f>
        <v/>
      </c>
      <c r="BI10" s="34" t="n"/>
      <c r="BJ10" s="34" t="n">
        <v>3974254</v>
      </c>
      <c r="BK10" s="34" t="n"/>
      <c r="BL10" s="34" t="n"/>
      <c r="BM10" s="34" t="n"/>
      <c r="BN10" s="34" t="n"/>
      <c r="BO10" s="34" t="n"/>
      <c r="BP10" s="13">
        <f>SUM(BJ10:BO10)</f>
        <v/>
      </c>
      <c r="BQ10" s="37">
        <f>BH10+BI10-BP10</f>
        <v/>
      </c>
      <c r="BR10" s="34" t="n">
        <v>3288027</v>
      </c>
      <c r="BS10" s="34">
        <f>BK2</f>
        <v/>
      </c>
      <c r="BT10" s="34" t="n"/>
      <c r="BU10" s="34" t="n"/>
      <c r="BV10" s="34" t="n"/>
      <c r="BW10" s="34" t="n"/>
      <c r="BX10" s="18">
        <f>SUM(BS10:BW10)</f>
        <v/>
      </c>
      <c r="BY10" s="34">
        <f>BQ10+BR10-BX10</f>
        <v/>
      </c>
      <c r="BZ10" s="34">
        <f>4934264-21600</f>
        <v/>
      </c>
      <c r="CA10" s="34" t="n">
        <v>2418588</v>
      </c>
      <c r="CB10" s="34" t="n"/>
      <c r="CC10" s="34" t="n"/>
      <c r="CD10" s="34" t="n"/>
      <c r="CE10" s="34" t="n"/>
      <c r="CF10" s="34" t="n"/>
      <c r="CG10" s="18">
        <f>SUM(CA10:CF10)</f>
        <v/>
      </c>
      <c r="CH10" s="34">
        <f>BY10+BZ10-CG10</f>
        <v/>
      </c>
      <c r="CI10" s="34" t="n">
        <v>512100</v>
      </c>
      <c r="CJ10" s="34" t="n"/>
      <c r="CK10" s="34" t="n"/>
      <c r="CL10" s="34" t="n"/>
      <c r="CM10" s="34" t="n"/>
      <c r="CN10" s="34" t="n"/>
      <c r="CO10" s="13" t="n"/>
      <c r="CP10" s="34">
        <f>CH10+CI10-CO10</f>
        <v/>
      </c>
      <c r="CQ10" s="34" t="n"/>
      <c r="CR10" s="34" t="n"/>
      <c r="CS10" s="34" t="n"/>
      <c r="CT10" s="34" t="n"/>
      <c r="CU10" s="34" t="n"/>
      <c r="CV10" s="13" t="n"/>
      <c r="CW10" s="34" t="n"/>
      <c r="CX10" s="32">
        <f>SUM(E10+L10+W10+AD10+AN10+AU10+BB10+BI10+BR10+BZ10+CI10+CQ10)</f>
        <v/>
      </c>
    </row>
    <row r="11" ht="99.95" customFormat="1" customHeight="1" s="14">
      <c r="A11" s="15" t="inlineStr">
        <is>
          <t>5</t>
        </is>
      </c>
      <c r="B11" s="16" t="inlineStr">
        <is>
          <t>USA Victoria</t>
        </is>
      </c>
      <c r="C11" s="16" t="inlineStr">
        <is>
          <t>前払</t>
        </is>
      </c>
      <c r="D11" s="37">
        <f>'2023.08-2024.07'!CV10</f>
        <v/>
      </c>
      <c r="E11" s="34" t="n"/>
      <c r="F11" s="34" t="n"/>
      <c r="G11" s="34" t="n"/>
      <c r="H11" s="34" t="n"/>
      <c r="I11" s="34" t="n"/>
      <c r="J11" s="18" t="n"/>
      <c r="K11" s="37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18" t="n"/>
      <c r="V11" s="37" t="n"/>
      <c r="W11" s="34" t="n"/>
      <c r="X11" s="34" t="n"/>
      <c r="Y11" s="34" t="n"/>
      <c r="Z11" s="34" t="n"/>
      <c r="AA11" s="18" t="n"/>
      <c r="AB11" s="13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13" t="n"/>
      <c r="AM11" s="34" t="n"/>
      <c r="AN11" s="34" t="n"/>
      <c r="AO11" s="34" t="n"/>
      <c r="AP11" s="34" t="n"/>
      <c r="AQ11" s="34" t="n"/>
      <c r="AR11" s="34" t="n"/>
      <c r="AS11" s="18" t="n"/>
      <c r="AT11" s="34">
        <f>AM11+AN11-AS11</f>
        <v/>
      </c>
      <c r="AU11" s="34" t="n"/>
      <c r="AV11" s="34" t="n"/>
      <c r="AW11" s="34" t="n"/>
      <c r="AX11" s="34" t="n"/>
      <c r="AY11" s="34" t="n"/>
      <c r="AZ11" s="18" t="n"/>
      <c r="BA11" s="34">
        <f>AT11+AU11-AZ11</f>
        <v/>
      </c>
      <c r="BB11" s="34" t="n"/>
      <c r="BC11" s="34" t="n"/>
      <c r="BD11" s="34" t="n"/>
      <c r="BE11" s="34" t="n"/>
      <c r="BF11" s="34" t="n"/>
      <c r="BG11" s="13" t="n"/>
      <c r="BH11" s="34">
        <f>BA11+BB11-BG11</f>
        <v/>
      </c>
      <c r="BI11" s="34" t="n"/>
      <c r="BJ11" s="34" t="n"/>
      <c r="BK11" s="34" t="n"/>
      <c r="BL11" s="34" t="n"/>
      <c r="BM11" s="34" t="n"/>
      <c r="BN11" s="34" t="n"/>
      <c r="BO11" s="34" t="n"/>
      <c r="BP11" s="13" t="n"/>
      <c r="BQ11" s="37">
        <f>BH11+BI11-BP11</f>
        <v/>
      </c>
      <c r="BR11" s="34" t="n"/>
      <c r="BS11" s="34" t="n"/>
      <c r="BT11" s="34" t="n"/>
      <c r="BU11" s="34" t="n"/>
      <c r="BV11" s="34" t="n"/>
      <c r="BW11" s="34" t="n"/>
      <c r="BX11" s="18" t="n"/>
      <c r="BY11" s="34">
        <f>BQ11+BR11-BX11</f>
        <v/>
      </c>
      <c r="BZ11" s="34" t="n"/>
      <c r="CA11" s="34" t="n"/>
      <c r="CB11" s="34" t="n"/>
      <c r="CC11" s="34" t="n"/>
      <c r="CD11" s="34" t="n"/>
      <c r="CE11" s="34" t="n"/>
      <c r="CF11" s="34" t="n"/>
      <c r="CG11" s="18" t="n"/>
      <c r="CH11" s="34">
        <f>BY11+BZ11-CG11</f>
        <v/>
      </c>
      <c r="CI11" s="34" t="n">
        <v>21520</v>
      </c>
      <c r="CJ11" s="34" t="n"/>
      <c r="CK11" s="34" t="n"/>
      <c r="CL11" s="34" t="n"/>
      <c r="CM11" s="34" t="n"/>
      <c r="CN11" s="34" t="n"/>
      <c r="CO11" s="13" t="n">
        <v>21520</v>
      </c>
      <c r="CP11" s="48">
        <f>CH11+CI11-CO11</f>
        <v/>
      </c>
      <c r="CQ11" s="38" t="n"/>
      <c r="CR11" s="38" t="n"/>
      <c r="CS11" s="38" t="n"/>
      <c r="CT11" s="38" t="n"/>
      <c r="CU11" s="38" t="n"/>
      <c r="CV11" s="13" t="n"/>
      <c r="CW11" s="34">
        <f>CP11+CQ11-CV11</f>
        <v/>
      </c>
      <c r="CX11" s="32">
        <f>SUM(E11+L11+W11+AD11+AN11+AU11+BB11+BI11+BR11+BZ11+CI11+CQ11)</f>
        <v/>
      </c>
    </row>
    <row r="12" ht="99.95" customFormat="1" customHeight="1" s="14">
      <c r="A12" s="15" t="inlineStr">
        <is>
          <t>6</t>
        </is>
      </c>
      <c r="B12" s="16" t="inlineStr">
        <is>
          <t>カナダ</t>
        </is>
      </c>
      <c r="C12" s="16" t="n"/>
      <c r="D12" s="37">
        <f>'2023.08-2024.07'!CV11</f>
        <v/>
      </c>
      <c r="E12" s="34" t="n"/>
      <c r="F12" s="34" t="n"/>
      <c r="G12" s="34" t="n"/>
      <c r="H12" s="34" t="n"/>
      <c r="I12" s="34" t="n"/>
      <c r="J12" s="34" t="n"/>
      <c r="K12" s="37">
        <f>D12+E12-J12</f>
        <v/>
      </c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18">
        <f>SUM(M12:T12)</f>
        <v/>
      </c>
      <c r="V12" s="37">
        <f>K12+L12-U12</f>
        <v/>
      </c>
      <c r="W12" s="34" t="n"/>
      <c r="X12" s="34" t="n"/>
      <c r="Y12" s="34" t="n"/>
      <c r="Z12" s="34" t="n"/>
      <c r="AA12" s="34" t="n"/>
      <c r="AB12" s="34" t="n"/>
      <c r="AC12" s="34">
        <f>V12+W12-AB12</f>
        <v/>
      </c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13">
        <f>SUM(AE12:AK12)</f>
        <v/>
      </c>
      <c r="AM12" s="34">
        <f>AC12+AD12-AL12</f>
        <v/>
      </c>
      <c r="AN12" s="34" t="n"/>
      <c r="AO12" s="34" t="n"/>
      <c r="AP12" s="34" t="n"/>
      <c r="AQ12" s="34" t="n"/>
      <c r="AR12" s="34" t="n"/>
      <c r="AS12" s="34" t="n"/>
      <c r="AT12" s="34">
        <f>AM12+AN12-AS12</f>
        <v/>
      </c>
      <c r="AU12" s="34" t="n"/>
      <c r="AV12" s="34" t="n"/>
      <c r="AW12" s="34" t="n"/>
      <c r="AX12" s="34" t="n"/>
      <c r="AY12" s="34" t="n"/>
      <c r="AZ12" s="34">
        <f>SUM(AV12:AY12)</f>
        <v/>
      </c>
      <c r="BA12" s="34">
        <f>AT12+AU12-AZ12</f>
        <v/>
      </c>
      <c r="BB12" s="34" t="n"/>
      <c r="BC12" s="34" t="n"/>
      <c r="BD12" s="34" t="n"/>
      <c r="BE12" s="34" t="n"/>
      <c r="BF12" s="34" t="n"/>
      <c r="BG12" s="34">
        <f>SUM(BC12:BF12)</f>
        <v/>
      </c>
      <c r="BH12" s="34">
        <f>BA12+BB12-BG12</f>
        <v/>
      </c>
      <c r="BI12" s="34" t="n"/>
      <c r="BJ12" s="34" t="n"/>
      <c r="BK12" s="34" t="n"/>
      <c r="BL12" s="34" t="n"/>
      <c r="BM12" s="34" t="n"/>
      <c r="BN12" s="34" t="n"/>
      <c r="BO12" s="34" t="n"/>
      <c r="BP12" s="34">
        <f>SUM(BJ12:BO12)</f>
        <v/>
      </c>
      <c r="BQ12" s="37">
        <f>BH12+BI12-BP12</f>
        <v/>
      </c>
      <c r="BR12" s="34" t="n"/>
      <c r="BS12" s="34" t="n"/>
      <c r="BT12" s="34" t="n"/>
      <c r="BU12" s="34" t="n"/>
      <c r="BV12" s="34" t="n"/>
      <c r="BW12" s="34" t="n"/>
      <c r="BX12" s="34">
        <f>SUM(BS12:BW12)</f>
        <v/>
      </c>
      <c r="BY12" s="34">
        <f>BQ12+BR12-BX12</f>
        <v/>
      </c>
      <c r="BZ12" s="34" t="n"/>
      <c r="CA12" s="34" t="n"/>
      <c r="CB12" s="34" t="n"/>
      <c r="CC12" s="34" t="n"/>
      <c r="CD12" s="34" t="n"/>
      <c r="CE12" s="34" t="n"/>
      <c r="CF12" s="34" t="n"/>
      <c r="CG12" s="34">
        <f>SUM(CA12:CF12)</f>
        <v/>
      </c>
      <c r="CH12" s="34">
        <f>BY12+BZ12-CG12</f>
        <v/>
      </c>
      <c r="CI12" s="34" t="n"/>
      <c r="CJ12" s="34" t="n"/>
      <c r="CK12" s="34" t="n"/>
      <c r="CL12" s="34" t="n"/>
      <c r="CM12" s="34" t="n"/>
      <c r="CN12" s="34" t="n"/>
      <c r="CO12" s="34">
        <f>SUM(CJ12:CM12)</f>
        <v/>
      </c>
      <c r="CP12" s="34">
        <f>CH12+CI12-CO12</f>
        <v/>
      </c>
      <c r="CQ12" s="34" t="n"/>
      <c r="CR12" s="34" t="n"/>
      <c r="CS12" s="34" t="n"/>
      <c r="CT12" s="34" t="n"/>
      <c r="CU12" s="34" t="n"/>
      <c r="CV12" s="34">
        <f>SUM(CR12:CU12)</f>
        <v/>
      </c>
      <c r="CW12" s="34">
        <f>CP12+CQ12-CV12</f>
        <v/>
      </c>
      <c r="CX12" s="32">
        <f>SUM(E12+L12+W12+AD12+AN12+AU12+BB12+BI12+BR12+BZ12+CI12+CQ12)</f>
        <v/>
      </c>
    </row>
    <row r="13" ht="99.95" customFormat="1" customHeight="1" s="14">
      <c r="A13" s="10" t="inlineStr">
        <is>
          <t>7</t>
        </is>
      </c>
      <c r="B13" s="11" t="inlineStr">
        <is>
          <t>デイアマンテ</t>
        </is>
      </c>
      <c r="C13" s="11" t="n"/>
      <c r="D13" s="37">
        <f>'2023.08-2024.07'!CV12</f>
        <v/>
      </c>
      <c r="E13" s="37" t="n"/>
      <c r="F13" s="37" t="n"/>
      <c r="G13" s="37" t="n"/>
      <c r="H13" s="37" t="n"/>
      <c r="I13" s="37" t="n"/>
      <c r="J13" s="13" t="n"/>
      <c r="K13" s="37">
        <f>D13+E13-J13</f>
        <v/>
      </c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18">
        <f>SUM(M13:T13)</f>
        <v/>
      </c>
      <c r="V13" s="37">
        <f>K13+L13-U13</f>
        <v/>
      </c>
      <c r="W13" s="37" t="n"/>
      <c r="X13" s="37" t="n"/>
      <c r="Y13" s="37" t="n"/>
      <c r="Z13" s="37" t="n"/>
      <c r="AA13" s="13" t="n"/>
      <c r="AB13" s="13" t="n"/>
      <c r="AC13" s="34">
        <f>V13+W13-AB13</f>
        <v/>
      </c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13">
        <f>SUM(AE13:AK13)</f>
        <v/>
      </c>
      <c r="AM13" s="34">
        <f>AC13+AD13-AL13</f>
        <v/>
      </c>
      <c r="AN13" s="37" t="n"/>
      <c r="AO13" s="37" t="n"/>
      <c r="AP13" s="37" t="n"/>
      <c r="AQ13" s="37" t="n"/>
      <c r="AR13" s="37" t="n"/>
      <c r="AS13" s="13" t="n"/>
      <c r="AT13" s="34">
        <f>AM13+AN13-AS13</f>
        <v/>
      </c>
      <c r="AU13" s="37" t="n"/>
      <c r="AV13" s="37" t="n"/>
      <c r="AW13" s="37" t="n"/>
      <c r="AX13" s="37" t="n"/>
      <c r="AY13" s="37" t="n"/>
      <c r="AZ13" s="13" t="n"/>
      <c r="BA13" s="34">
        <f>AT13+AU13-AZ13</f>
        <v/>
      </c>
      <c r="BB13" s="37" t="n"/>
      <c r="BC13" s="37" t="n"/>
      <c r="BD13" s="37" t="n"/>
      <c r="BE13" s="37" t="n"/>
      <c r="BF13" s="37" t="n"/>
      <c r="BG13" s="13" t="n"/>
      <c r="BH13" s="34">
        <f>BA13+BB13-BG13</f>
        <v/>
      </c>
      <c r="BI13" s="37" t="n"/>
      <c r="BJ13" s="37" t="n"/>
      <c r="BK13" s="37" t="n"/>
      <c r="BL13" s="37" t="n"/>
      <c r="BM13" s="37" t="n"/>
      <c r="BN13" s="37" t="n"/>
      <c r="BO13" s="37" t="n"/>
      <c r="BP13" s="13" t="n"/>
      <c r="BQ13" s="37">
        <f>BH13+BI13-BP13</f>
        <v/>
      </c>
      <c r="BR13" s="37" t="n"/>
      <c r="BS13" s="37" t="n"/>
      <c r="BT13" s="37" t="n"/>
      <c r="BU13" s="37" t="n"/>
      <c r="BV13" s="37" t="n"/>
      <c r="BW13" s="37" t="n"/>
      <c r="BX13" s="13" t="n"/>
      <c r="BY13" s="34">
        <f>BQ13+BR13-BX13</f>
        <v/>
      </c>
      <c r="BZ13" s="37" t="n"/>
      <c r="CA13" s="37" t="n"/>
      <c r="CB13" s="37" t="n"/>
      <c r="CC13" s="37" t="n"/>
      <c r="CD13" s="37" t="n"/>
      <c r="CE13" s="37" t="n"/>
      <c r="CF13" s="37" t="n"/>
      <c r="CG13" s="13" t="n"/>
      <c r="CH13" s="34">
        <f>BY13+BZ13-CG13</f>
        <v/>
      </c>
      <c r="CI13" s="37" t="n"/>
      <c r="CJ13" s="37" t="n"/>
      <c r="CK13" s="37" t="n"/>
      <c r="CL13" s="37" t="n"/>
      <c r="CM13" s="37" t="n"/>
      <c r="CN13" s="37" t="n"/>
      <c r="CO13" s="34" t="n"/>
      <c r="CP13" s="34">
        <f>CH13+CI13-CO13</f>
        <v/>
      </c>
      <c r="CQ13" s="34" t="n"/>
      <c r="CR13" s="34" t="n"/>
      <c r="CS13" s="34" t="n"/>
      <c r="CT13" s="34" t="n"/>
      <c r="CU13" s="34" t="n"/>
      <c r="CV13" s="34" t="n"/>
      <c r="CW13" s="34">
        <f>CP13+CQ13-CV13</f>
        <v/>
      </c>
      <c r="CX13" s="32">
        <f>SUM(E13+L13+W13+AD13+AN13+AU13+BB13+BI13+BR13+BZ13+CI13+CQ13)</f>
        <v/>
      </c>
    </row>
    <row r="14" ht="99.95" customFormat="1" customHeight="1" s="14">
      <c r="A14" s="10" t="inlineStr">
        <is>
          <t>8</t>
        </is>
      </c>
      <c r="B14" s="26" t="inlineStr">
        <is>
          <t>ACES Beteiligungen UG</t>
        </is>
      </c>
      <c r="C14" s="11" t="n"/>
      <c r="D14" s="37">
        <f>'2023.08-2024.07'!CV13</f>
        <v/>
      </c>
      <c r="E14" s="37" t="n"/>
      <c r="F14" s="37" t="n"/>
      <c r="G14" s="37" t="n"/>
      <c r="H14" s="37" t="n"/>
      <c r="I14" s="37" t="n"/>
      <c r="J14" s="13" t="n"/>
      <c r="K14" s="37">
        <f>D14+E14-J14</f>
        <v/>
      </c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13" t="n"/>
      <c r="V14" s="37">
        <f>K14+L14-U14</f>
        <v/>
      </c>
      <c r="W14" s="37" t="n"/>
      <c r="X14" s="37" t="n"/>
      <c r="Y14" s="37" t="n"/>
      <c r="Z14" s="37" t="n"/>
      <c r="AA14" s="13" t="n"/>
      <c r="AB14" s="13" t="n"/>
      <c r="AC14" s="34">
        <f>V14+W14-AB14</f>
        <v/>
      </c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13">
        <f>SUM(AE14:AK14)</f>
        <v/>
      </c>
      <c r="AM14" s="34">
        <f>AC14+AD14-AL14</f>
        <v/>
      </c>
      <c r="AN14" s="37" t="n"/>
      <c r="AO14" s="37" t="n"/>
      <c r="AP14" s="37" t="n"/>
      <c r="AQ14" s="37" t="n"/>
      <c r="AR14" s="37" t="n"/>
      <c r="AS14" s="13" t="n"/>
      <c r="AT14" s="34">
        <f>AM14+AN14-AS14</f>
        <v/>
      </c>
      <c r="AU14" s="37" t="n"/>
      <c r="AV14" s="37" t="n"/>
      <c r="AW14" s="37" t="n"/>
      <c r="AX14" s="37" t="n"/>
      <c r="AY14" s="37" t="n"/>
      <c r="AZ14" s="13" t="n"/>
      <c r="BA14" s="34">
        <f>AT14+AU14-AZ14</f>
        <v/>
      </c>
      <c r="BB14" s="37" t="n"/>
      <c r="BC14" s="37" t="n"/>
      <c r="BD14" s="37" t="n"/>
      <c r="BE14" s="37" t="n"/>
      <c r="BF14" s="37" t="n"/>
      <c r="BG14" s="13" t="n"/>
      <c r="BH14" s="34">
        <f>BA14+BB14-BG14</f>
        <v/>
      </c>
      <c r="BI14" s="37" t="n"/>
      <c r="BJ14" s="37" t="n"/>
      <c r="BK14" s="37" t="n"/>
      <c r="BL14" s="37" t="n"/>
      <c r="BM14" s="37" t="n"/>
      <c r="BN14" s="37" t="n"/>
      <c r="BO14" s="37" t="n"/>
      <c r="BP14" s="13" t="n"/>
      <c r="BQ14" s="37">
        <f>BH14+BI14-BP14</f>
        <v/>
      </c>
      <c r="BR14" s="37" t="n"/>
      <c r="BS14" s="37" t="n"/>
      <c r="BT14" s="37" t="n"/>
      <c r="BU14" s="37" t="n"/>
      <c r="BV14" s="37" t="n"/>
      <c r="BW14" s="37" t="n"/>
      <c r="BX14" s="13" t="n"/>
      <c r="BY14" s="34">
        <f>BQ14+BR14-BX14</f>
        <v/>
      </c>
      <c r="BZ14" s="37" t="n"/>
      <c r="CA14" s="37" t="n"/>
      <c r="CB14" s="37" t="n"/>
      <c r="CC14" s="37" t="n"/>
      <c r="CD14" s="37" t="n"/>
      <c r="CE14" s="37" t="n"/>
      <c r="CF14" s="37" t="n"/>
      <c r="CG14" s="13" t="n"/>
      <c r="CH14" s="34">
        <f>BY14+BZ14-CG14</f>
        <v/>
      </c>
      <c r="CI14" s="37" t="n"/>
      <c r="CJ14" s="37" t="n"/>
      <c r="CK14" s="37" t="n"/>
      <c r="CL14" s="37" t="n"/>
      <c r="CM14" s="37" t="n"/>
      <c r="CN14" s="37" t="n"/>
      <c r="CO14" s="34" t="n"/>
      <c r="CP14" s="34">
        <f>CH14+CI14-CO14</f>
        <v/>
      </c>
      <c r="CQ14" s="34" t="n"/>
      <c r="CR14" s="34" t="n"/>
      <c r="CS14" s="34" t="n"/>
      <c r="CT14" s="34" t="n"/>
      <c r="CU14" s="34" t="n"/>
      <c r="CV14" s="34" t="n"/>
      <c r="CW14" s="34">
        <f>CP14+CQ14-CV14</f>
        <v/>
      </c>
      <c r="CX14" s="32">
        <f>SUM(E14+L14+W14+AD14+AN14+AU14+BB14+BI14+BR14+BZ14+CI14+CQ14)</f>
        <v/>
      </c>
    </row>
    <row r="15" ht="99.95" customFormat="1" customHeight="1" s="14" thickBot="1">
      <c r="A15" s="19" t="inlineStr">
        <is>
          <t>9</t>
        </is>
      </c>
      <c r="B15" s="45" t="inlineStr">
        <is>
          <t>大里様（個人）</t>
        </is>
      </c>
      <c r="C15" s="20" t="n"/>
      <c r="D15" s="37">
        <f>'2023.08-2024.07'!CV14</f>
        <v/>
      </c>
      <c r="E15" s="38" t="n"/>
      <c r="F15" s="38" t="n"/>
      <c r="G15" s="38" t="n"/>
      <c r="H15" s="38" t="n"/>
      <c r="I15" s="38" t="n"/>
      <c r="J15" s="22" t="n"/>
      <c r="K15" s="37">
        <f>D15+E15-J15</f>
        <v/>
      </c>
      <c r="L15" s="38" t="n"/>
      <c r="M15" s="38" t="n"/>
      <c r="N15" s="38" t="n"/>
      <c r="O15" s="38" t="n"/>
      <c r="P15" s="38" t="n"/>
      <c r="Q15" s="38" t="n"/>
      <c r="R15" s="38" t="n"/>
      <c r="S15" s="38" t="n"/>
      <c r="T15" s="38" t="n"/>
      <c r="U15" s="22" t="n"/>
      <c r="V15" s="37">
        <f>K15+L15-U15</f>
        <v/>
      </c>
      <c r="W15" s="38" t="n"/>
      <c r="X15" s="38" t="n"/>
      <c r="Y15" s="38" t="n"/>
      <c r="Z15" s="38" t="n"/>
      <c r="AA15" s="22" t="n"/>
      <c r="AB15" s="22" t="n"/>
      <c r="AC15" s="34">
        <f>V15+W15-AB15</f>
        <v/>
      </c>
      <c r="AD15" s="38" t="n"/>
      <c r="AE15" s="38" t="n"/>
      <c r="AF15" s="38" t="n"/>
      <c r="AG15" s="38" t="n"/>
      <c r="AH15" s="38" t="n"/>
      <c r="AI15" s="38" t="n"/>
      <c r="AJ15" s="38" t="n"/>
      <c r="AK15" s="38" t="n"/>
      <c r="AL15" s="13">
        <f>SUM(AE15:AK15)</f>
        <v/>
      </c>
      <c r="AM15" s="34">
        <f>AC15+AD15-AL15</f>
        <v/>
      </c>
      <c r="AN15" s="38" t="n"/>
      <c r="AO15" s="38" t="n"/>
      <c r="AP15" s="38" t="n"/>
      <c r="AQ15" s="38" t="n"/>
      <c r="AR15" s="38" t="n"/>
      <c r="AS15" s="22" t="n"/>
      <c r="AT15" s="34">
        <f>AM15+AN15-AS15</f>
        <v/>
      </c>
      <c r="AU15" s="38" t="n"/>
      <c r="AV15" s="38" t="n"/>
      <c r="AW15" s="38" t="n"/>
      <c r="AX15" s="38" t="n"/>
      <c r="AY15" s="38" t="n"/>
      <c r="AZ15" s="22" t="n"/>
      <c r="BA15" s="34">
        <f>AT15+AU15-AZ15</f>
        <v/>
      </c>
      <c r="BB15" s="38" t="n"/>
      <c r="BC15" s="38" t="n"/>
      <c r="BD15" s="38" t="n"/>
      <c r="BE15" s="38" t="n"/>
      <c r="BF15" s="38" t="n"/>
      <c r="BG15" s="22" t="n"/>
      <c r="BH15" s="34">
        <f>BA15+BB15-BG15</f>
        <v/>
      </c>
      <c r="BI15" s="38" t="n"/>
      <c r="BJ15" s="38" t="n"/>
      <c r="BK15" s="38" t="n"/>
      <c r="BL15" s="38" t="n"/>
      <c r="BM15" s="38" t="n"/>
      <c r="BN15" s="38" t="n"/>
      <c r="BO15" s="38" t="n"/>
      <c r="BP15" s="22" t="n"/>
      <c r="BQ15" s="37">
        <f>BH15+BI15-BP15</f>
        <v/>
      </c>
      <c r="BR15" s="38" t="n"/>
      <c r="BS15" s="38" t="n"/>
      <c r="BT15" s="38" t="n"/>
      <c r="BU15" s="38" t="n"/>
      <c r="BV15" s="38" t="n"/>
      <c r="BW15" s="38" t="n"/>
      <c r="BX15" s="22" t="n"/>
      <c r="BY15" s="34">
        <f>BQ15+BR15-BX15</f>
        <v/>
      </c>
      <c r="BZ15" s="38" t="n"/>
      <c r="CA15" s="38" t="n"/>
      <c r="CB15" s="38" t="n"/>
      <c r="CC15" s="38" t="n"/>
      <c r="CD15" s="38" t="n"/>
      <c r="CE15" s="38" t="n"/>
      <c r="CF15" s="38" t="n"/>
      <c r="CG15" s="22" t="n"/>
      <c r="CH15" s="34">
        <f>BY15+BZ15-CG15</f>
        <v/>
      </c>
      <c r="CI15" s="38" t="n"/>
      <c r="CJ15" s="38" t="n"/>
      <c r="CK15" s="38" t="n"/>
      <c r="CL15" s="38" t="n"/>
      <c r="CM15" s="38" t="n"/>
      <c r="CN15" s="38" t="n"/>
      <c r="CO15" s="22" t="n"/>
      <c r="CP15" s="34">
        <f>CH15+CI15-CO15</f>
        <v/>
      </c>
      <c r="CQ15" s="38" t="n"/>
      <c r="CR15" s="38" t="n"/>
      <c r="CS15" s="38" t="n"/>
      <c r="CT15" s="38" t="n"/>
      <c r="CU15" s="38" t="n"/>
      <c r="CV15" s="22" t="n"/>
      <c r="CW15" s="34">
        <f>CP15+CQ15-CV15</f>
        <v/>
      </c>
      <c r="CX15" s="32">
        <f>SUM(E15+L15+W15+AD15+AN15+AU15+BB15+BI15+BR15+BZ15+CI15+CQ15)</f>
        <v/>
      </c>
    </row>
    <row r="16" ht="99.95" customFormat="1" customHeight="1" s="14" thickBot="1">
      <c r="A16" s="23" t="n"/>
      <c r="B16" s="24" t="inlineStr">
        <is>
          <t>売掛金合計</t>
        </is>
      </c>
      <c r="C16" s="24" t="n"/>
      <c r="D16" s="25">
        <f>SUM(D6:D12)</f>
        <v/>
      </c>
      <c r="E16" s="25">
        <f>SUM(E6:E9)</f>
        <v/>
      </c>
      <c r="F16" s="25">
        <f>SUM(F6:F9)</f>
        <v/>
      </c>
      <c r="G16" s="25">
        <f>SUM(G6:G9)</f>
        <v/>
      </c>
      <c r="H16" s="25">
        <f>SUM(H6:H9)</f>
        <v/>
      </c>
      <c r="I16" s="25">
        <f>SUM(I6:I9)</f>
        <v/>
      </c>
      <c r="J16" s="25">
        <f>SUM(J6:J9)</f>
        <v/>
      </c>
      <c r="K16" s="25">
        <f>SUM(K6:K9)</f>
        <v/>
      </c>
      <c r="L16" s="25">
        <f>SUM(L6:L13)</f>
        <v/>
      </c>
      <c r="M16" s="25">
        <f>SUM(M6:M13)</f>
        <v/>
      </c>
      <c r="N16" s="25" t="n"/>
      <c r="O16" s="25" t="n"/>
      <c r="P16" s="25" t="n"/>
      <c r="Q16" s="25" t="n"/>
      <c r="R16" s="25">
        <f>SUM(R6:R9)</f>
        <v/>
      </c>
      <c r="S16" s="25">
        <f>SUM(S6:S9)</f>
        <v/>
      </c>
      <c r="T16" s="25">
        <f>SUM(T6:T9)</f>
        <v/>
      </c>
      <c r="U16" s="25">
        <f>SUM(U6:U9)</f>
        <v/>
      </c>
      <c r="V16" s="25">
        <f>SUM(V6:V13)</f>
        <v/>
      </c>
      <c r="W16" s="25">
        <f>SUM(W6:W13)</f>
        <v/>
      </c>
      <c r="X16" s="25">
        <f>SUM(X6:X13)</f>
        <v/>
      </c>
      <c r="Y16" s="25">
        <f>SUM(Y6:Y13)</f>
        <v/>
      </c>
      <c r="Z16" s="25">
        <f>SUM(Z6:Z13)</f>
        <v/>
      </c>
      <c r="AA16" s="25">
        <f>SUM(AA6:AA13)</f>
        <v/>
      </c>
      <c r="AB16" s="25">
        <f>SUM(AB6:AB13)</f>
        <v/>
      </c>
      <c r="AC16" s="25">
        <f>SUM(AC6:AC15)</f>
        <v/>
      </c>
      <c r="AD16" s="25">
        <f>SUM(AD6:AD9)</f>
        <v/>
      </c>
      <c r="AE16" s="25">
        <f>SUM(AE6:AE9)</f>
        <v/>
      </c>
      <c r="AF16" s="25">
        <f>SUM(AF6:AF9)</f>
        <v/>
      </c>
      <c r="AG16" s="25">
        <f>SUM(AG6:AG9)</f>
        <v/>
      </c>
      <c r="AH16" s="25" t="n"/>
      <c r="AI16" s="25" t="n"/>
      <c r="AJ16" s="25" t="n"/>
      <c r="AK16" s="25">
        <f>SUM(AK6:AK9)</f>
        <v/>
      </c>
      <c r="AL16" s="25">
        <f>SUM(AL6:AL9)</f>
        <v/>
      </c>
      <c r="AM16" s="25">
        <f>SUM(AM6:AM15)</f>
        <v/>
      </c>
      <c r="AN16" s="25">
        <f>SUM(AN6:AN9)</f>
        <v/>
      </c>
      <c r="AO16" s="25">
        <f>SUM(AO6:AO9)</f>
        <v/>
      </c>
      <c r="AP16" s="25">
        <f>SUM(AP6:AP9)</f>
        <v/>
      </c>
      <c r="AQ16" s="25">
        <f>SUM(AQ6:AQ9)</f>
        <v/>
      </c>
      <c r="AR16" s="25">
        <f>SUM(AR6:AR9)</f>
        <v/>
      </c>
      <c r="AS16" s="25">
        <f>SUM(AS6:AS9)</f>
        <v/>
      </c>
      <c r="AT16" s="25">
        <f>SUM(AT6:AT15)</f>
        <v/>
      </c>
      <c r="AU16" s="25">
        <f>SUM(AU6:AU12)</f>
        <v/>
      </c>
      <c r="AV16" s="25">
        <f>SUM(AV6:AV12)</f>
        <v/>
      </c>
      <c r="AW16" s="25">
        <f>SUM(AW6:AW12)</f>
        <v/>
      </c>
      <c r="AX16" s="25">
        <f>SUM(AX6:AX12)</f>
        <v/>
      </c>
      <c r="AY16" s="25">
        <f>SUM(AY6:AY12)</f>
        <v/>
      </c>
      <c r="AZ16" s="25">
        <f>SUM(AZ6:AZ12)</f>
        <v/>
      </c>
      <c r="BA16" s="25">
        <f>SUM(BA6:BA15)</f>
        <v/>
      </c>
      <c r="BB16" s="25">
        <f>SUM(BB6:BB12)</f>
        <v/>
      </c>
      <c r="BC16" s="25">
        <f>SUM(BC6:BC12)</f>
        <v/>
      </c>
      <c r="BD16" s="25">
        <f>SUM(BD6:BD12)</f>
        <v/>
      </c>
      <c r="BE16" s="25">
        <f>SUM(BE6:BE12)</f>
        <v/>
      </c>
      <c r="BF16" s="25">
        <f>SUM(BF6:BF12)</f>
        <v/>
      </c>
      <c r="BG16" s="25">
        <f>SUM(BG6:BG12)</f>
        <v/>
      </c>
      <c r="BH16" s="25">
        <f>SUM(BH6:BH15)</f>
        <v/>
      </c>
      <c r="BI16" s="25">
        <f>SUM(BI6:BI12)</f>
        <v/>
      </c>
      <c r="BJ16" s="25">
        <f>SUM(BJ6:BJ12)</f>
        <v/>
      </c>
      <c r="BK16" s="25">
        <f>SUM(BK6:BK12)</f>
        <v/>
      </c>
      <c r="BL16" s="25">
        <f>SUM(BL6:BL12)</f>
        <v/>
      </c>
      <c r="BM16" s="25">
        <f>SUM(BM6:BM12)</f>
        <v/>
      </c>
      <c r="BN16" s="25">
        <f>SUM(BN6:BN12)</f>
        <v/>
      </c>
      <c r="BO16" s="25">
        <f>SUM(BO6:BO12)</f>
        <v/>
      </c>
      <c r="BP16" s="25">
        <f>SUM(BP6:BP12)</f>
        <v/>
      </c>
      <c r="BQ16" s="25">
        <f>SUM(BQ6:BQ15)</f>
        <v/>
      </c>
      <c r="BR16" s="25">
        <f>SUM(BR6:BR12)</f>
        <v/>
      </c>
      <c r="BS16" s="25">
        <f>SUM(BS6:BS12)</f>
        <v/>
      </c>
      <c r="BT16" s="25">
        <f>SUM(BT6:BT12)</f>
        <v/>
      </c>
      <c r="BU16" s="25">
        <f>SUM(BU6:BU12)</f>
        <v/>
      </c>
      <c r="BV16" s="25" t="n"/>
      <c r="BW16" s="25">
        <f>SUM(BW6:BW12)</f>
        <v/>
      </c>
      <c r="BX16" s="25">
        <f>SUM(BX6:BX12)</f>
        <v/>
      </c>
      <c r="BY16" s="25">
        <f>SUM(BY6:BY15)</f>
        <v/>
      </c>
      <c r="BZ16" s="25">
        <f>SUM(BZ6:BZ12)</f>
        <v/>
      </c>
      <c r="CA16" s="25">
        <f>SUM(CA6:CA12)</f>
        <v/>
      </c>
      <c r="CB16" s="25">
        <f>SUM(CB6:CB12)</f>
        <v/>
      </c>
      <c r="CC16" s="25">
        <f>SUM(CC6:CC12)</f>
        <v/>
      </c>
      <c r="CD16" s="25">
        <f>SUM(CD6:CD12)</f>
        <v/>
      </c>
      <c r="CE16" s="25" t="n"/>
      <c r="CF16" s="25">
        <f>SUM(CF6:CF12)</f>
        <v/>
      </c>
      <c r="CG16" s="25">
        <f>SUM(CG6:CG12)</f>
        <v/>
      </c>
      <c r="CH16" s="25">
        <f>SUM(CH6:CH14)</f>
        <v/>
      </c>
      <c r="CI16" s="25">
        <f>SUM(CI6:CI15)</f>
        <v/>
      </c>
      <c r="CJ16" s="25">
        <f>SUM(CJ6:CJ12)</f>
        <v/>
      </c>
      <c r="CK16" s="25">
        <f>SUM(CK6:CK12)</f>
        <v/>
      </c>
      <c r="CL16" s="25">
        <f>SUM(CL6:CL12)</f>
        <v/>
      </c>
      <c r="CM16" s="25" t="n"/>
      <c r="CN16" s="25">
        <f>SUM(CN6:CN12)</f>
        <v/>
      </c>
      <c r="CO16" s="25">
        <f>SUM(CO6:CO12)</f>
        <v/>
      </c>
      <c r="CP16" s="25">
        <f>SUM(CP6:CP15)</f>
        <v/>
      </c>
      <c r="CQ16" s="25">
        <f>SUM(CQ6:CQ12)</f>
        <v/>
      </c>
      <c r="CR16" s="25">
        <f>SUM(CR6:CR12)</f>
        <v/>
      </c>
      <c r="CS16" s="25">
        <f>SUM(CS6:CS12)</f>
        <v/>
      </c>
      <c r="CT16" s="25">
        <f>SUM(CT6:CT12)</f>
        <v/>
      </c>
      <c r="CU16" s="25">
        <f>SUM(CU6:CU12)</f>
        <v/>
      </c>
      <c r="CV16" s="25">
        <f>SUM(CV6:CV12)</f>
        <v/>
      </c>
      <c r="CW16" s="25">
        <f>SUM(CW6:CW15)</f>
        <v/>
      </c>
      <c r="CX16" s="33">
        <f>SUM(CX6:CX12)</f>
        <v/>
      </c>
    </row>
    <row r="17" ht="50.25" customHeight="1">
      <c r="D17" s="4" t="n"/>
      <c r="AT17" s="1" t="inlineStr">
        <is>
          <t>仕訳一致</t>
        </is>
      </c>
      <c r="CP17" s="1" t="n">
        <v>13236953</v>
      </c>
    </row>
    <row r="18" ht="21" customHeight="1">
      <c r="D18" s="4" t="n"/>
      <c r="AD18" s="4" t="n"/>
      <c r="AN18" s="4" t="n"/>
      <c r="BB18" s="5" t="n"/>
      <c r="CP18" s="28">
        <f>CP16-CP17</f>
        <v/>
      </c>
    </row>
  </sheetData>
  <mergeCells count="56">
    <mergeCell ref="CX3:CX4"/>
    <mergeCell ref="AV4:AZ4"/>
    <mergeCell ref="BY4:BY5"/>
    <mergeCell ref="BH4:BH5"/>
    <mergeCell ref="AE4:AL4"/>
    <mergeCell ref="BS4:BX4"/>
    <mergeCell ref="CJ4:CO4"/>
    <mergeCell ref="CR4:CV4"/>
    <mergeCell ref="BZ3:CH3"/>
    <mergeCell ref="E4:E5"/>
    <mergeCell ref="V4:V5"/>
    <mergeCell ref="AN4:AN5"/>
    <mergeCell ref="B1:M1"/>
    <mergeCell ref="AU3:BA3"/>
    <mergeCell ref="BQ4:BQ5"/>
    <mergeCell ref="BI3:BQ3"/>
    <mergeCell ref="L3:V3"/>
    <mergeCell ref="CH4:CH5"/>
    <mergeCell ref="E3:K3"/>
    <mergeCell ref="BB4:BB5"/>
    <mergeCell ref="AD3:AM3"/>
    <mergeCell ref="AN3:AT3"/>
    <mergeCell ref="AT4:AT5"/>
    <mergeCell ref="AC4:AC5"/>
    <mergeCell ref="C3:C5"/>
    <mergeCell ref="L4:L5"/>
    <mergeCell ref="BR3:BY3"/>
    <mergeCell ref="AM4:AM5"/>
    <mergeCell ref="B3:B5"/>
    <mergeCell ref="BJ4:BP4"/>
    <mergeCell ref="CA4:CG4"/>
    <mergeCell ref="BB3:BH3"/>
    <mergeCell ref="BZ4:BZ5"/>
    <mergeCell ref="CQ4:CQ5"/>
    <mergeCell ref="W2:Y2"/>
    <mergeCell ref="Z2:AA2"/>
    <mergeCell ref="CI4:CI5"/>
    <mergeCell ref="BR4:BR5"/>
    <mergeCell ref="BA4:BA5"/>
    <mergeCell ref="K4:K5"/>
    <mergeCell ref="BI4:BI5"/>
    <mergeCell ref="AD4:AD5"/>
    <mergeCell ref="M4:U4"/>
    <mergeCell ref="X4:AB4"/>
    <mergeCell ref="AO4:AS4"/>
    <mergeCell ref="CQ3:CW3"/>
    <mergeCell ref="W3:AC3"/>
    <mergeCell ref="BC4:BG4"/>
    <mergeCell ref="W4:W5"/>
    <mergeCell ref="CI3:CP3"/>
    <mergeCell ref="CW4:CW5"/>
    <mergeCell ref="A3:A5"/>
    <mergeCell ref="CP4:CP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29"/>
  <colBreaks count="1" manualBreakCount="1">
    <brk id="46" min="0" max="12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Y17"/>
  <sheetViews>
    <sheetView view="pageBreakPreview" zoomScale="93" zoomScaleNormal="100" zoomScaleSheetLayoutView="93" workbookViewId="0">
      <selection activeCell="F9" sqref="F9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4"/>
    <col width="13.375" customWidth="1" style="1" min="75" max="75"/>
    <col width="12.625" customWidth="1" style="1" min="76" max="76"/>
    <col width="10.625" customWidth="1" style="1" min="77" max="100"/>
    <col width="13.625" customWidth="1" style="1" min="101" max="101"/>
    <col width="11.125" bestFit="1" customWidth="1" style="1" min="102" max="102"/>
    <col width="10.75" bestFit="1" customWidth="1" style="1" min="103" max="103"/>
    <col width="9" customWidth="1" style="1" min="104" max="16384"/>
  </cols>
  <sheetData>
    <row r="1" ht="39.95" customHeight="1">
      <c r="B1" s="61" t="inlineStr">
        <is>
          <t>売　掛　金　管　理　帳　2023年8月～2024年7月</t>
        </is>
      </c>
      <c r="N1" s="61" t="n"/>
      <c r="O1" s="61" t="n"/>
      <c r="P1" s="61" t="n"/>
      <c r="Q1" s="61" t="n"/>
      <c r="AT1" s="28" t="n"/>
      <c r="CC1" s="28" t="n"/>
      <c r="CD1" s="28" t="n"/>
      <c r="CG1" s="28">
        <f>CG6+CG2</f>
        <v/>
      </c>
    </row>
    <row r="2" ht="39.95" customHeight="1" thickBot="1">
      <c r="A2" s="6" t="n"/>
      <c r="B2" s="6" t="inlineStr">
        <is>
          <t>会社名：KSユーラシア㈱</t>
        </is>
      </c>
      <c r="E2" s="28" t="n"/>
      <c r="F2" s="28" t="n"/>
      <c r="L2" s="35" t="n"/>
      <c r="U2" s="28">
        <f>U6+V6</f>
        <v/>
      </c>
      <c r="W2" s="84">
        <f>V6</f>
        <v/>
      </c>
      <c r="X2" s="85" t="n"/>
      <c r="Y2" s="85" t="n"/>
      <c r="Z2" s="74" t="inlineStr">
        <is>
          <t>⇒RC社前受金</t>
        </is>
      </c>
      <c r="AA2" s="85" t="n"/>
      <c r="AE2" s="46" t="inlineStr">
        <is>
          <t>ACES社分、仮受金計上</t>
        </is>
      </c>
      <c r="AJ2" s="46" t="inlineStr">
        <is>
          <t>ACES社93,315円仮受金計上</t>
        </is>
      </c>
      <c r="AL2" s="28" t="n"/>
      <c r="AM2" s="35" t="n"/>
      <c r="AN2" s="47" t="n"/>
      <c r="AO2" s="47" t="n"/>
      <c r="AP2" s="46" t="inlineStr">
        <is>
          <t>12/20YAMATO136,938円前受け金計上</t>
        </is>
      </c>
      <c r="BK2" s="35" t="inlineStr">
        <is>
          <t>9月度輸出不良品の相殺</t>
        </is>
      </c>
      <c r="BQ2" s="28" t="n">
        <v>15850389</v>
      </c>
      <c r="BR2" s="28" t="n"/>
      <c r="BV2" s="28" t="n"/>
      <c r="BW2" s="1" t="n">
        <v>19966344</v>
      </c>
      <c r="BY2" s="1" t="inlineStr">
        <is>
          <t>Без фрахта</t>
        </is>
      </c>
      <c r="CD2" s="28">
        <f>CA6+CB6+CD6</f>
        <v/>
      </c>
      <c r="CG2" s="1" t="n">
        <v>700470</v>
      </c>
      <c r="CI2" s="28">
        <f>CI6+CJ6</f>
        <v/>
      </c>
      <c r="CK2" s="28">
        <f>CD2+CI2</f>
        <v/>
      </c>
      <c r="CR2" s="49" t="n"/>
      <c r="CS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7" t="inlineStr">
        <is>
          <t>令和5年8月</t>
        </is>
      </c>
      <c r="F3" s="88" t="n"/>
      <c r="G3" s="88" t="n"/>
      <c r="H3" s="88" t="n"/>
      <c r="I3" s="88" t="n"/>
      <c r="J3" s="88" t="n"/>
      <c r="K3" s="89" t="n"/>
      <c r="L3" s="87" t="inlineStr">
        <is>
          <t>令和5年9月</t>
        </is>
      </c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9" t="n"/>
      <c r="W3" s="87" t="inlineStr">
        <is>
          <t>令和5年10月</t>
        </is>
      </c>
      <c r="X3" s="88" t="n"/>
      <c r="Y3" s="88" t="n"/>
      <c r="Z3" s="88" t="n"/>
      <c r="AA3" s="88" t="n"/>
      <c r="AB3" s="88" t="n"/>
      <c r="AC3" s="89" t="n"/>
      <c r="AD3" s="87" t="inlineStr">
        <is>
          <t>令和5年11月</t>
        </is>
      </c>
      <c r="AE3" s="88" t="n"/>
      <c r="AF3" s="88" t="n"/>
      <c r="AG3" s="88" t="n"/>
      <c r="AH3" s="88" t="n"/>
      <c r="AI3" s="88" t="n"/>
      <c r="AJ3" s="88" t="n"/>
      <c r="AK3" s="88" t="n"/>
      <c r="AL3" s="88" t="n"/>
      <c r="AM3" s="89" t="n"/>
      <c r="AN3" s="87" t="inlineStr">
        <is>
          <t>令和5年12月</t>
        </is>
      </c>
      <c r="AO3" s="88" t="n"/>
      <c r="AP3" s="88" t="n"/>
      <c r="AQ3" s="88" t="n"/>
      <c r="AR3" s="88" t="n"/>
      <c r="AS3" s="88" t="n"/>
      <c r="AT3" s="89" t="n"/>
      <c r="AU3" s="87" t="inlineStr">
        <is>
          <t>令和6年1月</t>
        </is>
      </c>
      <c r="AV3" s="88" t="n"/>
      <c r="AW3" s="88" t="n"/>
      <c r="AX3" s="88" t="n"/>
      <c r="AY3" s="88" t="n"/>
      <c r="AZ3" s="88" t="n"/>
      <c r="BA3" s="89" t="n"/>
      <c r="BB3" s="87" t="inlineStr">
        <is>
          <t>令和6年2月</t>
        </is>
      </c>
      <c r="BC3" s="88" t="n"/>
      <c r="BD3" s="88" t="n"/>
      <c r="BE3" s="88" t="n"/>
      <c r="BF3" s="88" t="n"/>
      <c r="BG3" s="88" t="n"/>
      <c r="BH3" s="89" t="n"/>
      <c r="BI3" s="87" t="inlineStr">
        <is>
          <t>令和6年3月</t>
        </is>
      </c>
      <c r="BJ3" s="88" t="n"/>
      <c r="BK3" s="88" t="n"/>
      <c r="BL3" s="88" t="n"/>
      <c r="BM3" s="88" t="n"/>
      <c r="BN3" s="88" t="n"/>
      <c r="BO3" s="88" t="n"/>
      <c r="BP3" s="88" t="n"/>
      <c r="BQ3" s="89" t="n"/>
      <c r="BR3" s="87" t="inlineStr">
        <is>
          <t>令和6年4月</t>
        </is>
      </c>
      <c r="BS3" s="88" t="n"/>
      <c r="BT3" s="88" t="n"/>
      <c r="BU3" s="88" t="n"/>
      <c r="BV3" s="88" t="n"/>
      <c r="BW3" s="88" t="n"/>
      <c r="BX3" s="89" t="n"/>
      <c r="BY3" s="87" t="inlineStr">
        <is>
          <t>令和6年5月</t>
        </is>
      </c>
      <c r="BZ3" s="88" t="n"/>
      <c r="CA3" s="88" t="n"/>
      <c r="CB3" s="88" t="n"/>
      <c r="CC3" s="88" t="n"/>
      <c r="CD3" s="88" t="n"/>
      <c r="CE3" s="88" t="n"/>
      <c r="CF3" s="88" t="n"/>
      <c r="CG3" s="89" t="n"/>
      <c r="CH3" s="87" t="inlineStr">
        <is>
          <t>令和6年6月</t>
        </is>
      </c>
      <c r="CI3" s="88" t="n"/>
      <c r="CJ3" s="88" t="n"/>
      <c r="CK3" s="88" t="n"/>
      <c r="CL3" s="88" t="n"/>
      <c r="CM3" s="88" t="n"/>
      <c r="CN3" s="88" t="n"/>
      <c r="CO3" s="89" t="n"/>
      <c r="CP3" s="87" t="inlineStr">
        <is>
          <t>令和6年7月</t>
        </is>
      </c>
      <c r="CQ3" s="88" t="n"/>
      <c r="CR3" s="88" t="n"/>
      <c r="CS3" s="88" t="n"/>
      <c r="CT3" s="88" t="n"/>
      <c r="CU3" s="88" t="n"/>
      <c r="CV3" s="89" t="n"/>
      <c r="CW3" s="52" t="inlineStr">
        <is>
          <t>年間売上</t>
        </is>
      </c>
    </row>
    <row r="4" ht="39.95" customHeight="1">
      <c r="A4" s="77" t="n"/>
      <c r="B4" s="78" t="n"/>
      <c r="C4" s="78" t="n"/>
      <c r="D4" s="78" t="n"/>
      <c r="E4" s="67" t="inlineStr">
        <is>
          <t>当月売上高</t>
        </is>
      </c>
      <c r="F4" s="66" t="inlineStr">
        <is>
          <t>入　　　　　　　　　　　金</t>
        </is>
      </c>
      <c r="G4" s="90" t="n"/>
      <c r="H4" s="90" t="n"/>
      <c r="I4" s="90" t="n"/>
      <c r="J4" s="91" t="n"/>
      <c r="K4" s="92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0" t="n"/>
      <c r="O4" s="90" t="n"/>
      <c r="P4" s="90" t="n"/>
      <c r="Q4" s="90" t="n"/>
      <c r="R4" s="90" t="n"/>
      <c r="S4" s="90" t="n"/>
      <c r="T4" s="90" t="n"/>
      <c r="U4" s="91" t="n"/>
      <c r="V4" s="92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0" t="n"/>
      <c r="Z4" s="90" t="n"/>
      <c r="AA4" s="90" t="n"/>
      <c r="AB4" s="91" t="n"/>
      <c r="AC4" s="92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0" t="n"/>
      <c r="AG4" s="90" t="n"/>
      <c r="AH4" s="90" t="n"/>
      <c r="AI4" s="90" t="n"/>
      <c r="AJ4" s="90" t="n"/>
      <c r="AK4" s="90" t="n"/>
      <c r="AL4" s="91" t="n"/>
      <c r="AM4" s="92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0" t="n"/>
      <c r="AQ4" s="90" t="n"/>
      <c r="AR4" s="90" t="n"/>
      <c r="AS4" s="91" t="n"/>
      <c r="AT4" s="92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0" t="n"/>
      <c r="AX4" s="90" t="n"/>
      <c r="AY4" s="90" t="n"/>
      <c r="AZ4" s="91" t="n"/>
      <c r="BA4" s="92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0" t="n"/>
      <c r="BE4" s="90" t="n"/>
      <c r="BF4" s="90" t="n"/>
      <c r="BG4" s="91" t="n"/>
      <c r="BH4" s="92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0" t="n"/>
      <c r="BL4" s="90" t="n"/>
      <c r="BM4" s="90" t="n"/>
      <c r="BN4" s="90" t="n"/>
      <c r="BO4" s="90" t="n"/>
      <c r="BP4" s="91" t="n"/>
      <c r="BQ4" s="92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0" t="n"/>
      <c r="BU4" s="90" t="n"/>
      <c r="BV4" s="90" t="n"/>
      <c r="BW4" s="91" t="n"/>
      <c r="BX4" s="92" t="inlineStr">
        <is>
          <t>残高</t>
        </is>
      </c>
      <c r="BY4" s="66" t="inlineStr">
        <is>
          <t>当月売上高</t>
        </is>
      </c>
      <c r="BZ4" s="66" t="inlineStr">
        <is>
          <t>入　　　　　　　　　　　金</t>
        </is>
      </c>
      <c r="CA4" s="90" t="n"/>
      <c r="CB4" s="90" t="n"/>
      <c r="CC4" s="90" t="n"/>
      <c r="CD4" s="90" t="n"/>
      <c r="CE4" s="90" t="n"/>
      <c r="CF4" s="91" t="n"/>
      <c r="CG4" s="92" t="inlineStr">
        <is>
          <t>残高</t>
        </is>
      </c>
      <c r="CH4" s="66" t="inlineStr">
        <is>
          <t>当月売上高</t>
        </is>
      </c>
      <c r="CI4" s="66" t="inlineStr">
        <is>
          <t>入　　　　　　　　　　　金</t>
        </is>
      </c>
      <c r="CJ4" s="90" t="n"/>
      <c r="CK4" s="90" t="n"/>
      <c r="CL4" s="90" t="n"/>
      <c r="CM4" s="90" t="n"/>
      <c r="CN4" s="91" t="n"/>
      <c r="CO4" s="92" t="inlineStr">
        <is>
          <t>残高</t>
        </is>
      </c>
      <c r="CP4" s="66" t="inlineStr">
        <is>
          <t>当月売上高</t>
        </is>
      </c>
      <c r="CQ4" s="66" t="inlineStr">
        <is>
          <t>入　　　　　　　　　　　金</t>
        </is>
      </c>
      <c r="CR4" s="90" t="n"/>
      <c r="CS4" s="90" t="n"/>
      <c r="CT4" s="90" t="n"/>
      <c r="CU4" s="91" t="n"/>
      <c r="CV4" s="92" t="inlineStr">
        <is>
          <t>残高</t>
        </is>
      </c>
      <c r="CW4" s="93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相殺</t>
        </is>
      </c>
      <c r="BW5" s="8" t="inlineStr">
        <is>
          <t>入金合計</t>
        </is>
      </c>
      <c r="BX5" s="82" t="n"/>
      <c r="BY5" s="81" t="n"/>
      <c r="BZ5" s="55" t="inlineStr">
        <is>
          <t>入金①</t>
        </is>
      </c>
      <c r="CA5" s="55" t="inlineStr">
        <is>
          <t>入金②</t>
        </is>
      </c>
      <c r="CB5" s="55" t="inlineStr">
        <is>
          <t>入金③</t>
        </is>
      </c>
      <c r="CC5" s="55" t="inlineStr">
        <is>
          <t>入金④</t>
        </is>
      </c>
      <c r="CD5" s="55" t="inlineStr">
        <is>
          <t>入金④</t>
        </is>
      </c>
      <c r="CE5" s="55" t="inlineStr">
        <is>
          <t>相殺</t>
        </is>
      </c>
      <c r="CF5" s="8" t="inlineStr">
        <is>
          <t>入金合計</t>
        </is>
      </c>
      <c r="CG5" s="82" t="n"/>
      <c r="CH5" s="81" t="n"/>
      <c r="CI5" s="55" t="inlineStr">
        <is>
          <t>入金①</t>
        </is>
      </c>
      <c r="CJ5" s="55" t="inlineStr">
        <is>
          <t>入金②</t>
        </is>
      </c>
      <c r="CK5" s="55" t="inlineStr">
        <is>
          <t>入金③</t>
        </is>
      </c>
      <c r="CL5" s="55" t="inlineStr">
        <is>
          <t>入金④</t>
        </is>
      </c>
      <c r="CM5" s="55" t="inlineStr">
        <is>
          <t>相殺</t>
        </is>
      </c>
      <c r="CN5" s="8" t="inlineStr">
        <is>
          <t>入金合計</t>
        </is>
      </c>
      <c r="CO5" s="82" t="n"/>
      <c r="CP5" s="81" t="n"/>
      <c r="CQ5" s="55" t="inlineStr">
        <is>
          <t>入金①</t>
        </is>
      </c>
      <c r="CR5" s="55" t="inlineStr">
        <is>
          <t>入金②</t>
        </is>
      </c>
      <c r="CS5" s="55" t="inlineStr">
        <is>
          <t>入金③</t>
        </is>
      </c>
      <c r="CT5" s="55" t="inlineStr">
        <is>
          <t>相殺</t>
        </is>
      </c>
      <c r="CU5" s="8" t="inlineStr">
        <is>
          <t>入金合計</t>
        </is>
      </c>
      <c r="CV5" s="82" t="n"/>
      <c r="CW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'2022.08-2023.07'!CV6</f>
        <v/>
      </c>
      <c r="E6" s="37">
        <f>8763462+237217</f>
        <v/>
      </c>
      <c r="F6" s="37" t="n">
        <v>5000000</v>
      </c>
      <c r="G6" s="37" t="n"/>
      <c r="H6" s="37" t="n"/>
      <c r="I6" s="37" t="n"/>
      <c r="J6" s="13">
        <f>SUM(F6:I6)</f>
        <v/>
      </c>
      <c r="K6" s="37">
        <f>D6+E6-J6</f>
        <v/>
      </c>
      <c r="L6" s="37" t="n">
        <v>61079</v>
      </c>
      <c r="M6" s="37" t="n">
        <v>7901193</v>
      </c>
      <c r="N6" s="37" t="n">
        <v>3000000</v>
      </c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14729918+51427</f>
        <v/>
      </c>
      <c r="X6" s="37" t="n">
        <v>4000000</v>
      </c>
      <c r="Y6" s="37" t="n"/>
      <c r="Z6" s="37" t="n"/>
      <c r="AA6" s="13" t="n"/>
      <c r="AB6" s="13">
        <f>SUM(X6:AA6)</f>
        <v/>
      </c>
      <c r="AC6" s="37">
        <f>V6+W6-AB6</f>
        <v/>
      </c>
      <c r="AD6" s="37">
        <f>376100+12277692+118800</f>
        <v/>
      </c>
      <c r="AE6" s="37" t="n">
        <v>5900000</v>
      </c>
      <c r="AF6" s="37" t="n">
        <v>4000000</v>
      </c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 t="n"/>
      <c r="AO6" s="37" t="n">
        <v>4000000</v>
      </c>
      <c r="AP6" s="37" t="n"/>
      <c r="AQ6" s="37" t="n"/>
      <c r="AR6" s="37" t="n"/>
      <c r="AS6" s="13">
        <f>SUM(AO6:AR6)</f>
        <v/>
      </c>
      <c r="AT6" s="37">
        <f>AM6+AN6-AS6</f>
        <v/>
      </c>
      <c r="AU6" s="37">
        <f>15087097+36102</f>
        <v/>
      </c>
      <c r="AV6" s="37" t="n">
        <v>6500000</v>
      </c>
      <c r="AW6" s="37" t="n">
        <v>4956376</v>
      </c>
      <c r="AX6" s="37" t="n"/>
      <c r="AY6" s="37" t="n"/>
      <c r="AZ6" s="13">
        <f>SUM(AV6:AY6)</f>
        <v/>
      </c>
      <c r="BA6" s="37">
        <f>AT6+AU6-AZ6</f>
        <v/>
      </c>
      <c r="BB6" s="37" t="n">
        <v>237904</v>
      </c>
      <c r="BC6" s="37" t="n">
        <v>6437454</v>
      </c>
      <c r="BD6" s="37" t="n">
        <v>4000000</v>
      </c>
      <c r="BE6" s="37" t="n"/>
      <c r="BF6" s="37" t="n"/>
      <c r="BG6" s="13">
        <f>SUM(BC6:BF6)</f>
        <v/>
      </c>
      <c r="BH6" s="37">
        <f>BA6+BB6-BG6</f>
        <v/>
      </c>
      <c r="BI6" s="43" t="n">
        <v>22177422</v>
      </c>
      <c r="BJ6" s="37" t="n">
        <v>6000000</v>
      </c>
      <c r="BK6" s="36" t="n">
        <v>791320</v>
      </c>
      <c r="BL6" s="37" t="n"/>
      <c r="BM6" s="37" t="n"/>
      <c r="BN6" s="37" t="n"/>
      <c r="BO6" s="37" t="n"/>
      <c r="BP6" s="13">
        <f>SUM(BJ6:BO6)</f>
        <v/>
      </c>
      <c r="BQ6" s="37">
        <f>BH6+BI6-BP6</f>
        <v/>
      </c>
      <c r="BR6" s="37">
        <f>15635+13800+4700652+17394614</f>
        <v/>
      </c>
      <c r="BS6" s="37" t="n">
        <v>4280976</v>
      </c>
      <c r="BT6" s="37" t="n">
        <v>12000000</v>
      </c>
      <c r="BU6" s="37" t="n"/>
      <c r="BV6" s="37" t="n"/>
      <c r="BW6" s="13">
        <f>SUM(BS6:BV6)</f>
        <v/>
      </c>
      <c r="BX6" s="37">
        <f>BQ6+BR6-BW6</f>
        <v/>
      </c>
      <c r="BY6" s="37">
        <f>58288+1079534+147213</f>
        <v/>
      </c>
      <c r="BZ6" s="39" t="n">
        <v>5000000</v>
      </c>
      <c r="CA6" s="37" t="n">
        <v>6000000</v>
      </c>
      <c r="CB6" s="37" t="n"/>
      <c r="CC6" s="37" t="n"/>
      <c r="CD6" s="37" t="n"/>
      <c r="CE6" s="37" t="n"/>
      <c r="CF6" s="13">
        <f>SUM(BZ6:CE6)</f>
        <v/>
      </c>
      <c r="CG6" s="37">
        <f>BX6+BY6-CF6</f>
        <v/>
      </c>
      <c r="CH6" s="44">
        <f>7514500+3293554+467619</f>
        <v/>
      </c>
      <c r="CI6" s="37" t="n">
        <v>3781559</v>
      </c>
      <c r="CJ6" s="37" t="n">
        <v>3319840</v>
      </c>
      <c r="CK6" s="37" t="n"/>
      <c r="CL6" s="37" t="n"/>
      <c r="CM6" s="37" t="n"/>
      <c r="CN6" s="13">
        <f>SUM(CI6:CL6)</f>
        <v/>
      </c>
      <c r="CO6" s="37">
        <f>CG6+CH6-CN6</f>
        <v/>
      </c>
      <c r="CP6" s="37" t="n">
        <v>93415</v>
      </c>
      <c r="CQ6" s="37" t="n">
        <v>5000000</v>
      </c>
      <c r="CR6" s="37" t="n">
        <v>7000000</v>
      </c>
      <c r="CS6" s="37" t="n"/>
      <c r="CT6" s="37" t="n"/>
      <c r="CU6" s="13">
        <f>SUM(CQ6:CT6)</f>
        <v/>
      </c>
      <c r="CV6" s="37">
        <f>CO6+CP6-CU6</f>
        <v/>
      </c>
      <c r="CW6" s="31">
        <f>SUM(E6+L6+W6+AD6+AN6+AU6+BB6+BI6+BR6+BY6+CH6+CP6)</f>
        <v/>
      </c>
      <c r="CY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#REF!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>
        <f>SUM(AE7:AK7)</f>
        <v/>
      </c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13">
        <f>SUM(BS7:BV7)</f>
        <v/>
      </c>
      <c r="BX7" s="37" t="n"/>
      <c r="BY7" s="37" t="n"/>
      <c r="BZ7" s="37" t="n"/>
      <c r="CA7" s="37" t="n"/>
      <c r="CB7" s="37" t="n"/>
      <c r="CC7" s="37" t="n"/>
      <c r="CD7" s="37" t="n"/>
      <c r="CE7" s="37" t="n"/>
      <c r="CF7" s="13" t="n"/>
      <c r="CG7" s="37" t="n"/>
      <c r="CH7" s="37" t="n"/>
      <c r="CI7" s="37" t="n"/>
      <c r="CJ7" s="37" t="n"/>
      <c r="CK7" s="37" t="n"/>
      <c r="CL7" s="37" t="n"/>
      <c r="CM7" s="37" t="n"/>
      <c r="CN7" s="13">
        <f>SUM(CI7:CL7)</f>
        <v/>
      </c>
      <c r="CO7" s="37" t="n"/>
      <c r="CP7" s="37" t="n"/>
      <c r="CQ7" s="37" t="n"/>
      <c r="CR7" s="37" t="n"/>
      <c r="CS7" s="37" t="n"/>
      <c r="CT7" s="37" t="n"/>
      <c r="CU7" s="13">
        <f>SUM(CQ7:CT7)</f>
        <v/>
      </c>
      <c r="CV7" s="37" t="n"/>
      <c r="CW7" s="31">
        <f>SUM(E7+L7+W7+AD7+AN7+AU7+BB7+BI7+BR7+BY7+CH7+CP7)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'2022.08-2023.07'!CV8</f>
        <v/>
      </c>
      <c r="E8" s="34" t="n">
        <v>2601416</v>
      </c>
      <c r="F8" s="14" t="n">
        <v>2601416</v>
      </c>
      <c r="G8" s="34" t="n"/>
      <c r="H8" s="34" t="n"/>
      <c r="I8" s="34" t="n"/>
      <c r="J8" s="18">
        <f>SUM(F8:I8)</f>
        <v/>
      </c>
      <c r="K8" s="37">
        <f>D8+E8-J8</f>
        <v/>
      </c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 t="n">
        <v>2275356</v>
      </c>
      <c r="X8" s="34" t="n">
        <v>2593050</v>
      </c>
      <c r="Y8" s="34" t="n"/>
      <c r="Z8" s="34" t="n"/>
      <c r="AA8" s="18" t="n"/>
      <c r="AB8" s="13">
        <f>X8+AA8+Y8</f>
        <v/>
      </c>
      <c r="AC8" s="34">
        <f>V8+W8-AB8</f>
        <v/>
      </c>
      <c r="AD8" s="34" t="n"/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>
        <v>2283722</v>
      </c>
      <c r="AP8" s="34" t="n"/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/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>
        <v>1608156</v>
      </c>
      <c r="BC8" s="34" t="n">
        <v>136938</v>
      </c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/>
      <c r="BJ8" s="40" t="n"/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>
        <f>1510344+3700</f>
        <v/>
      </c>
      <c r="BS8" s="34" t="n"/>
      <c r="BT8" s="34" t="n"/>
      <c r="BU8" s="34" t="n"/>
      <c r="BV8" s="34" t="n"/>
      <c r="BW8" s="18">
        <f>SUM(BS8:BV8)</f>
        <v/>
      </c>
      <c r="BX8" s="34">
        <f>BQ8+BR8-BW8</f>
        <v/>
      </c>
      <c r="BY8" s="34" t="n"/>
      <c r="BZ8" s="34" t="n">
        <v>1461025</v>
      </c>
      <c r="CA8" s="34" t="n"/>
      <c r="CB8" s="34" t="n"/>
      <c r="CC8" s="34" t="n"/>
      <c r="CD8" s="34" t="n"/>
      <c r="CE8" s="34" t="n"/>
      <c r="CF8" s="18">
        <f>SUM(BZ8:CE8)</f>
        <v/>
      </c>
      <c r="CG8" s="34">
        <f>BX8+BY8-CF8</f>
        <v/>
      </c>
      <c r="CH8" s="34" t="n"/>
      <c r="CI8" s="34" t="n">
        <v>1571600</v>
      </c>
      <c r="CJ8" s="34" t="n"/>
      <c r="CK8" s="34" t="n"/>
      <c r="CL8" s="34" t="n"/>
      <c r="CM8" s="34" t="n"/>
      <c r="CN8" s="13">
        <f>SUM(CI8:CL8)</f>
        <v/>
      </c>
      <c r="CO8" s="34">
        <f>CG8+CH8-CN8</f>
        <v/>
      </c>
      <c r="CP8" s="34" t="n"/>
      <c r="CQ8" s="34" t="n"/>
      <c r="CR8" s="34" t="n"/>
      <c r="CS8" s="34" t="n"/>
      <c r="CT8" s="34" t="n"/>
      <c r="CU8" s="13">
        <f>SUM(CQ8:CT8)</f>
        <v/>
      </c>
      <c r="CV8" s="34">
        <f>CO8+CP8-CU8</f>
        <v/>
      </c>
      <c r="CW8" s="32">
        <f>SUM(E8+L8+W8+AD8+AN8+AU8+BB8+BI8+BR8+BY8+CH8+CP8)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 t="n">
        <v>0</v>
      </c>
      <c r="E9" s="34" t="n"/>
      <c r="F9" s="34" t="n"/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>
        <f>1049070+231742</f>
        <v/>
      </c>
      <c r="X9" s="34" t="n">
        <v>1280812</v>
      </c>
      <c r="Y9" s="34" t="n"/>
      <c r="Z9" s="34" t="n"/>
      <c r="AA9" s="18" t="n"/>
      <c r="AB9" s="13">
        <f>X9+AA9+Y9</f>
        <v/>
      </c>
      <c r="AC9" s="34">
        <f>V9+W9-AB9</f>
        <v/>
      </c>
      <c r="AD9" s="34" t="n"/>
      <c r="AE9" s="34" t="n"/>
      <c r="AF9" s="34" t="n"/>
      <c r="AG9" s="34" t="n"/>
      <c r="AH9" s="34" t="n"/>
      <c r="AI9" s="34" t="n"/>
      <c r="AJ9" s="34" t="n"/>
      <c r="AK9" s="34" t="n"/>
      <c r="AL9" s="13">
        <f>SUM(AE9:AK9)</f>
        <v/>
      </c>
      <c r="AM9" s="34">
        <f>AC9+AD9-AL9</f>
        <v/>
      </c>
      <c r="AN9" s="34" t="n"/>
      <c r="AO9" s="34" t="n"/>
      <c r="AP9" s="34" t="n"/>
      <c r="AQ9" s="34" t="n"/>
      <c r="AR9" s="34" t="n"/>
      <c r="AS9" s="18" t="n"/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>
        <f>1411040+274668</f>
        <v/>
      </c>
      <c r="BS9" s="34" t="n">
        <v>1411040</v>
      </c>
      <c r="BT9" s="34" t="n"/>
      <c r="BU9" s="34" t="n"/>
      <c r="BV9" s="34" t="n"/>
      <c r="BW9" s="18">
        <f>SUM(BS9:BV9)</f>
        <v/>
      </c>
      <c r="BX9" s="34">
        <f>BQ9+BR9-BW9</f>
        <v/>
      </c>
      <c r="BY9" s="34" t="n"/>
      <c r="BZ9" s="34" t="n"/>
      <c r="CA9" s="34" t="n"/>
      <c r="CB9" s="34" t="n"/>
      <c r="CC9" s="34" t="n"/>
      <c r="CD9" s="34" t="n"/>
      <c r="CE9" s="34" t="n"/>
      <c r="CF9" s="18">
        <f>SUM(BZ9:CE9)</f>
        <v/>
      </c>
      <c r="CG9" s="34">
        <f>BX9+BY9-CF9</f>
        <v/>
      </c>
      <c r="CH9" s="34" t="n"/>
      <c r="CI9" s="34" t="n"/>
      <c r="CJ9" s="34" t="n"/>
      <c r="CK9" s="34" t="n"/>
      <c r="CL9" s="34" t="n"/>
      <c r="CM9" s="34" t="n"/>
      <c r="CN9" s="13">
        <f>SUM(CI9:CL9)</f>
        <v/>
      </c>
      <c r="CO9" s="34">
        <f>CG9+CH9-CN9</f>
        <v/>
      </c>
      <c r="CP9" s="34" t="n"/>
      <c r="CQ9" s="34" t="n"/>
      <c r="CR9" s="34" t="n"/>
      <c r="CS9" s="34" t="n"/>
      <c r="CT9" s="34" t="n"/>
      <c r="CU9" s="13">
        <f>SUM(CQ9:CT9)</f>
        <v/>
      </c>
      <c r="CV9" s="34">
        <f>CO9+CP9-CU9</f>
        <v/>
      </c>
      <c r="CW9" s="32">
        <f>SUM(E9+L9+W9+AD9+AN9+AU9+BB9+BI9+BR9+BY9+CH9+CP9)</f>
        <v/>
      </c>
    </row>
    <row r="10" ht="99.95" customFormat="1" customHeight="1" s="14">
      <c r="A10" s="15" t="inlineStr">
        <is>
          <t>4</t>
        </is>
      </c>
      <c r="B10" s="16" t="inlineStr">
        <is>
          <t>USA Victoria</t>
        </is>
      </c>
      <c r="C10" s="16" t="inlineStr">
        <is>
          <t>前払</t>
        </is>
      </c>
      <c r="D10" s="37" t="n"/>
      <c r="E10" s="34" t="n"/>
      <c r="F10" s="34" t="n"/>
      <c r="G10" s="34" t="n"/>
      <c r="H10" s="34" t="n"/>
      <c r="I10" s="34" t="n"/>
      <c r="J10" s="18" t="n"/>
      <c r="K10" s="37" t="n"/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 t="n"/>
      <c r="V10" s="37" t="n"/>
      <c r="W10" s="34" t="n"/>
      <c r="X10" s="34" t="n"/>
      <c r="Y10" s="34" t="n"/>
      <c r="Z10" s="34" t="n"/>
      <c r="AA10" s="18" t="n"/>
      <c r="AB10" s="13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13" t="n"/>
      <c r="AM10" s="34" t="n"/>
      <c r="AN10" s="34" t="n"/>
      <c r="AO10" s="34" t="n"/>
      <c r="AP10" s="34" t="n"/>
      <c r="AQ10" s="34" t="n"/>
      <c r="AR10" s="34" t="n"/>
      <c r="AS10" s="18" t="n"/>
      <c r="AT10" s="34" t="n"/>
      <c r="AU10" s="34" t="n"/>
      <c r="AV10" s="34" t="n"/>
      <c r="AW10" s="34" t="n"/>
      <c r="AX10" s="34" t="n"/>
      <c r="AY10" s="34" t="n"/>
      <c r="AZ10" s="18" t="n"/>
      <c r="BA10" s="34" t="n"/>
      <c r="BB10" s="34" t="n"/>
      <c r="BC10" s="34" t="n"/>
      <c r="BD10" s="34" t="n"/>
      <c r="BE10" s="34" t="n"/>
      <c r="BF10" s="34" t="n"/>
      <c r="BG10" s="13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13" t="n"/>
      <c r="BQ10" s="37" t="n"/>
      <c r="BR10" s="34" t="n"/>
      <c r="BS10" s="34" t="n"/>
      <c r="BT10" s="34" t="n"/>
      <c r="BU10" s="34" t="n"/>
      <c r="BV10" s="34" t="n"/>
      <c r="BW10" s="18" t="n"/>
      <c r="BX10" s="34" t="n"/>
      <c r="BY10" s="34" t="n">
        <v>24439</v>
      </c>
      <c r="BZ10" s="34" t="n"/>
      <c r="CA10" s="34" t="n"/>
      <c r="CB10" s="34" t="n"/>
      <c r="CC10" s="34" t="n"/>
      <c r="CD10" s="34" t="n"/>
      <c r="CE10" s="34" t="n"/>
      <c r="CF10" s="18" t="n"/>
      <c r="CG10" s="34">
        <f>BX10+BY10-CF10</f>
        <v/>
      </c>
      <c r="CH10" s="34" t="n"/>
      <c r="CI10" s="34" t="n">
        <v>24439</v>
      </c>
      <c r="CJ10" s="34" t="n"/>
      <c r="CK10" s="34" t="n"/>
      <c r="CL10" s="34" t="n"/>
      <c r="CM10" s="34" t="n"/>
      <c r="CN10" s="13">
        <f>SUM(CI10:CL10)</f>
        <v/>
      </c>
      <c r="CO10" s="48">
        <f>CG10+CH10-CN10</f>
        <v/>
      </c>
      <c r="CP10" s="38" t="n"/>
      <c r="CQ10" s="38" t="n"/>
      <c r="CR10" s="38" t="n"/>
      <c r="CS10" s="38" t="n"/>
      <c r="CT10" s="38" t="n"/>
      <c r="CU10" s="13" t="n"/>
      <c r="CV10" s="34">
        <f>CO10+CP10-CU10</f>
        <v/>
      </c>
      <c r="CW10" s="32" t="n"/>
    </row>
    <row r="11" ht="99.95" customFormat="1" customHeight="1" s="14">
      <c r="A11" s="15" t="inlineStr">
        <is>
          <t>5</t>
        </is>
      </c>
      <c r="B11" s="16" t="inlineStr">
        <is>
          <t>カナダ</t>
        </is>
      </c>
      <c r="C11" s="16" t="n"/>
      <c r="D11" s="34" t="n">
        <v>0</v>
      </c>
      <c r="E11" s="34" t="n"/>
      <c r="F11" s="34" t="n"/>
      <c r="G11" s="34" t="n"/>
      <c r="H11" s="34" t="n"/>
      <c r="I11" s="34" t="n"/>
      <c r="J11" s="34" t="n"/>
      <c r="K11" s="37">
        <f>D11+E11-J11</f>
        <v/>
      </c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18">
        <f>SUM(M11:T11)</f>
        <v/>
      </c>
      <c r="V11" s="37">
        <f>K11+L11-U11</f>
        <v/>
      </c>
      <c r="W11" s="34" t="n"/>
      <c r="X11" s="34" t="n"/>
      <c r="Y11" s="34" t="n"/>
      <c r="Z11" s="34" t="n"/>
      <c r="AA11" s="34" t="n"/>
      <c r="AB11" s="34" t="n"/>
      <c r="AC11" s="34">
        <f>V11+W11-AB11</f>
        <v/>
      </c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13">
        <f>SUM(AE11:AK11)</f>
        <v/>
      </c>
      <c r="AM11" s="34">
        <f>AC11+AD11-AL11</f>
        <v/>
      </c>
      <c r="AN11" s="34" t="n"/>
      <c r="AO11" s="34" t="n"/>
      <c r="AP11" s="34" t="n"/>
      <c r="AQ11" s="34" t="n"/>
      <c r="AR11" s="34" t="n"/>
      <c r="AS11" s="34" t="n"/>
      <c r="AT11" s="34">
        <f>AM11+AN11-AS11</f>
        <v/>
      </c>
      <c r="AU11" s="34" t="n"/>
      <c r="AV11" s="34" t="n"/>
      <c r="AW11" s="34" t="n"/>
      <c r="AX11" s="34" t="n"/>
      <c r="AY11" s="34" t="n"/>
      <c r="AZ11" s="34">
        <f>SUM(AV11:AY11)</f>
        <v/>
      </c>
      <c r="BA11" s="34">
        <f>AT11+AU11-AZ11</f>
        <v/>
      </c>
      <c r="BB11" s="34" t="n"/>
      <c r="BC11" s="34" t="n"/>
      <c r="BD11" s="34" t="n"/>
      <c r="BE11" s="34" t="n"/>
      <c r="BF11" s="34" t="n"/>
      <c r="BG11" s="34">
        <f>SUM(BC11:BF11)</f>
        <v/>
      </c>
      <c r="BH11" s="34">
        <f>BA11+BB11-BG11</f>
        <v/>
      </c>
      <c r="BI11" s="34" t="n"/>
      <c r="BJ11" s="34" t="n"/>
      <c r="BK11" s="34" t="n"/>
      <c r="BL11" s="34" t="n"/>
      <c r="BM11" s="34" t="n"/>
      <c r="BN11" s="34" t="n"/>
      <c r="BO11" s="34" t="n"/>
      <c r="BP11" s="34">
        <f>SUM(BJ11:BO11)</f>
        <v/>
      </c>
      <c r="BQ11" s="34">
        <f>BH11+BI11-BP11</f>
        <v/>
      </c>
      <c r="BR11" s="34" t="n"/>
      <c r="BS11" s="34" t="n"/>
      <c r="BT11" s="34" t="n"/>
      <c r="BU11" s="34" t="n"/>
      <c r="BV11" s="34" t="n"/>
      <c r="BW11" s="34">
        <f>SUM(BS11:BV11)</f>
        <v/>
      </c>
      <c r="BX11" s="34">
        <f>BQ11+BR11-BW11</f>
        <v/>
      </c>
      <c r="BY11" s="34" t="n"/>
      <c r="BZ11" s="34" t="n"/>
      <c r="CA11" s="34" t="n"/>
      <c r="CB11" s="34" t="n"/>
      <c r="CC11" s="34" t="n"/>
      <c r="CD11" s="34" t="n"/>
      <c r="CE11" s="34" t="n"/>
      <c r="CF11" s="34">
        <f>SUM(BZ11:CE11)</f>
        <v/>
      </c>
      <c r="CG11" s="34">
        <f>BX11+BY11-CF11</f>
        <v/>
      </c>
      <c r="CH11" s="34" t="n"/>
      <c r="CI11" s="34" t="n"/>
      <c r="CJ11" s="34" t="n"/>
      <c r="CK11" s="34" t="n"/>
      <c r="CL11" s="34" t="n"/>
      <c r="CM11" s="34" t="n"/>
      <c r="CN11" s="34">
        <f>SUM(CI11:CL11)</f>
        <v/>
      </c>
      <c r="CO11" s="34">
        <f>CG11+CH11-CN11</f>
        <v/>
      </c>
      <c r="CP11" s="34" t="n"/>
      <c r="CQ11" s="34" t="n"/>
      <c r="CR11" s="34" t="n"/>
      <c r="CS11" s="34" t="n"/>
      <c r="CT11" s="34" t="n"/>
      <c r="CU11" s="34">
        <f>SUM(CQ11:CT11)</f>
        <v/>
      </c>
      <c r="CV11" s="34">
        <f>CO11+CP11-CU11</f>
        <v/>
      </c>
      <c r="CW11" s="32">
        <f>SUM(E11+L11+W11+AD11+AN11+AU11+BB11+BI11+BR11+BY11+CH11+CP11)</f>
        <v/>
      </c>
    </row>
    <row r="12" ht="99.95" customFormat="1" customHeight="1" s="14">
      <c r="A12" s="10" t="inlineStr">
        <is>
          <t>6</t>
        </is>
      </c>
      <c r="B12" s="11" t="inlineStr">
        <is>
          <t>デイアマンテ</t>
        </is>
      </c>
      <c r="C12" s="11" t="n"/>
      <c r="D12" s="37" t="n"/>
      <c r="E12" s="37" t="n"/>
      <c r="F12" s="37" t="n"/>
      <c r="G12" s="37" t="n"/>
      <c r="H12" s="37" t="n"/>
      <c r="I12" s="37" t="n"/>
      <c r="J12" s="13" t="n"/>
      <c r="K12" s="37">
        <f>D12+E12-J12</f>
        <v/>
      </c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18">
        <f>SUM(M12:T12)</f>
        <v/>
      </c>
      <c r="V12" s="37">
        <f>K12+L12-U12</f>
        <v/>
      </c>
      <c r="W12" s="37" t="n"/>
      <c r="X12" s="37" t="n"/>
      <c r="Y12" s="37" t="n"/>
      <c r="Z12" s="37" t="n"/>
      <c r="AA12" s="13" t="n"/>
      <c r="AB12" s="13" t="n"/>
      <c r="AC12" s="34">
        <f>V12+W12-AB12</f>
        <v/>
      </c>
      <c r="AD12" s="37" t="n"/>
      <c r="AE12" s="37" t="n"/>
      <c r="AF12" s="37" t="n"/>
      <c r="AG12" s="37" t="n"/>
      <c r="AH12" s="37" t="n"/>
      <c r="AI12" s="37" t="n"/>
      <c r="AJ12" s="37" t="n"/>
      <c r="AK12" s="37" t="n"/>
      <c r="AL12" s="13">
        <f>SUM(AE12:AK12)</f>
        <v/>
      </c>
      <c r="AM12" s="34">
        <f>AC12+AD12-AL12</f>
        <v/>
      </c>
      <c r="AN12" s="37" t="n"/>
      <c r="AO12" s="37" t="n"/>
      <c r="AP12" s="37" t="n"/>
      <c r="AQ12" s="37" t="n"/>
      <c r="AR12" s="37" t="n"/>
      <c r="AS12" s="13" t="n"/>
      <c r="AT12" s="37" t="n"/>
      <c r="AU12" s="37" t="n"/>
      <c r="AV12" s="37" t="n"/>
      <c r="AW12" s="37" t="n"/>
      <c r="AX12" s="37" t="n"/>
      <c r="AY12" s="37" t="n"/>
      <c r="AZ12" s="13" t="n"/>
      <c r="BA12" s="37" t="n"/>
      <c r="BB12" s="37" t="n"/>
      <c r="BC12" s="37" t="n"/>
      <c r="BD12" s="37" t="n"/>
      <c r="BE12" s="37" t="n"/>
      <c r="BF12" s="37" t="n"/>
      <c r="BG12" s="13" t="n"/>
      <c r="BH12" s="37" t="n"/>
      <c r="BI12" s="37" t="n"/>
      <c r="BJ12" s="37" t="n"/>
      <c r="BK12" s="37" t="n"/>
      <c r="BL12" s="37" t="n"/>
      <c r="BM12" s="37" t="n"/>
      <c r="BN12" s="37" t="n"/>
      <c r="BO12" s="37" t="n"/>
      <c r="BP12" s="13" t="n"/>
      <c r="BQ12" s="37" t="n"/>
      <c r="BR12" s="37" t="n"/>
      <c r="BS12" s="37" t="n"/>
      <c r="BT12" s="37" t="n"/>
      <c r="BU12" s="37" t="n"/>
      <c r="BV12" s="37" t="n"/>
      <c r="BW12" s="13" t="n"/>
      <c r="BX12" s="37" t="n"/>
      <c r="BY12" s="37" t="n"/>
      <c r="BZ12" s="37" t="n"/>
      <c r="CA12" s="37" t="n"/>
      <c r="CB12" s="37" t="n"/>
      <c r="CC12" s="37" t="n"/>
      <c r="CD12" s="37" t="n"/>
      <c r="CE12" s="37" t="n"/>
      <c r="CF12" s="13" t="n"/>
      <c r="CG12" s="37" t="n"/>
      <c r="CH12" s="37" t="n"/>
      <c r="CI12" s="37" t="n"/>
      <c r="CJ12" s="37" t="n"/>
      <c r="CK12" s="37" t="n"/>
      <c r="CL12" s="37" t="n"/>
      <c r="CM12" s="37" t="n"/>
      <c r="CN12" s="34" t="n"/>
      <c r="CO12" s="34">
        <f>CG12+CH12-CN12</f>
        <v/>
      </c>
      <c r="CP12" s="34" t="n"/>
      <c r="CQ12" s="34" t="n"/>
      <c r="CR12" s="34" t="n"/>
      <c r="CS12" s="34" t="n"/>
      <c r="CT12" s="34" t="n"/>
      <c r="CU12" s="34" t="n"/>
      <c r="CV12" s="34">
        <f>CO12+CP12-CU12</f>
        <v/>
      </c>
      <c r="CW12" s="32" t="n"/>
    </row>
    <row r="13" ht="99.95" customFormat="1" customHeight="1" s="14">
      <c r="A13" s="10" t="inlineStr">
        <is>
          <t>7</t>
        </is>
      </c>
      <c r="B13" s="26" t="inlineStr">
        <is>
          <t>ACES Beteiligungen UG</t>
        </is>
      </c>
      <c r="C13" s="11" t="n"/>
      <c r="D13" s="37" t="n"/>
      <c r="E13" s="37" t="n"/>
      <c r="F13" s="37" t="n"/>
      <c r="G13" s="37" t="n"/>
      <c r="H13" s="37" t="n"/>
      <c r="I13" s="37" t="n"/>
      <c r="J13" s="13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13" t="n"/>
      <c r="V13" s="37" t="n"/>
      <c r="W13" s="37" t="n"/>
      <c r="X13" s="37" t="n"/>
      <c r="Y13" s="37" t="n"/>
      <c r="Z13" s="37" t="n"/>
      <c r="AA13" s="13" t="n"/>
      <c r="AB13" s="13" t="n"/>
      <c r="AC13" s="37" t="n"/>
      <c r="AD13" s="37" t="n">
        <v>982667</v>
      </c>
      <c r="AE13" s="37" t="n">
        <v>1075982</v>
      </c>
      <c r="AF13" s="37" t="n"/>
      <c r="AG13" s="37" t="n"/>
      <c r="AH13" s="37" t="n"/>
      <c r="AI13" s="37" t="n"/>
      <c r="AJ13" s="37" t="n"/>
      <c r="AK13" s="37" t="n"/>
      <c r="AL13" s="13" t="n">
        <v>982667</v>
      </c>
      <c r="AM13" s="34">
        <f>AC13+AD13-AL13</f>
        <v/>
      </c>
      <c r="AN13" s="37" t="n"/>
      <c r="AO13" s="37" t="n"/>
      <c r="AP13" s="37" t="n"/>
      <c r="AQ13" s="37" t="n"/>
      <c r="AR13" s="37" t="n"/>
      <c r="AS13" s="13" t="n"/>
      <c r="AT13" s="37" t="n"/>
      <c r="AU13" s="37" t="n"/>
      <c r="AV13" s="37" t="n"/>
      <c r="AW13" s="37" t="n"/>
      <c r="AX13" s="37" t="n"/>
      <c r="AY13" s="37" t="n"/>
      <c r="AZ13" s="13" t="n"/>
      <c r="BA13" s="37" t="n"/>
      <c r="BB13" s="37" t="n"/>
      <c r="BC13" s="37" t="n"/>
      <c r="BD13" s="37" t="n"/>
      <c r="BE13" s="37" t="n"/>
      <c r="BF13" s="37" t="n"/>
      <c r="BG13" s="13" t="n"/>
      <c r="BH13" s="37" t="n"/>
      <c r="BI13" s="37" t="n"/>
      <c r="BJ13" s="37" t="n"/>
      <c r="BK13" s="37" t="n"/>
      <c r="BL13" s="37" t="n"/>
      <c r="BM13" s="37" t="n"/>
      <c r="BN13" s="37" t="n"/>
      <c r="BO13" s="37" t="n"/>
      <c r="BP13" s="13" t="n"/>
      <c r="BQ13" s="37" t="n"/>
      <c r="BR13" s="37" t="n"/>
      <c r="BS13" s="37" t="n"/>
      <c r="BT13" s="37" t="n"/>
      <c r="BU13" s="37" t="n"/>
      <c r="BV13" s="37" t="n"/>
      <c r="BW13" s="13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13" t="n"/>
      <c r="CG13" s="37" t="n"/>
      <c r="CH13" s="37" t="n"/>
      <c r="CI13" s="37" t="n"/>
      <c r="CJ13" s="37" t="n"/>
      <c r="CK13" s="37" t="n"/>
      <c r="CL13" s="37" t="n"/>
      <c r="CM13" s="37" t="n"/>
      <c r="CN13" s="34" t="n"/>
      <c r="CO13" s="34">
        <f>CG13+CH13-CN13</f>
        <v/>
      </c>
      <c r="CP13" s="34" t="n"/>
      <c r="CQ13" s="34" t="n"/>
      <c r="CR13" s="34" t="n"/>
      <c r="CS13" s="34" t="n"/>
      <c r="CT13" s="34" t="n"/>
      <c r="CU13" s="34" t="n"/>
      <c r="CV13" s="34">
        <f>CO13+CP13-CU13</f>
        <v/>
      </c>
      <c r="CW13" s="32" t="n"/>
    </row>
    <row r="14" ht="99.95" customFormat="1" customHeight="1" s="14" thickBot="1">
      <c r="A14" s="19" t="inlineStr">
        <is>
          <t>8</t>
        </is>
      </c>
      <c r="B14" s="45" t="inlineStr">
        <is>
          <t>大里様（個人）</t>
        </is>
      </c>
      <c r="C14" s="20" t="n"/>
      <c r="D14" s="38" t="n"/>
      <c r="E14" s="38" t="n"/>
      <c r="F14" s="38" t="n"/>
      <c r="G14" s="38" t="n"/>
      <c r="H14" s="38" t="n"/>
      <c r="I14" s="38" t="n"/>
      <c r="J14" s="22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22" t="n"/>
      <c r="V14" s="38" t="n"/>
      <c r="W14" s="38" t="n"/>
      <c r="X14" s="38" t="n"/>
      <c r="Y14" s="38" t="n"/>
      <c r="Z14" s="38" t="n"/>
      <c r="AA14" s="22" t="n"/>
      <c r="AB14" s="22" t="n"/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22" t="n"/>
      <c r="AM14" s="38" t="n"/>
      <c r="AN14" s="38" t="n"/>
      <c r="AO14" s="38" t="n"/>
      <c r="AP14" s="38" t="n"/>
      <c r="AQ14" s="38" t="n"/>
      <c r="AR14" s="38" t="n"/>
      <c r="AS14" s="22" t="n"/>
      <c r="AT14" s="38" t="n"/>
      <c r="AU14" s="38" t="n"/>
      <c r="AV14" s="38" t="n"/>
      <c r="AW14" s="38" t="n"/>
      <c r="AX14" s="38" t="n"/>
      <c r="AY14" s="38" t="n"/>
      <c r="AZ14" s="22" t="n"/>
      <c r="BA14" s="38" t="n"/>
      <c r="BB14" s="38" t="n"/>
      <c r="BC14" s="38" t="n"/>
      <c r="BD14" s="38" t="n"/>
      <c r="BE14" s="38" t="n"/>
      <c r="BF14" s="38" t="n"/>
      <c r="BG14" s="22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22" t="n"/>
      <c r="BQ14" s="38" t="n"/>
      <c r="BR14" s="38" t="n"/>
      <c r="BS14" s="38" t="n"/>
      <c r="BT14" s="38" t="n"/>
      <c r="BU14" s="38" t="n"/>
      <c r="BV14" s="38" t="n"/>
      <c r="BW14" s="22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22" t="n"/>
      <c r="CG14" s="38" t="n"/>
      <c r="CH14" s="38" t="n">
        <v>21360</v>
      </c>
      <c r="CI14" s="38" t="n"/>
      <c r="CJ14" s="38" t="n"/>
      <c r="CK14" s="38" t="n"/>
      <c r="CL14" s="38" t="n"/>
      <c r="CM14" s="38" t="n"/>
      <c r="CN14" s="22" t="n"/>
      <c r="CO14" s="34">
        <f>CG14+CH14-CN14</f>
        <v/>
      </c>
      <c r="CP14" s="38" t="n"/>
      <c r="CQ14" s="38" t="n"/>
      <c r="CR14" s="38" t="n"/>
      <c r="CS14" s="38" t="n"/>
      <c r="CT14" s="38" t="n"/>
      <c r="CU14" s="22" t="n"/>
      <c r="CV14" s="34">
        <f>CO14+CP14-CU14</f>
        <v/>
      </c>
      <c r="CW14" s="42" t="n"/>
    </row>
    <row r="15" ht="99.95" customFormat="1" customHeight="1" s="14" thickBot="1">
      <c r="A15" s="23" t="n"/>
      <c r="B15" s="24" t="inlineStr">
        <is>
          <t>売掛金合計</t>
        </is>
      </c>
      <c r="C15" s="24" t="n"/>
      <c r="D15" s="25">
        <f>SUM(D6:D11)</f>
        <v/>
      </c>
      <c r="E15" s="25">
        <f>SUM(E6:E9)</f>
        <v/>
      </c>
      <c r="F15" s="25">
        <f>SUM(F6:F9)</f>
        <v/>
      </c>
      <c r="G15" s="25">
        <f>SUM(G6:G9)</f>
        <v/>
      </c>
      <c r="H15" s="25">
        <f>SUM(H6:H9)</f>
        <v/>
      </c>
      <c r="I15" s="25">
        <f>SUM(I6:I9)</f>
        <v/>
      </c>
      <c r="J15" s="25">
        <f>SUM(J6:J9)</f>
        <v/>
      </c>
      <c r="K15" s="25">
        <f>SUM(K6:K9)</f>
        <v/>
      </c>
      <c r="L15" s="25">
        <f>SUM(L6:L12)</f>
        <v/>
      </c>
      <c r="M15" s="25">
        <f>SUM(M6:M12)</f>
        <v/>
      </c>
      <c r="N15" s="25" t="n"/>
      <c r="O15" s="25" t="n"/>
      <c r="P15" s="25" t="n"/>
      <c r="Q15" s="25" t="n"/>
      <c r="R15" s="25">
        <f>SUM(R6:R9)</f>
        <v/>
      </c>
      <c r="S15" s="25">
        <f>SUM(S6:S9)</f>
        <v/>
      </c>
      <c r="T15" s="25">
        <f>SUM(T6:T9)</f>
        <v/>
      </c>
      <c r="U15" s="25">
        <f>SUM(U6:U9)</f>
        <v/>
      </c>
      <c r="V15" s="25">
        <f>SUM(V6:V12)</f>
        <v/>
      </c>
      <c r="W15" s="25">
        <f>SUM(W6:W12)</f>
        <v/>
      </c>
      <c r="X15" s="25">
        <f>SUM(X6:X12)</f>
        <v/>
      </c>
      <c r="Y15" s="25">
        <f>SUM(Y6:Y12)</f>
        <v/>
      </c>
      <c r="Z15" s="25">
        <f>SUM(Z6:Z12)</f>
        <v/>
      </c>
      <c r="AA15" s="25">
        <f>SUM(AA6:AA12)</f>
        <v/>
      </c>
      <c r="AB15" s="25">
        <f>SUM(AB6:AB12)</f>
        <v/>
      </c>
      <c r="AC15" s="25">
        <f>SUM(AC6:AC12)</f>
        <v/>
      </c>
      <c r="AD15" s="25">
        <f>SUM(AD6:AD9)</f>
        <v/>
      </c>
      <c r="AE15" s="25">
        <f>SUM(AE6:AE9)</f>
        <v/>
      </c>
      <c r="AF15" s="25">
        <f>SUM(AF6:AF9)</f>
        <v/>
      </c>
      <c r="AG15" s="25">
        <f>SUM(AG6:AG9)</f>
        <v/>
      </c>
      <c r="AH15" s="25" t="n"/>
      <c r="AI15" s="25" t="n"/>
      <c r="AJ15" s="25" t="n"/>
      <c r="AK15" s="25">
        <f>SUM(AK6:AK9)</f>
        <v/>
      </c>
      <c r="AL15" s="25">
        <f>SUM(AL6:AL9)</f>
        <v/>
      </c>
      <c r="AM15" s="25">
        <f>SUM(AM6:AM12)</f>
        <v/>
      </c>
      <c r="AN15" s="25">
        <f>SUM(AN6:AN9)</f>
        <v/>
      </c>
      <c r="AO15" s="25">
        <f>SUM(AO6:AO9)</f>
        <v/>
      </c>
      <c r="AP15" s="25">
        <f>SUM(AP6:AP9)</f>
        <v/>
      </c>
      <c r="AQ15" s="25">
        <f>SUM(AQ6:AQ9)</f>
        <v/>
      </c>
      <c r="AR15" s="25">
        <f>SUM(AR6:AR9)</f>
        <v/>
      </c>
      <c r="AS15" s="25">
        <f>SUM(AS6:AS9)</f>
        <v/>
      </c>
      <c r="AT15" s="25">
        <f>SUM(AT6:AT11)</f>
        <v/>
      </c>
      <c r="AU15" s="25">
        <f>SUM(AU6:AU11)</f>
        <v/>
      </c>
      <c r="AV15" s="25">
        <f>SUM(AV6:AV11)</f>
        <v/>
      </c>
      <c r="AW15" s="25">
        <f>SUM(AW6:AW11)</f>
        <v/>
      </c>
      <c r="AX15" s="25">
        <f>SUM(AX6:AX11)</f>
        <v/>
      </c>
      <c r="AY15" s="25">
        <f>SUM(AY6:AY11)</f>
        <v/>
      </c>
      <c r="AZ15" s="25">
        <f>SUM(AZ6:AZ11)</f>
        <v/>
      </c>
      <c r="BA15" s="25">
        <f>SUM(BA6:BA11)</f>
        <v/>
      </c>
      <c r="BB15" s="25">
        <f>SUM(BB6:BB11)</f>
        <v/>
      </c>
      <c r="BC15" s="25">
        <f>SUM(BC6:BC11)</f>
        <v/>
      </c>
      <c r="BD15" s="25">
        <f>SUM(BD6:BD11)</f>
        <v/>
      </c>
      <c r="BE15" s="25">
        <f>SUM(BE6:BE11)</f>
        <v/>
      </c>
      <c r="BF15" s="25">
        <f>SUM(BF6:BF11)</f>
        <v/>
      </c>
      <c r="BG15" s="25">
        <f>SUM(BG6:BG11)</f>
        <v/>
      </c>
      <c r="BH15" s="25">
        <f>SUM(BH6:BH11)</f>
        <v/>
      </c>
      <c r="BI15" s="25">
        <f>SUM(BI6:BI11)</f>
        <v/>
      </c>
      <c r="BJ15" s="25">
        <f>SUM(BJ6:BJ11)</f>
        <v/>
      </c>
      <c r="BK15" s="25">
        <f>SUM(BK6:BK11)</f>
        <v/>
      </c>
      <c r="BL15" s="25">
        <f>SUM(BL6:BL11)</f>
        <v/>
      </c>
      <c r="BM15" s="25">
        <f>SUM(BM6:BM11)</f>
        <v/>
      </c>
      <c r="BN15" s="25">
        <f>SUM(BN6:BN11)</f>
        <v/>
      </c>
      <c r="BO15" s="25">
        <f>SUM(BO6:BO11)</f>
        <v/>
      </c>
      <c r="BP15" s="25">
        <f>SUM(BP6:BP11)</f>
        <v/>
      </c>
      <c r="BQ15" s="25">
        <f>SUM(BQ6:BQ11)</f>
        <v/>
      </c>
      <c r="BR15" s="25">
        <f>SUM(BR6:BR11)</f>
        <v/>
      </c>
      <c r="BS15" s="25">
        <f>SUM(BS6:BS11)</f>
        <v/>
      </c>
      <c r="BT15" s="25">
        <f>SUM(BT6:BT11)</f>
        <v/>
      </c>
      <c r="BU15" s="25">
        <f>SUM(BU6:BU11)</f>
        <v/>
      </c>
      <c r="BV15" s="25">
        <f>SUM(BV6:BV11)</f>
        <v/>
      </c>
      <c r="BW15" s="25">
        <f>SUM(BW6:BW11)</f>
        <v/>
      </c>
      <c r="BX15" s="25">
        <f>SUM(BX6:BX11)</f>
        <v/>
      </c>
      <c r="BY15" s="25">
        <f>SUM(BY6:BY11)</f>
        <v/>
      </c>
      <c r="BZ15" s="25">
        <f>SUM(BZ6:BZ11)</f>
        <v/>
      </c>
      <c r="CA15" s="25">
        <f>SUM(CA6:CA11)</f>
        <v/>
      </c>
      <c r="CB15" s="25">
        <f>SUM(CB6:CB11)</f>
        <v/>
      </c>
      <c r="CC15" s="25">
        <f>SUM(CC6:CC11)</f>
        <v/>
      </c>
      <c r="CD15" s="25" t="n"/>
      <c r="CE15" s="25">
        <f>SUM(CE6:CE11)</f>
        <v/>
      </c>
      <c r="CF15" s="25">
        <f>SUM(CF6:CF11)</f>
        <v/>
      </c>
      <c r="CG15" s="25">
        <f>SUM(CG6:CG13)</f>
        <v/>
      </c>
      <c r="CH15" s="25">
        <f>SUM(CH6:CH14)</f>
        <v/>
      </c>
      <c r="CI15" s="25">
        <f>SUM(CI6:CI11)</f>
        <v/>
      </c>
      <c r="CJ15" s="25">
        <f>SUM(CJ6:CJ11)</f>
        <v/>
      </c>
      <c r="CK15" s="25">
        <f>SUM(CK6:CK11)</f>
        <v/>
      </c>
      <c r="CL15" s="25" t="n"/>
      <c r="CM15" s="25">
        <f>SUM(CM6:CM11)</f>
        <v/>
      </c>
      <c r="CN15" s="25">
        <f>SUM(CN6:CN11)</f>
        <v/>
      </c>
      <c r="CO15" s="25">
        <f>SUM(CO6:CO14)</f>
        <v/>
      </c>
      <c r="CP15" s="25">
        <f>SUM(CP6:CP11)</f>
        <v/>
      </c>
      <c r="CQ15" s="25">
        <f>SUM(CQ6:CQ11)</f>
        <v/>
      </c>
      <c r="CR15" s="25">
        <f>SUM(CR6:CR11)</f>
        <v/>
      </c>
      <c r="CS15" s="25">
        <f>SUM(CS6:CS11)</f>
        <v/>
      </c>
      <c r="CT15" s="25">
        <f>SUM(CT6:CT11)</f>
        <v/>
      </c>
      <c r="CU15" s="25">
        <f>SUM(CU6:CU11)</f>
        <v/>
      </c>
      <c r="CV15" s="25">
        <f>SUM(CV6:CV14)</f>
        <v/>
      </c>
      <c r="CW15" s="33">
        <f>SUM(CW6:CW11)</f>
        <v/>
      </c>
    </row>
    <row r="16" ht="50.25" customHeight="1">
      <c r="D16" s="4" t="n"/>
      <c r="CO16" s="1" t="n">
        <v>23845553</v>
      </c>
    </row>
    <row r="17" ht="21" customHeight="1">
      <c r="D17" s="4" t="n"/>
      <c r="AD17" s="4" t="n"/>
      <c r="AN17" s="4" t="n"/>
      <c r="BB17" s="5" t="n"/>
      <c r="CO17" s="28">
        <f>CO15-CO16</f>
        <v/>
      </c>
    </row>
  </sheetData>
  <mergeCells count="56">
    <mergeCell ref="BY3:CG3"/>
    <mergeCell ref="CP3:CV3"/>
    <mergeCell ref="AV4:AZ4"/>
    <mergeCell ref="BY4:BY5"/>
    <mergeCell ref="BH4:BH5"/>
    <mergeCell ref="CO4:CO5"/>
    <mergeCell ref="AE4:AL4"/>
    <mergeCell ref="CH3:CO3"/>
    <mergeCell ref="E4:E5"/>
    <mergeCell ref="V4:V5"/>
    <mergeCell ref="AN4:AN5"/>
    <mergeCell ref="BX4:BX5"/>
    <mergeCell ref="BZ4:CF4"/>
    <mergeCell ref="B1:M1"/>
    <mergeCell ref="AU3:BA3"/>
    <mergeCell ref="BQ4:BQ5"/>
    <mergeCell ref="BI3:BQ3"/>
    <mergeCell ref="CV4:CV5"/>
    <mergeCell ref="L3:V3"/>
    <mergeCell ref="CI4:CN4"/>
    <mergeCell ref="CH4:CH5"/>
    <mergeCell ref="E3:K3"/>
    <mergeCell ref="BB4:BB5"/>
    <mergeCell ref="BS4:BW4"/>
    <mergeCell ref="AD3:AM3"/>
    <mergeCell ref="AT4:AT5"/>
    <mergeCell ref="AC4:AC5"/>
    <mergeCell ref="AN3:AT3"/>
    <mergeCell ref="C3:C5"/>
    <mergeCell ref="L4:L5"/>
    <mergeCell ref="AM4:AM5"/>
    <mergeCell ref="B3:B5"/>
    <mergeCell ref="BJ4:BP4"/>
    <mergeCell ref="BB3:BH3"/>
    <mergeCell ref="W2:Y2"/>
    <mergeCell ref="Z2:AA2"/>
    <mergeCell ref="BR4:BR5"/>
    <mergeCell ref="BA4:BA5"/>
    <mergeCell ref="K4:K5"/>
    <mergeCell ref="BI4:BI5"/>
    <mergeCell ref="CQ4:CU4"/>
    <mergeCell ref="AD4:AD5"/>
    <mergeCell ref="M4:U4"/>
    <mergeCell ref="BR3:BX3"/>
    <mergeCell ref="X4:AB4"/>
    <mergeCell ref="AO4:AS4"/>
    <mergeCell ref="CW3:CW4"/>
    <mergeCell ref="W3:AC3"/>
    <mergeCell ref="BC4:BG4"/>
    <mergeCell ref="W4:W5"/>
    <mergeCell ref="A3:A5"/>
    <mergeCell ref="CP4:CP5"/>
    <mergeCell ref="CG4:CG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29"/>
  <colBreaks count="1" manualBreakCount="1">
    <brk id="46" min="0" max="12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Y14"/>
  <sheetViews>
    <sheetView view="pageBreakPreview" topLeftCell="A2" zoomScale="68" zoomScaleNormal="100" zoomScaleSheetLayoutView="68" workbookViewId="0">
      <selection activeCell="C10" sqref="C10"/>
    </sheetView>
  </sheetViews>
  <sheetFormatPr baseColWidth="8" defaultRowHeight="21" customHeight="1"/>
  <cols>
    <col width="6.875" customWidth="1" style="3" min="1" max="1"/>
    <col width="16.75" customWidth="1" style="1" min="2" max="2"/>
    <col width="18.75" customWidth="1" style="1" min="3" max="3"/>
    <col width="11.5" customWidth="1" style="1" min="4" max="4"/>
    <col width="10.625" customWidth="1" style="1" min="5" max="9"/>
    <col width="10.625" customWidth="1" style="2" min="10" max="11"/>
    <col width="10.625" customWidth="1" style="1" min="12" max="18"/>
    <col hidden="1" width="10.625" customWidth="1" style="1" min="19" max="20"/>
    <col width="10.625" customWidth="1" style="1" min="21" max="29"/>
    <col width="16.125" customWidth="1" style="1" min="30" max="30"/>
    <col width="10.625" customWidth="1" style="1" min="31" max="52"/>
    <col width="15.75" customWidth="1" style="1" min="53" max="53"/>
    <col width="10.625" customWidth="1" style="1" min="54" max="56"/>
    <col hidden="1" width="10.625" customWidth="1" style="1" min="57" max="58"/>
    <col width="10.625" customWidth="1" style="1" min="59" max="59"/>
    <col width="16.125" customWidth="1" style="1" min="60" max="60"/>
    <col width="16" customWidth="1" style="1" min="61" max="61"/>
    <col width="10.625" customWidth="1" style="1" min="62" max="68"/>
    <col width="19.5" customWidth="1" style="1" min="69" max="69"/>
    <col width="18.125" customWidth="1" style="1" min="70" max="70"/>
    <col width="10.625" customWidth="1" style="1" min="71" max="74"/>
    <col width="13.375" customWidth="1" style="1" min="75" max="75"/>
    <col width="12.625" customWidth="1" style="1" min="76" max="76"/>
    <col width="10.625" customWidth="1" style="1" min="77" max="100"/>
    <col width="13.625" customWidth="1" style="1" min="101" max="101"/>
    <col width="11.125" bestFit="1" customWidth="1" style="1" min="102" max="102"/>
    <col width="10.75" bestFit="1" customWidth="1" style="1" min="103" max="103"/>
    <col width="9" customWidth="1" style="1" min="104" max="16384"/>
  </cols>
  <sheetData>
    <row r="1" ht="39.95" customHeight="1">
      <c r="B1" s="61" t="inlineStr">
        <is>
          <t>売　掛　金　管　理　帳　2021年8月～2022年7月</t>
        </is>
      </c>
      <c r="N1" s="61" t="n"/>
      <c r="O1" s="61" t="n"/>
      <c r="P1" s="61" t="n"/>
      <c r="Q1" s="61" t="n"/>
      <c r="AT1" s="28" t="n"/>
      <c r="CC1" s="28" t="n"/>
      <c r="CD1" s="28" t="n"/>
    </row>
    <row r="2" ht="39.95" customHeight="1" thickBot="1">
      <c r="A2" s="6" t="n"/>
      <c r="B2" s="6" t="inlineStr">
        <is>
          <t>会社名：KSユーラシア㈱</t>
        </is>
      </c>
      <c r="E2" s="28" t="n"/>
      <c r="F2" s="28" t="n"/>
      <c r="L2" s="35" t="n"/>
      <c r="W2" s="84" t="n">
        <v>6579122</v>
      </c>
      <c r="X2" s="85" t="n"/>
      <c r="Y2" s="85" t="n"/>
      <c r="Z2" s="74" t="inlineStr">
        <is>
          <t>⇒RC社前受金</t>
        </is>
      </c>
      <c r="AA2" s="85" t="n"/>
      <c r="AL2" s="28">
        <f>AL6+AS6+AZ6+BG6+BP6</f>
        <v/>
      </c>
      <c r="AT2" s="1" t="n">
        <v>14813891</v>
      </c>
      <c r="BQ2" s="28" t="inlineStr">
        <is>
          <t>RC社前受金処理</t>
        </is>
      </c>
      <c r="BV2" s="28" t="n"/>
      <c r="BW2" s="1" t="n">
        <v>19966344</v>
      </c>
      <c r="BY2" s="1" t="inlineStr">
        <is>
          <t>Без фрахта</t>
        </is>
      </c>
      <c r="CD2" s="28">
        <f>CA6+CB6+CD6</f>
        <v/>
      </c>
      <c r="CI2" s="28">
        <f>CI6+CJ6</f>
        <v/>
      </c>
      <c r="CK2" s="28">
        <f>CD2+CI2</f>
        <v/>
      </c>
      <c r="CS2" s="28" t="n"/>
    </row>
    <row r="3" ht="39.95" customHeight="1">
      <c r="A3" s="75" t="inlineStr">
        <is>
          <t>管理No.</t>
        </is>
      </c>
      <c r="B3" s="65" t="inlineStr">
        <is>
          <t>得意先名</t>
        </is>
      </c>
      <c r="C3" s="76" t="inlineStr">
        <is>
          <t>決済条件</t>
        </is>
      </c>
      <c r="D3" s="65" t="inlineStr">
        <is>
          <t>前月繰越</t>
        </is>
      </c>
      <c r="E3" s="87" t="inlineStr">
        <is>
          <t>令和元年8月</t>
        </is>
      </c>
      <c r="F3" s="88" t="n"/>
      <c r="G3" s="88" t="n"/>
      <c r="H3" s="88" t="n"/>
      <c r="I3" s="88" t="n"/>
      <c r="J3" s="88" t="n"/>
      <c r="K3" s="89" t="n"/>
      <c r="L3" s="87" t="inlineStr">
        <is>
          <t>令和元年9月</t>
        </is>
      </c>
      <c r="M3" s="88" t="n"/>
      <c r="N3" s="88" t="n"/>
      <c r="O3" s="88" t="n"/>
      <c r="P3" s="88" t="n"/>
      <c r="Q3" s="88" t="n"/>
      <c r="R3" s="88" t="n"/>
      <c r="S3" s="88" t="n"/>
      <c r="T3" s="88" t="n"/>
      <c r="U3" s="88" t="n"/>
      <c r="V3" s="89" t="n"/>
      <c r="W3" s="87" t="inlineStr">
        <is>
          <t>令和元年10月</t>
        </is>
      </c>
      <c r="X3" s="88" t="n"/>
      <c r="Y3" s="88" t="n"/>
      <c r="Z3" s="88" t="n"/>
      <c r="AA3" s="88" t="n"/>
      <c r="AB3" s="88" t="n"/>
      <c r="AC3" s="89" t="n"/>
      <c r="AD3" s="87" t="inlineStr">
        <is>
          <t>令和元年11月</t>
        </is>
      </c>
      <c r="AE3" s="88" t="n"/>
      <c r="AF3" s="88" t="n"/>
      <c r="AG3" s="88" t="n"/>
      <c r="AH3" s="88" t="n"/>
      <c r="AI3" s="88" t="n"/>
      <c r="AJ3" s="88" t="n"/>
      <c r="AK3" s="88" t="n"/>
      <c r="AL3" s="88" t="n"/>
      <c r="AM3" s="89" t="n"/>
      <c r="AN3" s="87" t="inlineStr">
        <is>
          <t>令和元年12月</t>
        </is>
      </c>
      <c r="AO3" s="88" t="n"/>
      <c r="AP3" s="88" t="n"/>
      <c r="AQ3" s="88" t="n"/>
      <c r="AR3" s="88" t="n"/>
      <c r="AS3" s="88" t="n"/>
      <c r="AT3" s="89" t="n"/>
      <c r="AU3" s="87" t="inlineStr">
        <is>
          <t>令和2年1月</t>
        </is>
      </c>
      <c r="AV3" s="88" t="n"/>
      <c r="AW3" s="88" t="n"/>
      <c r="AX3" s="88" t="n"/>
      <c r="AY3" s="88" t="n"/>
      <c r="AZ3" s="88" t="n"/>
      <c r="BA3" s="89" t="n"/>
      <c r="BB3" s="87" t="inlineStr">
        <is>
          <t>令和2年2月</t>
        </is>
      </c>
      <c r="BC3" s="88" t="n"/>
      <c r="BD3" s="88" t="n"/>
      <c r="BE3" s="88" t="n"/>
      <c r="BF3" s="88" t="n"/>
      <c r="BG3" s="88" t="n"/>
      <c r="BH3" s="89" t="n"/>
      <c r="BI3" s="87" t="inlineStr">
        <is>
          <t>令和2年3月</t>
        </is>
      </c>
      <c r="BJ3" s="88" t="n"/>
      <c r="BK3" s="88" t="n"/>
      <c r="BL3" s="88" t="n"/>
      <c r="BM3" s="88" t="n"/>
      <c r="BN3" s="88" t="n"/>
      <c r="BO3" s="88" t="n"/>
      <c r="BP3" s="88" t="n"/>
      <c r="BQ3" s="89" t="n"/>
      <c r="BR3" s="87" t="inlineStr">
        <is>
          <t>令和2年4月</t>
        </is>
      </c>
      <c r="BS3" s="88" t="n"/>
      <c r="BT3" s="88" t="n"/>
      <c r="BU3" s="88" t="n"/>
      <c r="BV3" s="88" t="n"/>
      <c r="BW3" s="88" t="n"/>
      <c r="BX3" s="89" t="n"/>
      <c r="BY3" s="87" t="inlineStr">
        <is>
          <t>令和2年5月</t>
        </is>
      </c>
      <c r="BZ3" s="88" t="n"/>
      <c r="CA3" s="88" t="n"/>
      <c r="CB3" s="88" t="n"/>
      <c r="CC3" s="88" t="n"/>
      <c r="CD3" s="88" t="n"/>
      <c r="CE3" s="88" t="n"/>
      <c r="CF3" s="88" t="n"/>
      <c r="CG3" s="89" t="n"/>
      <c r="CH3" s="87" t="inlineStr">
        <is>
          <t>令和2年6月</t>
        </is>
      </c>
      <c r="CI3" s="88" t="n"/>
      <c r="CJ3" s="88" t="n"/>
      <c r="CK3" s="88" t="n"/>
      <c r="CL3" s="88" t="n"/>
      <c r="CM3" s="88" t="n"/>
      <c r="CN3" s="88" t="n"/>
      <c r="CO3" s="89" t="n"/>
      <c r="CP3" s="87" t="inlineStr">
        <is>
          <t>令和2年7月</t>
        </is>
      </c>
      <c r="CQ3" s="88" t="n"/>
      <c r="CR3" s="88" t="n"/>
      <c r="CS3" s="88" t="n"/>
      <c r="CT3" s="88" t="n"/>
      <c r="CU3" s="88" t="n"/>
      <c r="CV3" s="89" t="n"/>
      <c r="CW3" s="52" t="inlineStr">
        <is>
          <t>年間売上</t>
        </is>
      </c>
    </row>
    <row r="4" ht="39.95" customHeight="1">
      <c r="A4" s="77" t="n"/>
      <c r="B4" s="78" t="n"/>
      <c r="C4" s="78" t="n"/>
      <c r="D4" s="78" t="n"/>
      <c r="E4" s="67" t="inlineStr">
        <is>
          <t>当月売上高</t>
        </is>
      </c>
      <c r="F4" s="66" t="inlineStr">
        <is>
          <t>入　　　　　　　　　　　金</t>
        </is>
      </c>
      <c r="G4" s="90" t="n"/>
      <c r="H4" s="90" t="n"/>
      <c r="I4" s="90" t="n"/>
      <c r="J4" s="91" t="n"/>
      <c r="K4" s="92" t="inlineStr">
        <is>
          <t>残高</t>
        </is>
      </c>
      <c r="L4" s="66" t="inlineStr">
        <is>
          <t>当月売上高</t>
        </is>
      </c>
      <c r="M4" s="66" t="inlineStr">
        <is>
          <t>入　　　　　　　　　　　金</t>
        </is>
      </c>
      <c r="N4" s="90" t="n"/>
      <c r="O4" s="90" t="n"/>
      <c r="P4" s="90" t="n"/>
      <c r="Q4" s="90" t="n"/>
      <c r="R4" s="90" t="n"/>
      <c r="S4" s="90" t="n"/>
      <c r="T4" s="90" t="n"/>
      <c r="U4" s="91" t="n"/>
      <c r="V4" s="92" t="inlineStr">
        <is>
          <t>残高</t>
        </is>
      </c>
      <c r="W4" s="66" t="inlineStr">
        <is>
          <t>当月売上高</t>
        </is>
      </c>
      <c r="X4" s="66" t="inlineStr">
        <is>
          <t>入　　　　　　　　　　　金</t>
        </is>
      </c>
      <c r="Y4" s="90" t="n"/>
      <c r="Z4" s="90" t="n"/>
      <c r="AA4" s="90" t="n"/>
      <c r="AB4" s="91" t="n"/>
      <c r="AC4" s="92" t="inlineStr">
        <is>
          <t>残高</t>
        </is>
      </c>
      <c r="AD4" s="66" t="inlineStr">
        <is>
          <t>当月売上高</t>
        </is>
      </c>
      <c r="AE4" s="66" t="inlineStr">
        <is>
          <t>入　　　　　　　　　　　金</t>
        </is>
      </c>
      <c r="AF4" s="90" t="n"/>
      <c r="AG4" s="90" t="n"/>
      <c r="AH4" s="90" t="n"/>
      <c r="AI4" s="90" t="n"/>
      <c r="AJ4" s="90" t="n"/>
      <c r="AK4" s="90" t="n"/>
      <c r="AL4" s="91" t="n"/>
      <c r="AM4" s="92" t="inlineStr">
        <is>
          <t>残高</t>
        </is>
      </c>
      <c r="AN4" s="66" t="inlineStr">
        <is>
          <t>当月売上高</t>
        </is>
      </c>
      <c r="AO4" s="66" t="inlineStr">
        <is>
          <t>入　　　　　　　　　　　金</t>
        </is>
      </c>
      <c r="AP4" s="90" t="n"/>
      <c r="AQ4" s="90" t="n"/>
      <c r="AR4" s="90" t="n"/>
      <c r="AS4" s="91" t="n"/>
      <c r="AT4" s="92" t="inlineStr">
        <is>
          <t>残高</t>
        </is>
      </c>
      <c r="AU4" s="66" t="inlineStr">
        <is>
          <t>当月売上高</t>
        </is>
      </c>
      <c r="AV4" s="66" t="inlineStr">
        <is>
          <t>入　　　　　　　　　　　金</t>
        </is>
      </c>
      <c r="AW4" s="90" t="n"/>
      <c r="AX4" s="90" t="n"/>
      <c r="AY4" s="90" t="n"/>
      <c r="AZ4" s="91" t="n"/>
      <c r="BA4" s="92" t="inlineStr">
        <is>
          <t>残高</t>
        </is>
      </c>
      <c r="BB4" s="66" t="inlineStr">
        <is>
          <t>当月売上高</t>
        </is>
      </c>
      <c r="BC4" s="66" t="inlineStr">
        <is>
          <t>入　　　　　　　　　　　金</t>
        </is>
      </c>
      <c r="BD4" s="90" t="n"/>
      <c r="BE4" s="90" t="n"/>
      <c r="BF4" s="90" t="n"/>
      <c r="BG4" s="91" t="n"/>
      <c r="BH4" s="92" t="inlineStr">
        <is>
          <t>残高</t>
        </is>
      </c>
      <c r="BI4" s="66" t="inlineStr">
        <is>
          <t>当月売上高</t>
        </is>
      </c>
      <c r="BJ4" s="66" t="inlineStr">
        <is>
          <t>入　　　　　　　　　　　金</t>
        </is>
      </c>
      <c r="BK4" s="90" t="n"/>
      <c r="BL4" s="90" t="n"/>
      <c r="BM4" s="90" t="n"/>
      <c r="BN4" s="90" t="n"/>
      <c r="BO4" s="90" t="n"/>
      <c r="BP4" s="91" t="n"/>
      <c r="BQ4" s="92" t="inlineStr">
        <is>
          <t>残高</t>
        </is>
      </c>
      <c r="BR4" s="66" t="inlineStr">
        <is>
          <t>当月売上高</t>
        </is>
      </c>
      <c r="BS4" s="66" t="inlineStr">
        <is>
          <t>入　　　　　　　　　　　金</t>
        </is>
      </c>
      <c r="BT4" s="90" t="n"/>
      <c r="BU4" s="90" t="n"/>
      <c r="BV4" s="90" t="n"/>
      <c r="BW4" s="91" t="n"/>
      <c r="BX4" s="92" t="inlineStr">
        <is>
          <t>残高</t>
        </is>
      </c>
      <c r="BY4" s="66" t="inlineStr">
        <is>
          <t>当月売上高</t>
        </is>
      </c>
      <c r="BZ4" s="66" t="inlineStr">
        <is>
          <t>入　　　　　　　　　　　金</t>
        </is>
      </c>
      <c r="CA4" s="90" t="n"/>
      <c r="CB4" s="90" t="n"/>
      <c r="CC4" s="90" t="n"/>
      <c r="CD4" s="90" t="n"/>
      <c r="CE4" s="90" t="n"/>
      <c r="CF4" s="91" t="n"/>
      <c r="CG4" s="92" t="inlineStr">
        <is>
          <t>残高</t>
        </is>
      </c>
      <c r="CH4" s="66" t="inlineStr">
        <is>
          <t>当月売上高</t>
        </is>
      </c>
      <c r="CI4" s="66" t="inlineStr">
        <is>
          <t>入　　　　　　　　　　　金</t>
        </is>
      </c>
      <c r="CJ4" s="90" t="n"/>
      <c r="CK4" s="90" t="n"/>
      <c r="CL4" s="90" t="n"/>
      <c r="CM4" s="90" t="n"/>
      <c r="CN4" s="91" t="n"/>
      <c r="CO4" s="92" t="inlineStr">
        <is>
          <t>残高</t>
        </is>
      </c>
      <c r="CP4" s="66" t="inlineStr">
        <is>
          <t>当月売上高</t>
        </is>
      </c>
      <c r="CQ4" s="66" t="inlineStr">
        <is>
          <t>入　　　　　　　　　　　金</t>
        </is>
      </c>
      <c r="CR4" s="90" t="n"/>
      <c r="CS4" s="90" t="n"/>
      <c r="CT4" s="90" t="n"/>
      <c r="CU4" s="91" t="n"/>
      <c r="CV4" s="92" t="inlineStr">
        <is>
          <t>残高</t>
        </is>
      </c>
      <c r="CW4" s="93" t="n"/>
    </row>
    <row r="5" ht="39.95" customHeight="1" thickBot="1">
      <c r="A5" s="80" t="n"/>
      <c r="B5" s="81" t="n"/>
      <c r="C5" s="82" t="n"/>
      <c r="D5" s="81" t="n"/>
      <c r="E5" s="82" t="n"/>
      <c r="F5" s="55" t="inlineStr">
        <is>
          <t>入金①</t>
        </is>
      </c>
      <c r="G5" s="55" t="inlineStr">
        <is>
          <t>入金②</t>
        </is>
      </c>
      <c r="H5" s="55" t="inlineStr">
        <is>
          <t>入金③</t>
        </is>
      </c>
      <c r="I5" s="55" t="inlineStr">
        <is>
          <t>相殺</t>
        </is>
      </c>
      <c r="J5" s="8" t="inlineStr">
        <is>
          <t>入金合計</t>
        </is>
      </c>
      <c r="K5" s="82" t="n"/>
      <c r="L5" s="81" t="n"/>
      <c r="M5" s="55" t="inlineStr">
        <is>
          <t>入金①</t>
        </is>
      </c>
      <c r="N5" s="55" t="inlineStr">
        <is>
          <t>入金②</t>
        </is>
      </c>
      <c r="O5" s="55" t="inlineStr">
        <is>
          <t>入金③</t>
        </is>
      </c>
      <c r="P5" s="55" t="inlineStr">
        <is>
          <t>入金④</t>
        </is>
      </c>
      <c r="Q5" s="55" t="inlineStr">
        <is>
          <t>相殺</t>
        </is>
      </c>
      <c r="R5" s="55" t="inlineStr">
        <is>
          <t>入金②</t>
        </is>
      </c>
      <c r="S5" s="55" t="inlineStr">
        <is>
          <t>入金③</t>
        </is>
      </c>
      <c r="T5" s="55" t="inlineStr">
        <is>
          <t>入金④</t>
        </is>
      </c>
      <c r="U5" s="8" t="inlineStr">
        <is>
          <t>入金合計</t>
        </is>
      </c>
      <c r="V5" s="82" t="n"/>
      <c r="W5" s="81" t="n"/>
      <c r="X5" s="55" t="inlineStr">
        <is>
          <t>入金①</t>
        </is>
      </c>
      <c r="Y5" s="55" t="inlineStr">
        <is>
          <t>入金②</t>
        </is>
      </c>
      <c r="Z5" s="55" t="inlineStr">
        <is>
          <t>入金③</t>
        </is>
      </c>
      <c r="AA5" s="9" t="inlineStr">
        <is>
          <t>相殺</t>
        </is>
      </c>
      <c r="AB5" s="8" t="inlineStr">
        <is>
          <t>入金合計</t>
        </is>
      </c>
      <c r="AC5" s="82" t="n"/>
      <c r="AD5" s="81" t="n"/>
      <c r="AE5" s="55" t="inlineStr">
        <is>
          <t>入金①</t>
        </is>
      </c>
      <c r="AF5" s="55" t="inlineStr">
        <is>
          <t>入金②</t>
        </is>
      </c>
      <c r="AG5" s="55" t="inlineStr">
        <is>
          <t>入金③</t>
        </is>
      </c>
      <c r="AH5" s="55" t="inlineStr">
        <is>
          <t>入金④</t>
        </is>
      </c>
      <c r="AI5" s="55" t="inlineStr">
        <is>
          <t>入金⑤</t>
        </is>
      </c>
      <c r="AJ5" s="55" t="inlineStr">
        <is>
          <t>入金⑥</t>
        </is>
      </c>
      <c r="AK5" s="55" t="inlineStr">
        <is>
          <t>相殺</t>
        </is>
      </c>
      <c r="AL5" s="8" t="inlineStr">
        <is>
          <t>入金合計</t>
        </is>
      </c>
      <c r="AM5" s="82" t="n"/>
      <c r="AN5" s="81" t="n"/>
      <c r="AO5" s="55" t="inlineStr">
        <is>
          <t>入金①</t>
        </is>
      </c>
      <c r="AP5" s="55" t="inlineStr">
        <is>
          <t>入金②</t>
        </is>
      </c>
      <c r="AQ5" s="55" t="inlineStr">
        <is>
          <t>入金③</t>
        </is>
      </c>
      <c r="AR5" s="55" t="inlineStr">
        <is>
          <t>相殺</t>
        </is>
      </c>
      <c r="AS5" s="8" t="inlineStr">
        <is>
          <t>入金合計</t>
        </is>
      </c>
      <c r="AT5" s="82" t="n"/>
      <c r="AU5" s="81" t="n"/>
      <c r="AV5" s="55" t="inlineStr">
        <is>
          <t>入金①</t>
        </is>
      </c>
      <c r="AW5" s="55" t="inlineStr">
        <is>
          <t>入金②</t>
        </is>
      </c>
      <c r="AX5" s="55" t="inlineStr">
        <is>
          <t>入金③</t>
        </is>
      </c>
      <c r="AY5" s="55" t="inlineStr">
        <is>
          <t>相殺</t>
        </is>
      </c>
      <c r="AZ5" s="8" t="inlineStr">
        <is>
          <t>入金合計</t>
        </is>
      </c>
      <c r="BA5" s="82" t="n"/>
      <c r="BB5" s="81" t="n"/>
      <c r="BC5" s="55" t="inlineStr">
        <is>
          <t>入金①</t>
        </is>
      </c>
      <c r="BD5" s="55" t="inlineStr">
        <is>
          <t>入金②</t>
        </is>
      </c>
      <c r="BE5" s="55" t="inlineStr">
        <is>
          <t>入金③</t>
        </is>
      </c>
      <c r="BF5" s="55" t="inlineStr">
        <is>
          <t>相殺</t>
        </is>
      </c>
      <c r="BG5" s="8" t="inlineStr">
        <is>
          <t>入金合計</t>
        </is>
      </c>
      <c r="BH5" s="82" t="n"/>
      <c r="BI5" s="81" t="n"/>
      <c r="BJ5" s="55" t="inlineStr">
        <is>
          <t>入金①</t>
        </is>
      </c>
      <c r="BK5" s="55" t="inlineStr">
        <is>
          <t>入金②</t>
        </is>
      </c>
      <c r="BL5" s="55" t="inlineStr">
        <is>
          <t>入金③</t>
        </is>
      </c>
      <c r="BM5" s="55" t="inlineStr">
        <is>
          <t>入金④</t>
        </is>
      </c>
      <c r="BN5" s="55" t="inlineStr">
        <is>
          <t>入金⑤</t>
        </is>
      </c>
      <c r="BO5" s="55" t="inlineStr">
        <is>
          <t>入金⑥</t>
        </is>
      </c>
      <c r="BP5" s="8" t="inlineStr">
        <is>
          <t>入金合計</t>
        </is>
      </c>
      <c r="BQ5" s="82" t="n"/>
      <c r="BR5" s="81" t="n"/>
      <c r="BS5" s="55" t="inlineStr">
        <is>
          <t>入金①</t>
        </is>
      </c>
      <c r="BT5" s="55" t="inlineStr">
        <is>
          <t>入金②</t>
        </is>
      </c>
      <c r="BU5" s="55" t="inlineStr">
        <is>
          <t>入金③</t>
        </is>
      </c>
      <c r="BV5" s="55" t="inlineStr">
        <is>
          <t>相殺</t>
        </is>
      </c>
      <c r="BW5" s="8" t="inlineStr">
        <is>
          <t>入金合計</t>
        </is>
      </c>
      <c r="BX5" s="82" t="n"/>
      <c r="BY5" s="81" t="n"/>
      <c r="BZ5" s="55" t="inlineStr">
        <is>
          <t>入金①</t>
        </is>
      </c>
      <c r="CA5" s="55" t="inlineStr">
        <is>
          <t>入金②</t>
        </is>
      </c>
      <c r="CB5" s="55" t="inlineStr">
        <is>
          <t>入金③</t>
        </is>
      </c>
      <c r="CC5" s="55" t="inlineStr">
        <is>
          <t>入金④</t>
        </is>
      </c>
      <c r="CD5" s="55" t="inlineStr">
        <is>
          <t>入金④</t>
        </is>
      </c>
      <c r="CE5" s="55" t="inlineStr">
        <is>
          <t>相殺</t>
        </is>
      </c>
      <c r="CF5" s="8" t="inlineStr">
        <is>
          <t>入金合計</t>
        </is>
      </c>
      <c r="CG5" s="82" t="n"/>
      <c r="CH5" s="81" t="n"/>
      <c r="CI5" s="55" t="inlineStr">
        <is>
          <t>入金①</t>
        </is>
      </c>
      <c r="CJ5" s="55" t="inlineStr">
        <is>
          <t>入金②</t>
        </is>
      </c>
      <c r="CK5" s="55" t="inlineStr">
        <is>
          <t>入金③</t>
        </is>
      </c>
      <c r="CL5" s="55" t="inlineStr">
        <is>
          <t>入金④</t>
        </is>
      </c>
      <c r="CM5" s="55" t="inlineStr">
        <is>
          <t>相殺</t>
        </is>
      </c>
      <c r="CN5" s="8" t="inlineStr">
        <is>
          <t>入金合計</t>
        </is>
      </c>
      <c r="CO5" s="82" t="n"/>
      <c r="CP5" s="81" t="n"/>
      <c r="CQ5" s="55" t="inlineStr">
        <is>
          <t>入金①</t>
        </is>
      </c>
      <c r="CR5" s="55" t="inlineStr">
        <is>
          <t>入金②</t>
        </is>
      </c>
      <c r="CS5" s="55" t="inlineStr">
        <is>
          <t>入金③</t>
        </is>
      </c>
      <c r="CT5" s="55" t="inlineStr">
        <is>
          <t>相殺</t>
        </is>
      </c>
      <c r="CU5" s="8" t="inlineStr">
        <is>
          <t>入金合計</t>
        </is>
      </c>
      <c r="CV5" s="82" t="n"/>
      <c r="CW5" s="30">
        <f>SUM(E5+L5+W5+AD5+AN5+AU5+BB5)</f>
        <v/>
      </c>
    </row>
    <row r="6" ht="99.95" customFormat="1" customHeight="1" s="14">
      <c r="A6" s="10" t="inlineStr">
        <is>
          <t>1</t>
        </is>
      </c>
      <c r="B6" s="11" t="inlineStr">
        <is>
          <t>ROYAL COSMETICS</t>
        </is>
      </c>
      <c r="C6" s="26" t="inlineStr">
        <is>
          <t>半額前払、残り3ヵ月後払い</t>
        </is>
      </c>
      <c r="D6" s="37">
        <f>#REF!</f>
        <v/>
      </c>
      <c r="E6" s="37" t="n">
        <v>181680</v>
      </c>
      <c r="F6" s="37" t="n">
        <v>8334518</v>
      </c>
      <c r="G6" s="37" t="n"/>
      <c r="H6" s="37" t="n"/>
      <c r="I6" s="37" t="n"/>
      <c r="J6" s="13">
        <f>SUM(F6:I6)</f>
        <v/>
      </c>
      <c r="K6" s="37">
        <f>D6+E6-J6</f>
        <v/>
      </c>
      <c r="L6" s="37">
        <f>2712752+15340803+165493</f>
        <v/>
      </c>
      <c r="M6" s="37" t="n">
        <v>2500000</v>
      </c>
      <c r="N6" s="37" t="n">
        <v>4500000</v>
      </c>
      <c r="O6" s="37" t="n"/>
      <c r="P6" s="37" t="n"/>
      <c r="Q6" s="37" t="n"/>
      <c r="R6" s="37" t="n"/>
      <c r="S6" s="37" t="n"/>
      <c r="T6" s="37" t="n"/>
      <c r="U6" s="13">
        <f>SUM(M6:T6)</f>
        <v/>
      </c>
      <c r="V6" s="37">
        <f>K6+L6-U6</f>
        <v/>
      </c>
      <c r="W6" s="37">
        <f>3150290+286176</f>
        <v/>
      </c>
      <c r="X6" s="37" t="n">
        <v>6479425</v>
      </c>
      <c r="Y6" s="37" t="n">
        <v>4767165</v>
      </c>
      <c r="Z6" s="37" t="n"/>
      <c r="AA6" s="13" t="n"/>
      <c r="AB6" s="13">
        <f>SUM(X6:AA6)</f>
        <v/>
      </c>
      <c r="AC6" s="37">
        <f>V6+W6-AB6</f>
        <v/>
      </c>
      <c r="AD6" s="37" t="n">
        <v>287416</v>
      </c>
      <c r="AE6" s="37" t="n"/>
      <c r="AF6" s="37" t="n"/>
      <c r="AG6" s="37" t="n"/>
      <c r="AH6" s="37" t="n"/>
      <c r="AI6" s="37" t="n"/>
      <c r="AJ6" s="37" t="n"/>
      <c r="AK6" s="37" t="n"/>
      <c r="AL6" s="13">
        <f>SUM(AE6:AK6)</f>
        <v/>
      </c>
      <c r="AM6" s="37">
        <f>AC6+AD6-AL6</f>
        <v/>
      </c>
      <c r="AN6" s="37">
        <f>17248694+54500</f>
        <v/>
      </c>
      <c r="AO6" s="37" t="n">
        <v>6579122</v>
      </c>
      <c r="AP6" s="37" t="n">
        <v>5000000</v>
      </c>
      <c r="AQ6" s="37" t="n"/>
      <c r="AR6" s="37" t="n"/>
      <c r="AS6" s="13">
        <f>SUM(AO6:AR6)</f>
        <v/>
      </c>
      <c r="AT6" s="37">
        <f>AM6+AN6-AS6</f>
        <v/>
      </c>
      <c r="AU6" s="37">
        <f>123750</f>
        <v/>
      </c>
      <c r="AV6" s="37" t="n">
        <v>4819040</v>
      </c>
      <c r="AW6" s="37" t="n"/>
      <c r="AX6" s="37" t="n"/>
      <c r="AY6" s="37" t="n"/>
      <c r="AZ6" s="13">
        <f>SUM(AV6:AY6)</f>
        <v/>
      </c>
      <c r="BA6" s="37">
        <f>AT6+AU6-AZ6</f>
        <v/>
      </c>
      <c r="BB6" s="37" t="n">
        <v>9257330</v>
      </c>
      <c r="BC6" s="37" t="n">
        <v>2125000</v>
      </c>
      <c r="BD6" s="37" t="n">
        <v>7000000</v>
      </c>
      <c r="BE6" s="37" t="n"/>
      <c r="BF6" s="37" t="n"/>
      <c r="BG6" s="13">
        <f>SUM(BC6:BF6)</f>
        <v/>
      </c>
      <c r="BH6" s="37">
        <f>BA6+BB6-BG6</f>
        <v/>
      </c>
      <c r="BI6" s="43">
        <f>2101000+99000+970000</f>
        <v/>
      </c>
      <c r="BJ6" s="37">
        <f>5789640-367060</f>
        <v/>
      </c>
      <c r="BK6" s="37" t="n">
        <v>54500</v>
      </c>
      <c r="BL6" s="37" t="n">
        <v>2080000</v>
      </c>
      <c r="BM6" s="37" t="n">
        <v>970000</v>
      </c>
      <c r="BN6" s="37" t="n"/>
      <c r="BO6" s="37" t="n"/>
      <c r="BP6" s="13">
        <f>SUM(BJ6:BO6)</f>
        <v/>
      </c>
      <c r="BQ6" s="37">
        <f>BH6+BI6-BP6</f>
        <v/>
      </c>
      <c r="BR6" s="37">
        <f>20305904+5802142</f>
        <v/>
      </c>
      <c r="BS6" s="37" t="n">
        <v>4000000</v>
      </c>
      <c r="BT6" s="37" t="n">
        <v>2901071</v>
      </c>
      <c r="BU6" s="37" t="n">
        <v>6000000</v>
      </c>
      <c r="BV6" s="37" t="n"/>
      <c r="BW6" s="13">
        <f>SUM(BS6:BV6)</f>
        <v/>
      </c>
      <c r="BX6" s="37">
        <f>BQ6+BR6-BW6</f>
        <v/>
      </c>
      <c r="BY6" s="37" t="n">
        <v>1578520</v>
      </c>
      <c r="BZ6" s="39" t="n">
        <v>7346068</v>
      </c>
      <c r="CA6" s="37" t="n">
        <v>543400</v>
      </c>
      <c r="CB6" s="37" t="n">
        <v>4995000</v>
      </c>
      <c r="CC6" s="37" t="n"/>
      <c r="CD6" s="37" t="n"/>
      <c r="CE6" s="37" t="n"/>
      <c r="CF6" s="13">
        <f>SUM(BZ6:CE6)</f>
        <v/>
      </c>
      <c r="CG6" s="37">
        <f>BX6+BY6-CF6</f>
        <v/>
      </c>
      <c r="CH6" s="44" t="n">
        <v>17398747</v>
      </c>
      <c r="CI6" s="37" t="n">
        <v>4000000</v>
      </c>
      <c r="CJ6" s="37" t="n"/>
      <c r="CK6" s="37" t="n"/>
      <c r="CL6" s="37" t="n"/>
      <c r="CM6" s="37" t="n"/>
      <c r="CN6" s="13">
        <f>SUM(CI6:CL6)</f>
        <v/>
      </c>
      <c r="CO6" s="37">
        <f>CG6+CH6-CN6</f>
        <v/>
      </c>
      <c r="CP6" s="37" t="n"/>
      <c r="CQ6" s="37" t="n">
        <v>4000000</v>
      </c>
      <c r="CR6" s="37" t="n">
        <v>4000000</v>
      </c>
      <c r="CS6" s="37" t="n"/>
      <c r="CT6" s="37" t="n"/>
      <c r="CU6" s="13">
        <f>SUM(CQ6:CT6)</f>
        <v/>
      </c>
      <c r="CV6" s="37">
        <f>CO6+CP6-CU6</f>
        <v/>
      </c>
      <c r="CW6" s="31">
        <f>SUM(E6+L6+W6+AD6+AN6+AU6+BB6+BI6+BR6+BY6+CH6+CP6)</f>
        <v/>
      </c>
      <c r="CY6" s="41" t="n"/>
    </row>
    <row r="7" hidden="1" ht="99.95" customFormat="1" customHeight="1" s="14">
      <c r="A7" s="10" t="inlineStr">
        <is>
          <t>3</t>
        </is>
      </c>
      <c r="B7" s="11" t="inlineStr">
        <is>
          <t>IP Mazin N.M</t>
        </is>
      </c>
      <c r="C7" s="26" t="inlineStr">
        <is>
          <t>全額前払い</t>
        </is>
      </c>
      <c r="D7" s="37">
        <f>#REF!</f>
        <v/>
      </c>
      <c r="E7" s="37" t="n"/>
      <c r="F7" s="37" t="n"/>
      <c r="G7" s="37" t="n"/>
      <c r="H7" s="37" t="n"/>
      <c r="I7" s="37" t="n"/>
      <c r="J7" s="13" t="n"/>
      <c r="K7" s="37">
        <f>D7+E7-J7</f>
        <v/>
      </c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13" t="n"/>
      <c r="V7" s="37">
        <f>K7+L7-U7</f>
        <v/>
      </c>
      <c r="W7" s="37" t="n"/>
      <c r="X7" s="37" t="n"/>
      <c r="Y7" s="37" t="n"/>
      <c r="Z7" s="37" t="n"/>
      <c r="AA7" s="13" t="n"/>
      <c r="AB7" s="13" t="n"/>
      <c r="AC7" s="37" t="n"/>
      <c r="AD7" s="37" t="n"/>
      <c r="AE7" s="37" t="n"/>
      <c r="AF7" s="37" t="n"/>
      <c r="AG7" s="37" t="n"/>
      <c r="AH7" s="37" t="n"/>
      <c r="AI7" s="37" t="n"/>
      <c r="AJ7" s="37" t="n"/>
      <c r="AK7" s="37" t="n"/>
      <c r="AL7" s="13" t="n"/>
      <c r="AM7" s="37" t="n"/>
      <c r="AN7" s="37" t="n"/>
      <c r="AO7" s="37" t="n"/>
      <c r="AP7" s="37" t="n"/>
      <c r="AQ7" s="37" t="n"/>
      <c r="AR7" s="37" t="n"/>
      <c r="AS7" s="13" t="n"/>
      <c r="AT7" s="37">
        <f>AM7+AN7-AS7</f>
        <v/>
      </c>
      <c r="AU7" s="37" t="n"/>
      <c r="AV7" s="37" t="n"/>
      <c r="AW7" s="37" t="n"/>
      <c r="AX7" s="37" t="n"/>
      <c r="AY7" s="37" t="n"/>
      <c r="AZ7" s="13">
        <f>SUM(AV7:AY7)</f>
        <v/>
      </c>
      <c r="BA7" s="37">
        <f>AT7+AU7-AZ7</f>
        <v/>
      </c>
      <c r="BB7" s="37" t="n"/>
      <c r="BC7" s="37" t="n"/>
      <c r="BD7" s="37" t="n"/>
      <c r="BE7" s="37" t="n"/>
      <c r="BF7" s="37" t="n"/>
      <c r="BG7" s="13">
        <f>SUM(BC7:BF7)</f>
        <v/>
      </c>
      <c r="BH7" s="37" t="n"/>
      <c r="BI7" s="37" t="n"/>
      <c r="BJ7" s="37" t="n"/>
      <c r="BK7" s="37" t="n"/>
      <c r="BL7" s="37" t="n"/>
      <c r="BM7" s="37" t="n"/>
      <c r="BN7" s="37" t="n"/>
      <c r="BO7" s="37" t="n"/>
      <c r="BP7" s="13">
        <f>SUM(BJ7:BO7)</f>
        <v/>
      </c>
      <c r="BQ7" s="37">
        <f>BH7+BI7-BP7</f>
        <v/>
      </c>
      <c r="BR7" s="37" t="n"/>
      <c r="BS7" s="37" t="n"/>
      <c r="BT7" s="37" t="n"/>
      <c r="BU7" s="37" t="n"/>
      <c r="BV7" s="37" t="n"/>
      <c r="BW7" s="13">
        <f>SUM(BS7:BV7)</f>
        <v/>
      </c>
      <c r="BX7" s="37" t="n"/>
      <c r="BY7" s="37" t="n"/>
      <c r="BZ7" s="37" t="n"/>
      <c r="CA7" s="37" t="n"/>
      <c r="CB7" s="37" t="n"/>
      <c r="CC7" s="37" t="n"/>
      <c r="CD7" s="37" t="n"/>
      <c r="CE7" s="37" t="n"/>
      <c r="CF7" s="13" t="n"/>
      <c r="CG7" s="37" t="n"/>
      <c r="CH7" s="37" t="n"/>
      <c r="CI7" s="37" t="n"/>
      <c r="CJ7" s="37" t="n"/>
      <c r="CK7" s="37" t="n"/>
      <c r="CL7" s="37" t="n"/>
      <c r="CM7" s="37" t="n"/>
      <c r="CN7" s="13">
        <f>SUM(CI7:CL7)</f>
        <v/>
      </c>
      <c r="CO7" s="37" t="n"/>
      <c r="CP7" s="37" t="n"/>
      <c r="CQ7" s="37" t="n"/>
      <c r="CR7" s="37" t="n"/>
      <c r="CS7" s="37" t="n"/>
      <c r="CT7" s="37" t="n"/>
      <c r="CU7" s="13">
        <f>SUM(CQ7:CT7)</f>
        <v/>
      </c>
      <c r="CV7" s="37" t="n"/>
      <c r="CW7" s="31">
        <f>SUM(E7+L7+W7+AD7+AN7+AU7+BB7+BI7+BR7+BY7+CH7+CP7)</f>
        <v/>
      </c>
    </row>
    <row r="8" ht="99.95" customFormat="1" customHeight="1" s="14">
      <c r="A8" s="15">
        <f>A6+1</f>
        <v/>
      </c>
      <c r="B8" s="16" t="inlineStr">
        <is>
          <t>YAMATO</t>
        </is>
      </c>
      <c r="C8" s="27" t="inlineStr">
        <is>
          <t>半額前払、残り4ヵ月後払い</t>
        </is>
      </c>
      <c r="D8" s="37">
        <f>#REF!</f>
        <v/>
      </c>
      <c r="E8" s="34" t="n"/>
      <c r="G8" s="34" t="n"/>
      <c r="H8" s="34" t="n"/>
      <c r="I8" s="34" t="n"/>
      <c r="J8" s="18">
        <f>SUM(F8:I8)</f>
        <v/>
      </c>
      <c r="K8" s="37">
        <f>D8+E8-J8</f>
        <v/>
      </c>
      <c r="L8" s="34" t="n">
        <v>2527200</v>
      </c>
      <c r="M8" s="34" t="n">
        <v>2508484</v>
      </c>
      <c r="N8" s="34" t="n"/>
      <c r="O8" s="34" t="n"/>
      <c r="P8" s="34" t="n"/>
      <c r="Q8" s="34" t="n"/>
      <c r="R8" s="34" t="n"/>
      <c r="S8" s="34" t="n"/>
      <c r="T8" s="34" t="n"/>
      <c r="U8" s="18">
        <f>SUM(M8:T8)</f>
        <v/>
      </c>
      <c r="V8" s="37">
        <f>K8+L8-U8</f>
        <v/>
      </c>
      <c r="W8" s="34" t="n"/>
      <c r="X8" s="34" t="n"/>
      <c r="Y8" s="34" t="n"/>
      <c r="Z8" s="34" t="n"/>
      <c r="AA8" s="18" t="n"/>
      <c r="AB8" s="13">
        <f>X8+AA8+Y8</f>
        <v/>
      </c>
      <c r="AC8" s="34">
        <f>V8+W8-AB8</f>
        <v/>
      </c>
      <c r="AD8" s="34" t="n">
        <v>3366600</v>
      </c>
      <c r="AE8" s="34" t="n"/>
      <c r="AF8" s="34" t="n"/>
      <c r="AG8" s="34" t="n"/>
      <c r="AH8" s="34" t="n"/>
      <c r="AI8" s="34" t="n"/>
      <c r="AJ8" s="34" t="n"/>
      <c r="AK8" s="34" t="n"/>
      <c r="AL8" s="13">
        <f>SUM(AE8:AK8)</f>
        <v/>
      </c>
      <c r="AM8" s="34">
        <f>AC8+AD8-AL8</f>
        <v/>
      </c>
      <c r="AN8" s="34" t="n"/>
      <c r="AO8" s="34" t="n"/>
      <c r="AP8" s="34" t="n"/>
      <c r="AQ8" s="34" t="n"/>
      <c r="AR8" s="34" t="n"/>
      <c r="AS8" s="18">
        <f>SUM(AO8:AR8)</f>
        <v/>
      </c>
      <c r="AT8" s="34">
        <f>AM8+AN8-AS8</f>
        <v/>
      </c>
      <c r="AU8" s="34" t="n"/>
      <c r="AV8" s="34" t="n">
        <v>3366600</v>
      </c>
      <c r="AW8" s="34" t="n"/>
      <c r="AX8" s="34" t="n"/>
      <c r="AY8" s="34" t="n"/>
      <c r="AZ8" s="18">
        <f>SUM(AV8:AY8)</f>
        <v/>
      </c>
      <c r="BA8" s="34">
        <f>AT8+AU8-AZ8</f>
        <v/>
      </c>
      <c r="BB8" s="34" t="n"/>
      <c r="BC8" s="34" t="n"/>
      <c r="BD8" s="34" t="n"/>
      <c r="BE8" s="34" t="n"/>
      <c r="BF8" s="34" t="n"/>
      <c r="BG8" s="13">
        <f>SUM(BC8:BF8)</f>
        <v/>
      </c>
      <c r="BH8" s="34">
        <f>BA8+BB8-BG8</f>
        <v/>
      </c>
      <c r="BI8" s="34" t="n">
        <v>1199680</v>
      </c>
      <c r="BJ8" s="40" t="n">
        <v>1199680</v>
      </c>
      <c r="BK8" s="34" t="n"/>
      <c r="BM8" s="34" t="n"/>
      <c r="BN8" s="34" t="n"/>
      <c r="BO8" s="34" t="n"/>
      <c r="BP8" s="13">
        <f>SUM(BJ8:BO8)</f>
        <v/>
      </c>
      <c r="BQ8" s="37">
        <f>BH8+BI8-BP8</f>
        <v/>
      </c>
      <c r="BR8" s="34" t="n">
        <v>2079408</v>
      </c>
      <c r="BS8" s="34" t="n"/>
      <c r="BT8" s="34" t="n"/>
      <c r="BU8" s="34" t="n"/>
      <c r="BV8" s="34" t="n"/>
      <c r="BW8" s="18">
        <f>SUM(BS8:BV8)</f>
        <v/>
      </c>
      <c r="BX8" s="34">
        <f>BQ8+BR8-BW8</f>
        <v/>
      </c>
      <c r="BY8" s="34" t="n"/>
      <c r="BZ8" s="34" t="n"/>
      <c r="CA8" s="34" t="n"/>
      <c r="CB8" s="34" t="n"/>
      <c r="CC8" s="34" t="n"/>
      <c r="CD8" s="34" t="n"/>
      <c r="CE8" s="34" t="n"/>
      <c r="CF8" s="18">
        <f>SUM(BZ8:CE8)</f>
        <v/>
      </c>
      <c r="CG8" s="34">
        <f>BX8+BY8-CF8</f>
        <v/>
      </c>
      <c r="CH8" s="34" t="n">
        <v>2601416</v>
      </c>
      <c r="CI8" s="34" t="n">
        <v>2079408</v>
      </c>
      <c r="CJ8" s="34" t="n"/>
      <c r="CK8" s="34" t="n"/>
      <c r="CL8" s="34" t="n"/>
      <c r="CM8" s="34" t="n"/>
      <c r="CN8" s="13">
        <f>SUM(CI8:CL8)</f>
        <v/>
      </c>
      <c r="CO8" s="34">
        <f>CG8+CH8-CN8</f>
        <v/>
      </c>
      <c r="CP8" s="34" t="n"/>
      <c r="CQ8" s="34" t="n"/>
      <c r="CR8" s="34" t="n"/>
      <c r="CS8" s="34" t="n"/>
      <c r="CT8" s="34" t="n"/>
      <c r="CU8" s="13">
        <f>SUM(CQ8:CT8)</f>
        <v/>
      </c>
      <c r="CV8" s="34">
        <f>CO8+CP8-CU8</f>
        <v/>
      </c>
      <c r="CW8" s="32">
        <f>SUM(E8+L8+W8+AD8+AN8+AU8+BB8+BI8+BR8+BY8+CH8+CP8)</f>
        <v/>
      </c>
    </row>
    <row r="9" ht="99.95" customFormat="1" customHeight="1" s="14">
      <c r="A9" s="15" t="inlineStr">
        <is>
          <t>3</t>
        </is>
      </c>
      <c r="B9" s="16" t="inlineStr">
        <is>
          <t>ジャパンセンコン</t>
        </is>
      </c>
      <c r="C9" s="16" t="n"/>
      <c r="D9" s="37">
        <f>#REF!</f>
        <v/>
      </c>
      <c r="E9" s="34" t="n"/>
      <c r="F9" s="34" t="n">
        <v>1637934</v>
      </c>
      <c r="G9" s="34" t="n"/>
      <c r="H9" s="34" t="n"/>
      <c r="I9" s="34" t="n"/>
      <c r="J9" s="18">
        <f>SUM(F9:I9)</f>
        <v/>
      </c>
      <c r="K9" s="37">
        <f>D9+E9-J9</f>
        <v/>
      </c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18">
        <f>SUM(M9:T9)</f>
        <v/>
      </c>
      <c r="V9" s="37">
        <f>K9+L9-U9</f>
        <v/>
      </c>
      <c r="W9" s="34" t="n"/>
      <c r="X9" s="34" t="n"/>
      <c r="Y9" s="34" t="n"/>
      <c r="Z9" s="34" t="n"/>
      <c r="AA9" s="18" t="n"/>
      <c r="AB9" s="18" t="n"/>
      <c r="AC9" s="34">
        <f>V9+W9-AB9</f>
        <v/>
      </c>
      <c r="AD9" s="34" t="n"/>
      <c r="AE9" s="34" t="n"/>
      <c r="AF9" s="34" t="n"/>
      <c r="AG9" s="34" t="n"/>
      <c r="AH9" s="34" t="n"/>
      <c r="AI9" s="34" t="n"/>
      <c r="AJ9" s="34" t="n"/>
      <c r="AK9" s="34" t="n"/>
      <c r="AL9" s="18" t="n"/>
      <c r="AM9" s="34">
        <f>AC9+AD9-AL9</f>
        <v/>
      </c>
      <c r="AN9" s="34" t="n"/>
      <c r="AO9" s="34" t="n"/>
      <c r="AP9" s="34" t="n"/>
      <c r="AQ9" s="34" t="n"/>
      <c r="AR9" s="34" t="n"/>
      <c r="AS9" s="18" t="n"/>
      <c r="AT9" s="34">
        <f>AM9+AN9-AS9</f>
        <v/>
      </c>
      <c r="AU9" s="34" t="n"/>
      <c r="AV9" s="34" t="n"/>
      <c r="AW9" s="34" t="n"/>
      <c r="AX9" s="34" t="n"/>
      <c r="AY9" s="34" t="n"/>
      <c r="AZ9" s="18">
        <f>SUM(AV9:AY9)</f>
        <v/>
      </c>
      <c r="BA9" s="34">
        <f>AT9+AU9-AZ9</f>
        <v/>
      </c>
      <c r="BB9" s="34" t="n"/>
      <c r="BC9" s="34" t="n"/>
      <c r="BD9" s="34" t="n"/>
      <c r="BE9" s="34" t="n"/>
      <c r="BF9" s="34" t="n"/>
      <c r="BG9" s="13">
        <f>SUM(BC9:BF9)</f>
        <v/>
      </c>
      <c r="BH9" s="34">
        <f>BA9+BB9-BG9</f>
        <v/>
      </c>
      <c r="BI9" s="34" t="n"/>
      <c r="BJ9" s="34" t="n"/>
      <c r="BK9" s="34" t="n"/>
      <c r="BL9" s="34" t="n"/>
      <c r="BM9" s="34" t="n"/>
      <c r="BN9" s="34" t="n"/>
      <c r="BO9" s="34" t="n"/>
      <c r="BP9" s="13">
        <f>SUM(BJ9:BO9)</f>
        <v/>
      </c>
      <c r="BQ9" s="37">
        <f>BH9+BI9-BP9</f>
        <v/>
      </c>
      <c r="BR9" s="34" t="n"/>
      <c r="BS9" s="34" t="n"/>
      <c r="BT9" s="34" t="n"/>
      <c r="BU9" s="34" t="n"/>
      <c r="BV9" s="34" t="n"/>
      <c r="BW9" s="18">
        <f>SUM(BS9:BV9)</f>
        <v/>
      </c>
      <c r="BX9" s="34">
        <f>BQ9+BR9-BW9</f>
        <v/>
      </c>
      <c r="BY9" s="34" t="n"/>
      <c r="BZ9" s="34" t="n"/>
      <c r="CA9" s="34" t="n"/>
      <c r="CB9" s="34" t="n"/>
      <c r="CC9" s="34" t="n"/>
      <c r="CD9" s="34" t="n"/>
      <c r="CE9" s="34" t="n"/>
      <c r="CF9" s="18">
        <f>SUM(BZ9:CE9)</f>
        <v/>
      </c>
      <c r="CG9" s="34">
        <f>BX9+BY9-CF9</f>
        <v/>
      </c>
      <c r="CH9" s="34" t="n"/>
      <c r="CI9" s="34" t="n"/>
      <c r="CJ9" s="34" t="n"/>
      <c r="CK9" s="34" t="n"/>
      <c r="CL9" s="34" t="n"/>
      <c r="CM9" s="34" t="n"/>
      <c r="CN9" s="13">
        <f>SUM(CI9:CL9)</f>
        <v/>
      </c>
      <c r="CO9" s="34">
        <f>CG9+CH9-CN9</f>
        <v/>
      </c>
      <c r="CP9" s="34" t="n"/>
      <c r="CQ9" s="34" t="n"/>
      <c r="CR9" s="34" t="n"/>
      <c r="CS9" s="34" t="n"/>
      <c r="CT9" s="34" t="n"/>
      <c r="CU9" s="13">
        <f>SUM(CQ9:CT9)</f>
        <v/>
      </c>
      <c r="CV9" s="34">
        <f>CO9+CP9-CU9</f>
        <v/>
      </c>
      <c r="CW9" s="32">
        <f>SUM(E9+L9+W9+AD9+AN9+AU9+BB9+BI9+BR9+BY9+CH9+CP9)</f>
        <v/>
      </c>
    </row>
    <row r="10" ht="99.95" customFormat="1" customHeight="1" s="14">
      <c r="A10" s="15" t="inlineStr">
        <is>
          <t>4</t>
        </is>
      </c>
      <c r="B10" s="16" t="inlineStr">
        <is>
          <t>カナダ</t>
        </is>
      </c>
      <c r="C10" s="16" t="n"/>
      <c r="D10" s="34">
        <f>#REF!</f>
        <v/>
      </c>
      <c r="E10" s="34" t="n"/>
      <c r="F10" s="34" t="n"/>
      <c r="G10" s="34" t="n"/>
      <c r="H10" s="34" t="n"/>
      <c r="I10" s="34" t="n"/>
      <c r="J10" s="34" t="n"/>
      <c r="K10" s="37">
        <f>D10+E10-J10</f>
        <v/>
      </c>
      <c r="L10" s="34" t="n"/>
      <c r="M10" s="34" t="n"/>
      <c r="N10" s="34" t="n"/>
      <c r="O10" s="34" t="n"/>
      <c r="P10" s="34" t="n"/>
      <c r="Q10" s="34" t="n"/>
      <c r="R10" s="34" t="n"/>
      <c r="S10" s="34" t="n"/>
      <c r="T10" s="34" t="n"/>
      <c r="U10" s="18">
        <f>SUM(M10:T10)</f>
        <v/>
      </c>
      <c r="V10" s="37">
        <f>K10+L10-U10</f>
        <v/>
      </c>
      <c r="W10" s="34" t="n"/>
      <c r="X10" s="34" t="n"/>
      <c r="Y10" s="34" t="n"/>
      <c r="Z10" s="34" t="n"/>
      <c r="AA10" s="34" t="n"/>
      <c r="AB10" s="34" t="n"/>
      <c r="AC10" s="34">
        <f>V10+W10-AB10</f>
        <v/>
      </c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>
        <f>AC10+AD10-AL10</f>
        <v/>
      </c>
      <c r="AN10" s="34" t="n"/>
      <c r="AO10" s="34" t="n"/>
      <c r="AP10" s="34" t="n"/>
      <c r="AQ10" s="34" t="n"/>
      <c r="AR10" s="34" t="n"/>
      <c r="AS10" s="34" t="n"/>
      <c r="AT10" s="34">
        <f>AM10+AN10-AS10</f>
        <v/>
      </c>
      <c r="AU10" s="34" t="n"/>
      <c r="AV10" s="34" t="n"/>
      <c r="AW10" s="34" t="n"/>
      <c r="AX10" s="34" t="n"/>
      <c r="AY10" s="34" t="n"/>
      <c r="AZ10" s="34">
        <f>SUM(AV10:AY10)</f>
        <v/>
      </c>
      <c r="BA10" s="34">
        <f>AT10+AU10-AZ10</f>
        <v/>
      </c>
      <c r="BB10" s="34" t="n"/>
      <c r="BC10" s="34" t="n"/>
      <c r="BD10" s="34" t="n"/>
      <c r="BE10" s="34" t="n"/>
      <c r="BF10" s="34" t="n"/>
      <c r="BG10" s="34">
        <f>SUM(BC10:BF10)</f>
        <v/>
      </c>
      <c r="BH10" s="34">
        <f>BA10+BB10-BG10</f>
        <v/>
      </c>
      <c r="BI10" s="34" t="n"/>
      <c r="BJ10" s="34" t="n">
        <v>17059</v>
      </c>
      <c r="BK10" s="34" t="n"/>
      <c r="BL10" s="34" t="n"/>
      <c r="BM10" s="34" t="n"/>
      <c r="BN10" s="34" t="n"/>
      <c r="BO10" s="34" t="n"/>
      <c r="BP10" s="34">
        <f>SUM(BJ10:BO10)</f>
        <v/>
      </c>
      <c r="BQ10" s="34">
        <f>BH10+BI10-BP10</f>
        <v/>
      </c>
      <c r="BR10" s="34" t="n"/>
      <c r="BS10" s="34" t="n"/>
      <c r="BT10" s="34" t="n"/>
      <c r="BU10" s="34" t="n"/>
      <c r="BV10" s="34" t="n"/>
      <c r="BW10" s="34">
        <f>SUM(BS10:BV10)</f>
        <v/>
      </c>
      <c r="BX10" s="34">
        <f>BQ10+BR10-BW10</f>
        <v/>
      </c>
      <c r="BY10" s="34" t="n"/>
      <c r="BZ10" s="34" t="n"/>
      <c r="CA10" s="34" t="n"/>
      <c r="CB10" s="34" t="n"/>
      <c r="CC10" s="34" t="n"/>
      <c r="CD10" s="34" t="n"/>
      <c r="CE10" s="38" t="n"/>
      <c r="CF10" s="18">
        <f>SUM(BZ10:CE10)</f>
        <v/>
      </c>
      <c r="CG10" s="34">
        <f>BX10+BY10-CF10</f>
        <v/>
      </c>
      <c r="CH10" s="38" t="n"/>
      <c r="CI10" s="38" t="n"/>
      <c r="CJ10" s="38" t="n"/>
      <c r="CK10" s="38" t="n"/>
      <c r="CL10" s="38" t="n"/>
      <c r="CM10" s="38" t="n"/>
      <c r="CN10" s="13">
        <f>SUM(CI10:CL10)</f>
        <v/>
      </c>
      <c r="CO10" s="34">
        <f>CG10+CH10-CN10</f>
        <v/>
      </c>
      <c r="CP10" s="38" t="n"/>
      <c r="CQ10" s="38" t="n"/>
      <c r="CR10" s="38" t="n"/>
      <c r="CS10" s="38" t="n"/>
      <c r="CT10" s="38" t="n"/>
      <c r="CU10" s="13">
        <f>SUM(CQ10:CT10)</f>
        <v/>
      </c>
      <c r="CV10" s="34">
        <f>CO10+CP10-CU10</f>
        <v/>
      </c>
      <c r="CW10" s="32">
        <f>SUM(E10+L10+W10+AD10+AN10+AU10+BB10+BI10+BR10+BY10+CH10+CP10)</f>
        <v/>
      </c>
    </row>
    <row r="11" ht="99.95" customFormat="1" customHeight="1" s="14" thickBot="1">
      <c r="A11" s="19" t="inlineStr">
        <is>
          <t>5</t>
        </is>
      </c>
      <c r="B11" s="20" t="inlineStr">
        <is>
          <t>デイアマンテ</t>
        </is>
      </c>
      <c r="C11" s="20" t="n"/>
      <c r="D11" s="38" t="n"/>
      <c r="E11" s="38" t="n"/>
      <c r="F11" s="38" t="n"/>
      <c r="G11" s="38" t="n"/>
      <c r="H11" s="38" t="n"/>
      <c r="I11" s="38" t="n"/>
      <c r="J11" s="22" t="n"/>
      <c r="K11" s="37">
        <f>D11+E11-J11</f>
        <v/>
      </c>
      <c r="L11" s="38" t="n">
        <v>41250</v>
      </c>
      <c r="M11" s="38" t="n">
        <v>41250</v>
      </c>
      <c r="N11" s="38" t="n"/>
      <c r="O11" s="38" t="n"/>
      <c r="P11" s="38" t="n"/>
      <c r="Q11" s="38" t="n"/>
      <c r="R11" s="38" t="n"/>
      <c r="S11" s="38" t="n"/>
      <c r="T11" s="38" t="n"/>
      <c r="U11" s="18">
        <f>SUM(M11:T11)</f>
        <v/>
      </c>
      <c r="V11" s="37">
        <f>K11+L11-U11</f>
        <v/>
      </c>
      <c r="W11" s="38" t="n"/>
      <c r="X11" s="38" t="n"/>
      <c r="Y11" s="38" t="n"/>
      <c r="Z11" s="38" t="n"/>
      <c r="AA11" s="22" t="n"/>
      <c r="AB11" s="22" t="n"/>
      <c r="AC11" s="34">
        <f>V11+W11-AB11</f>
        <v/>
      </c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22" t="n"/>
      <c r="AM11" s="38" t="n"/>
      <c r="AN11" s="38" t="n"/>
      <c r="AO11" s="38" t="n"/>
      <c r="AP11" s="38" t="n"/>
      <c r="AQ11" s="38" t="n"/>
      <c r="AR11" s="38" t="n"/>
      <c r="AS11" s="22" t="n"/>
      <c r="AT11" s="38" t="n"/>
      <c r="AU11" s="38" t="n"/>
      <c r="AV11" s="38" t="n"/>
      <c r="AW11" s="38" t="n"/>
      <c r="AX11" s="38" t="n"/>
      <c r="AY11" s="38" t="n"/>
      <c r="AZ11" s="22" t="n"/>
      <c r="BA11" s="38" t="n"/>
      <c r="BB11" s="38" t="n"/>
      <c r="BC11" s="38" t="n"/>
      <c r="BD11" s="38" t="n"/>
      <c r="BE11" s="38" t="n"/>
      <c r="BF11" s="38" t="n"/>
      <c r="BG11" s="22" t="n"/>
      <c r="BH11" s="38" t="n"/>
      <c r="BI11" s="38" t="n"/>
      <c r="BJ11" s="38" t="n"/>
      <c r="BK11" s="38" t="n"/>
      <c r="BL11" s="38" t="n"/>
      <c r="BM11" s="38" t="n"/>
      <c r="BN11" s="38" t="n"/>
      <c r="BO11" s="38" t="n"/>
      <c r="BP11" s="22" t="n"/>
      <c r="BQ11" s="38" t="n"/>
      <c r="BR11" s="38" t="n"/>
      <c r="BS11" s="38" t="n"/>
      <c r="BT11" s="38" t="n"/>
      <c r="BU11" s="38" t="n"/>
      <c r="BV11" s="38" t="n"/>
      <c r="BW11" s="22" t="n"/>
      <c r="BX11" s="38" t="n"/>
      <c r="BY11" s="38" t="n"/>
      <c r="BZ11" s="38" t="n"/>
      <c r="CA11" s="38" t="n"/>
      <c r="CB11" s="38" t="n"/>
      <c r="CC11" s="38" t="n"/>
      <c r="CD11" s="38" t="n"/>
      <c r="CE11" s="38" t="n"/>
      <c r="CF11" s="22" t="n"/>
      <c r="CG11" s="38" t="n"/>
      <c r="CH11" s="38" t="n"/>
      <c r="CI11" s="38" t="n"/>
      <c r="CJ11" s="38" t="n"/>
      <c r="CK11" s="38" t="n"/>
      <c r="CL11" s="38" t="n"/>
      <c r="CM11" s="38" t="n"/>
      <c r="CN11" s="22" t="n"/>
      <c r="CO11" s="38" t="n"/>
      <c r="CP11" s="38" t="n"/>
      <c r="CQ11" s="38" t="n"/>
      <c r="CR11" s="38" t="n"/>
      <c r="CS11" s="38" t="n"/>
      <c r="CT11" s="38" t="n"/>
      <c r="CU11" s="22" t="n"/>
      <c r="CV11" s="38" t="n"/>
      <c r="CW11" s="42" t="n"/>
    </row>
    <row r="12" ht="99.95" customFormat="1" customHeight="1" s="14" thickBot="1">
      <c r="A12" s="23" t="n"/>
      <c r="B12" s="24" t="inlineStr">
        <is>
          <t>売掛金合計</t>
        </is>
      </c>
      <c r="C12" s="24" t="n"/>
      <c r="D12" s="25">
        <f>SUM(D6:D10)</f>
        <v/>
      </c>
      <c r="E12" s="25">
        <f>SUM(E6:E9)</f>
        <v/>
      </c>
      <c r="F12" s="25">
        <f>SUM(F6:F9)</f>
        <v/>
      </c>
      <c r="G12" s="25">
        <f>SUM(G6:G9)</f>
        <v/>
      </c>
      <c r="H12" s="25">
        <f>SUM(H6:H9)</f>
        <v/>
      </c>
      <c r="I12" s="25">
        <f>SUM(I6:I9)</f>
        <v/>
      </c>
      <c r="J12" s="25">
        <f>SUM(J6:J9)</f>
        <v/>
      </c>
      <c r="K12" s="25">
        <f>SUM(K6:K9)</f>
        <v/>
      </c>
      <c r="L12" s="25">
        <f>SUM(L6:L11)</f>
        <v/>
      </c>
      <c r="M12" s="25">
        <f>SUM(M6:M11)</f>
        <v/>
      </c>
      <c r="N12" s="25" t="n"/>
      <c r="O12" s="25" t="n"/>
      <c r="P12" s="25" t="n"/>
      <c r="Q12" s="25" t="n"/>
      <c r="R12" s="25">
        <f>SUM(R6:R9)</f>
        <v/>
      </c>
      <c r="S12" s="25">
        <f>SUM(S6:S9)</f>
        <v/>
      </c>
      <c r="T12" s="25">
        <f>SUM(T6:T9)</f>
        <v/>
      </c>
      <c r="U12" s="25">
        <f>SUM(U6:U9)</f>
        <v/>
      </c>
      <c r="V12" s="25">
        <f>SUM(V6:V11)</f>
        <v/>
      </c>
      <c r="W12" s="25">
        <f>SUM(W6:W11)</f>
        <v/>
      </c>
      <c r="X12" s="25">
        <f>SUM(X6:X11)</f>
        <v/>
      </c>
      <c r="Y12" s="25">
        <f>SUM(Y6:Y11)</f>
        <v/>
      </c>
      <c r="Z12" s="25">
        <f>SUM(Z6:Z11)</f>
        <v/>
      </c>
      <c r="AA12" s="25">
        <f>SUM(AA6:AA11)</f>
        <v/>
      </c>
      <c r="AB12" s="25">
        <f>SUM(AB6:AB11)</f>
        <v/>
      </c>
      <c r="AC12" s="25">
        <f>SUM(AC6:AC11)</f>
        <v/>
      </c>
      <c r="AD12" s="25">
        <f>SUM(AD6:AD9)</f>
        <v/>
      </c>
      <c r="AE12" s="25">
        <f>SUM(AE6:AE9)</f>
        <v/>
      </c>
      <c r="AF12" s="25">
        <f>SUM(AF6:AF9)</f>
        <v/>
      </c>
      <c r="AG12" s="25">
        <f>SUM(AG6:AG9)</f>
        <v/>
      </c>
      <c r="AH12" s="25" t="n"/>
      <c r="AI12" s="25" t="n"/>
      <c r="AJ12" s="25" t="n"/>
      <c r="AK12" s="25">
        <f>SUM(AK6:AK9)</f>
        <v/>
      </c>
      <c r="AL12" s="25">
        <f>SUM(AL6:AL9)</f>
        <v/>
      </c>
      <c r="AM12" s="25">
        <f>SUM(AM6:AM11)</f>
        <v/>
      </c>
      <c r="AN12" s="25">
        <f>SUM(AN6:AN9)</f>
        <v/>
      </c>
      <c r="AO12" s="25">
        <f>SUM(AO6:AO9)</f>
        <v/>
      </c>
      <c r="AP12" s="25">
        <f>SUM(AP6:AP9)</f>
        <v/>
      </c>
      <c r="AQ12" s="25">
        <f>SUM(AQ6:AQ9)</f>
        <v/>
      </c>
      <c r="AR12" s="25">
        <f>SUM(AR6:AR9)</f>
        <v/>
      </c>
      <c r="AS12" s="25">
        <f>SUM(AS6:AS9)</f>
        <v/>
      </c>
      <c r="AT12" s="25">
        <f>SUM(AT6:AT10)</f>
        <v/>
      </c>
      <c r="AU12" s="25">
        <f>SUM(AU6:AU10)</f>
        <v/>
      </c>
      <c r="AV12" s="25">
        <f>SUM(AV6:AV10)</f>
        <v/>
      </c>
      <c r="AW12" s="25">
        <f>SUM(AW6:AW10)</f>
        <v/>
      </c>
      <c r="AX12" s="25">
        <f>SUM(AX6:AX10)</f>
        <v/>
      </c>
      <c r="AY12" s="25">
        <f>SUM(AY6:AY10)</f>
        <v/>
      </c>
      <c r="AZ12" s="25">
        <f>SUM(AZ6:AZ10)</f>
        <v/>
      </c>
      <c r="BA12" s="25">
        <f>SUM(BA6:BA10)</f>
        <v/>
      </c>
      <c r="BB12" s="25">
        <f>SUM(BB6:BB10)</f>
        <v/>
      </c>
      <c r="BC12" s="25">
        <f>SUM(BC6:BC10)</f>
        <v/>
      </c>
      <c r="BD12" s="25">
        <f>SUM(BD6:BD10)</f>
        <v/>
      </c>
      <c r="BE12" s="25">
        <f>SUM(BE6:BE10)</f>
        <v/>
      </c>
      <c r="BF12" s="25">
        <f>SUM(BF6:BF10)</f>
        <v/>
      </c>
      <c r="BG12" s="25">
        <f>SUM(BG6:BG10)</f>
        <v/>
      </c>
      <c r="BH12" s="25">
        <f>SUM(BH6:BH10)</f>
        <v/>
      </c>
      <c r="BI12" s="25">
        <f>SUM(BI6:BI10)</f>
        <v/>
      </c>
      <c r="BJ12" s="25">
        <f>SUM(BJ6:BJ10)</f>
        <v/>
      </c>
      <c r="BK12" s="25">
        <f>SUM(BK6:BK10)</f>
        <v/>
      </c>
      <c r="BL12" s="25">
        <f>SUM(BL6:BL10)</f>
        <v/>
      </c>
      <c r="BM12" s="25">
        <f>SUM(BM6:BM10)</f>
        <v/>
      </c>
      <c r="BN12" s="25">
        <f>SUM(BN6:BN10)</f>
        <v/>
      </c>
      <c r="BO12" s="25">
        <f>SUM(BO6:BO10)</f>
        <v/>
      </c>
      <c r="BP12" s="25">
        <f>SUM(BP6:BP10)</f>
        <v/>
      </c>
      <c r="BQ12" s="25">
        <f>SUM(BQ6:BQ10)</f>
        <v/>
      </c>
      <c r="BR12" s="25">
        <f>SUM(BR6:BR10)</f>
        <v/>
      </c>
      <c r="BS12" s="25">
        <f>SUM(BS6:BS10)</f>
        <v/>
      </c>
      <c r="BT12" s="25">
        <f>SUM(BT6:BT10)</f>
        <v/>
      </c>
      <c r="BU12" s="25">
        <f>SUM(BU6:BU10)</f>
        <v/>
      </c>
      <c r="BV12" s="25">
        <f>SUM(BV6:BV10)</f>
        <v/>
      </c>
      <c r="BW12" s="25">
        <f>SUM(BW6:BW10)</f>
        <v/>
      </c>
      <c r="BX12" s="25">
        <f>SUM(BX6:BX10)</f>
        <v/>
      </c>
      <c r="BY12" s="25">
        <f>SUM(BY6:BY10)</f>
        <v/>
      </c>
      <c r="BZ12" s="25">
        <f>SUM(BZ6:BZ10)</f>
        <v/>
      </c>
      <c r="CA12" s="25">
        <f>SUM(CA6:CA10)</f>
        <v/>
      </c>
      <c r="CB12" s="25">
        <f>SUM(CB6:CB10)</f>
        <v/>
      </c>
      <c r="CC12" s="25">
        <f>SUM(CC6:CC10)</f>
        <v/>
      </c>
      <c r="CD12" s="25" t="n"/>
      <c r="CE12" s="25">
        <f>SUM(CE6:CE10)</f>
        <v/>
      </c>
      <c r="CF12" s="25">
        <f>SUM(CF6:CF10)</f>
        <v/>
      </c>
      <c r="CG12" s="25">
        <f>SUM(CG6:CG10)</f>
        <v/>
      </c>
      <c r="CH12" s="25">
        <f>SUM(CH6:CH10)</f>
        <v/>
      </c>
      <c r="CI12" s="25">
        <f>SUM(CI6:CI10)</f>
        <v/>
      </c>
      <c r="CJ12" s="25">
        <f>SUM(CJ6:CJ10)</f>
        <v/>
      </c>
      <c r="CK12" s="25">
        <f>SUM(CK6:CK10)</f>
        <v/>
      </c>
      <c r="CL12" s="25" t="n"/>
      <c r="CM12" s="25">
        <f>SUM(CM6:CM10)</f>
        <v/>
      </c>
      <c r="CN12" s="25">
        <f>SUM(CN6:CN10)</f>
        <v/>
      </c>
      <c r="CO12" s="25">
        <f>SUM(CO6:CO10)</f>
        <v/>
      </c>
      <c r="CP12" s="25">
        <f>SUM(CP6:CP10)</f>
        <v/>
      </c>
      <c r="CQ12" s="25">
        <f>SUM(CQ6:CQ10)</f>
        <v/>
      </c>
      <c r="CR12" s="25">
        <f>SUM(CR6:CR10)</f>
        <v/>
      </c>
      <c r="CS12" s="25">
        <f>SUM(CS6:CS10)</f>
        <v/>
      </c>
      <c r="CT12" s="25">
        <f>SUM(CT6:CT10)</f>
        <v/>
      </c>
      <c r="CU12" s="25">
        <f>SUM(CU6:CU10)</f>
        <v/>
      </c>
      <c r="CV12" s="25">
        <f>SUM(CV6:CV10)</f>
        <v/>
      </c>
      <c r="CW12" s="33">
        <f>SUM(CW6:CW10)</f>
        <v/>
      </c>
    </row>
    <row r="13" ht="50.25" customHeight="1">
      <c r="D13" s="4" t="n"/>
    </row>
    <row r="14" ht="21" customHeight="1">
      <c r="D14" s="4" t="n"/>
      <c r="AD14" s="4" t="n"/>
      <c r="AN14" s="4" t="n"/>
      <c r="BB14" s="5" t="n"/>
    </row>
  </sheetData>
  <mergeCells count="56">
    <mergeCell ref="BY3:CG3"/>
    <mergeCell ref="CP3:CV3"/>
    <mergeCell ref="AV4:AZ4"/>
    <mergeCell ref="BY4:BY5"/>
    <mergeCell ref="BH4:BH5"/>
    <mergeCell ref="CO4:CO5"/>
    <mergeCell ref="AE4:AL4"/>
    <mergeCell ref="CH3:CO3"/>
    <mergeCell ref="V4:V5"/>
    <mergeCell ref="E4:E5"/>
    <mergeCell ref="AN4:AN5"/>
    <mergeCell ref="BX4:BX5"/>
    <mergeCell ref="BZ4:CF4"/>
    <mergeCell ref="B1:M1"/>
    <mergeCell ref="AU3:BA3"/>
    <mergeCell ref="BQ4:BQ5"/>
    <mergeCell ref="BI3:BQ3"/>
    <mergeCell ref="CV4:CV5"/>
    <mergeCell ref="L3:V3"/>
    <mergeCell ref="CI4:CN4"/>
    <mergeCell ref="CH4:CH5"/>
    <mergeCell ref="E3:K3"/>
    <mergeCell ref="BB4:BB5"/>
    <mergeCell ref="BS4:BW4"/>
    <mergeCell ref="AD3:AM3"/>
    <mergeCell ref="AT4:AT5"/>
    <mergeCell ref="AC4:AC5"/>
    <mergeCell ref="AN3:AT3"/>
    <mergeCell ref="C3:C5"/>
    <mergeCell ref="L4:L5"/>
    <mergeCell ref="AM4:AM5"/>
    <mergeCell ref="B3:B5"/>
    <mergeCell ref="BJ4:BP4"/>
    <mergeCell ref="BB3:BH3"/>
    <mergeCell ref="W2:Y2"/>
    <mergeCell ref="Z2:AA2"/>
    <mergeCell ref="BR4:BR5"/>
    <mergeCell ref="BA4:BA5"/>
    <mergeCell ref="K4:K5"/>
    <mergeCell ref="BI4:BI5"/>
    <mergeCell ref="CQ4:CU4"/>
    <mergeCell ref="AD4:AD5"/>
    <mergeCell ref="M4:U4"/>
    <mergeCell ref="BR3:BX3"/>
    <mergeCell ref="X4:AB4"/>
    <mergeCell ref="AO4:AS4"/>
    <mergeCell ref="CW3:CW4"/>
    <mergeCell ref="W3:AC3"/>
    <mergeCell ref="BC4:BG4"/>
    <mergeCell ref="W4:W5"/>
    <mergeCell ref="A3:A5"/>
    <mergeCell ref="CP4:CP5"/>
    <mergeCell ref="CG4:CG5"/>
    <mergeCell ref="D3:D5"/>
    <mergeCell ref="AU4:AU5"/>
    <mergeCell ref="F4:J4"/>
  </mergeCells>
  <pageMargins left="0.3937007874015748" right="0" top="0.7874015748031497" bottom="0.7874015748031497" header="0.5118110236220472" footer="0.5118110236220472"/>
  <pageSetup orientation="landscape" paperSize="9" scale="33"/>
  <colBreaks count="1" manualBreakCount="1">
    <brk id="41" min="0" max="9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9" sqref="G39"/>
    </sheetView>
  </sheetViews>
  <sheetFormatPr baseColWidth="8"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2025-09-19T14:04:54Z</dcterms:modified>
  <cp:lastModifiedBy>aoi kuwamura</cp:lastModifiedBy>
  <cp:lastPrinted>2019-03-18T01:28:25Z</cp:lastPrinted>
</cp:coreProperties>
</file>