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1" activeTab="4" autoFilterDateGrouping="1"/>
  </bookViews>
  <sheets>
    <sheet name="累計計算用" sheetId="1" state="visible" r:id="rId1"/>
    <sheet name="NIPPONIKA24年8月-25年7月" sheetId="2" state="visible" r:id="rId2"/>
    <sheet name="R&amp;C24年8月-25年7月 (2)" sheetId="3" state="visible" r:id="rId3"/>
    <sheet name="R&amp;C24年8月-25年7月" sheetId="4" state="visible" r:id="rId4"/>
    <sheet name="R&amp;C" sheetId="5" state="visible" r:id="rId5"/>
    <sheet name="大里さま（国内）" sheetId="6" state="visible" r:id="rId6"/>
    <sheet name="USA2405~" sheetId="7" state="visible" r:id="rId7"/>
    <sheet name="ACES Beteiligune23年８月-24年7月 " sheetId="8" state="visible" r:id="rId8"/>
    <sheet name="YAMAT2408~2507" sheetId="9" state="visible" r:id="rId9"/>
    <sheet name="YAMATO2308~2407 " sheetId="10" state="visible" r:id="rId10"/>
    <sheet name="JS2308~2507 " sheetId="11" state="visible" r:id="rId11"/>
  </sheets>
  <definedNames>
    <definedName name="_xlnm.Print_Area" localSheetId="1">'NIPPONIKA24年8月-25年7月'!$A$1:$U$279</definedName>
    <definedName name="_xlnm.Print_Area" localSheetId="2">'R&amp;C24年8月-25年7月 (2)'!$B$1:$C$15</definedName>
    <definedName name="_xlnm.Print_Area" localSheetId="3">'R&amp;C24年8月-25年7月'!$A$1:$AG$291</definedName>
    <definedName name="_xlnm.Print_Area" localSheetId="4">'R&amp;C'!$A$1:$D$275</definedName>
    <definedName name="_xlnm.Print_Area" localSheetId="5">'大里さま（国内）'!$A$1:$D$39</definedName>
    <definedName name="_xlnm.Print_Area" localSheetId="6">'USA2405~'!$A$1:$G$266</definedName>
    <definedName name="_xlnm.Print_Area" localSheetId="7">'ACES Beteiligune23年８月-24年7月 '!$A$1:$Y$253</definedName>
    <definedName name="_xlnm.Print_Area" localSheetId="8">'YAMAT2408~2507'!$A$1:$I$30</definedName>
    <definedName name="_xlnm.Print_Area" localSheetId="9">'YAMATO2308~2407 '!$A$1:$H$30</definedName>
    <definedName name="_xlnm.Print_Area" localSheetId="10">'JS2308~2507 '!$A$1:$J$36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&quot;¥&quot;#,##0;[Red]&quot;¥&quot;\-#,##0"/>
    <numFmt numFmtId="165" formatCode="&quot;¥&quot;#,##0_);[Red]\(&quot;¥&quot;#,##0\)"/>
    <numFmt numFmtId="166" formatCode="&quot;¥&quot;#,##0.00;[Red]&quot;¥&quot;\-#,##0.00"/>
    <numFmt numFmtId="167" formatCode="&quot;¥&quot;#,##0.0;[Red]&quot;¥&quot;\-#,##0.0"/>
    <numFmt numFmtId="168" formatCode="[$¥-411]#,##0;[$¥-411]#,##0"/>
  </numFmts>
  <fonts count="38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rgb="FFFF0000"/>
      <sz val="12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128"/>
      <family val="2"/>
      <sz val="11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000000"/>
      <sz val="12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204"/>
      <family val="2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ＭＳ Ｐゴシック"/>
      <family val="2"/>
      <sz val="8"/>
      <scheme val="minor"/>
    </font>
    <font>
      <name val="ＭＳ Ｐゴシック"/>
      <family val="2"/>
      <sz val="11"/>
      <scheme val="minor"/>
    </font>
    <font>
      <name val="ＭＳ Ｐゴシック"/>
      <family val="2"/>
      <sz val="12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204"/>
      <family val="2"/>
      <color rgb="FFFF0000"/>
      <sz val="6"/>
      <scheme val="minor"/>
    </font>
    <font>
      <name val="ＭＳ Ｐゴシック"/>
      <charset val="204"/>
      <family val="2"/>
      <b val="1"/>
      <color theme="1"/>
      <sz val="9"/>
      <scheme val="minor"/>
    </font>
  </fonts>
  <fills count="1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13" fillId="0" borderId="0" applyAlignment="1">
      <alignment vertical="center"/>
    </xf>
    <xf numFmtId="8" fontId="13" fillId="0" borderId="0" applyAlignment="1">
      <alignment vertical="center"/>
    </xf>
    <xf numFmtId="6" fontId="13" fillId="0" borderId="0" applyAlignment="1">
      <alignment vertical="center"/>
    </xf>
    <xf numFmtId="9" fontId="13" fillId="0" borderId="0" applyAlignment="1">
      <alignment vertical="center"/>
    </xf>
    <xf numFmtId="38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</cellStyleXfs>
  <cellXfs count="902">
    <xf numFmtId="0" fontId="0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3" fillId="0" borderId="1" applyAlignment="1" pivotButton="0" quotePrefix="0" xfId="3">
      <alignment horizontal="center" vertical="center"/>
    </xf>
    <xf numFmtId="38" fontId="0" fillId="0" borderId="0" applyAlignment="1" pivotButton="0" quotePrefix="0" xfId="0">
      <alignment vertical="center"/>
    </xf>
    <xf numFmtId="9" fontId="13" fillId="0" borderId="1" applyAlignment="1" pivotButton="0" quotePrefix="0" xfId="3">
      <alignment horizontal="right" vertical="center"/>
    </xf>
    <xf numFmtId="0" fontId="0" fillId="0" borderId="1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38" fontId="13" fillId="0" borderId="1" applyAlignment="1" pivotButton="0" quotePrefix="0" xfId="4">
      <alignment horizontal="right" vertical="center"/>
    </xf>
    <xf numFmtId="14" fontId="0" fillId="0" borderId="1" applyAlignment="1" pivotButton="0" quotePrefix="0" xfId="0">
      <alignment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5" fontId="16" fillId="0" borderId="1" applyAlignment="1" pivotButton="0" quotePrefix="0" xfId="3">
      <alignment horizontal="right" vertical="center"/>
    </xf>
    <xf numFmtId="38" fontId="16" fillId="0" borderId="1" applyAlignment="1" pivotButton="0" quotePrefix="0" xfId="4">
      <alignment vertical="center"/>
    </xf>
    <xf numFmtId="164" fontId="16" fillId="0" borderId="1" applyAlignment="1" pivotButton="0" quotePrefix="0" xfId="2">
      <alignment vertical="center"/>
    </xf>
    <xf numFmtId="165" fontId="16" fillId="0" borderId="1" applyAlignment="1" pivotButton="0" quotePrefix="0" xfId="2">
      <alignment vertical="center"/>
    </xf>
    <xf numFmtId="164" fontId="16" fillId="0" borderId="1" applyAlignment="1" pivotButton="0" quotePrefix="0" xfId="2">
      <alignment horizontal="right" vertical="center"/>
    </xf>
    <xf numFmtId="164" fontId="16" fillId="0" borderId="1" applyAlignment="1" pivotButton="0" quotePrefix="0" xfId="0">
      <alignment vertical="center"/>
    </xf>
    <xf numFmtId="0" fontId="16" fillId="0" borderId="4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0">
      <alignment vertical="center"/>
    </xf>
    <xf numFmtId="164" fontId="16" fillId="0" borderId="1" applyAlignment="1" pivotButton="0" quotePrefix="0" xfId="2">
      <alignment vertical="center"/>
    </xf>
    <xf numFmtId="164" fontId="16" fillId="0" borderId="1" applyAlignment="1" pivotButton="0" quotePrefix="0" xfId="3">
      <alignment vertical="center"/>
    </xf>
    <xf numFmtId="164" fontId="16" fillId="0" borderId="1" applyAlignment="1" pivotButton="0" quotePrefix="0" xfId="3">
      <alignment vertical="center"/>
    </xf>
    <xf numFmtId="38" fontId="16" fillId="0" borderId="1" applyAlignment="1" pivotButton="0" quotePrefix="0" xfId="0">
      <alignment vertical="center"/>
    </xf>
    <xf numFmtId="9" fontId="16" fillId="0" borderId="1" applyAlignment="1" pivotButton="0" quotePrefix="0" xfId="3">
      <alignment horizontal="right" vertical="center"/>
    </xf>
    <xf numFmtId="164" fontId="16" fillId="0" borderId="1" applyAlignment="1" pivotButton="0" quotePrefix="0" xfId="3">
      <alignment horizontal="right" vertical="center"/>
    </xf>
    <xf numFmtId="0" fontId="16" fillId="4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5" fontId="0" fillId="0" borderId="0" applyAlignment="1" pivotButton="0" quotePrefix="0" xfId="0">
      <alignment vertical="center" wrapText="1"/>
    </xf>
    <xf numFmtId="0" fontId="16" fillId="5" borderId="1" applyAlignment="1" pivotButton="0" quotePrefix="0" xfId="0">
      <alignment vertical="center"/>
    </xf>
    <xf numFmtId="0" fontId="16" fillId="6" borderId="1" applyAlignment="1" pivotButton="0" quotePrefix="0" xfId="0">
      <alignment vertical="center" wrapText="1"/>
    </xf>
    <xf numFmtId="0" fontId="16" fillId="6" borderId="5" applyAlignment="1" pivotButton="0" quotePrefix="0" xfId="0">
      <alignment vertical="center" wrapText="1"/>
    </xf>
    <xf numFmtId="0" fontId="16" fillId="6" borderId="1" applyAlignment="1" pivotButton="0" quotePrefix="0" xfId="0">
      <alignment vertical="top" wrapText="1"/>
    </xf>
    <xf numFmtId="0" fontId="16" fillId="6" borderId="1" applyAlignment="1" pivotButton="0" quotePrefix="0" xfId="0">
      <alignment horizontal="center" vertical="center" wrapText="1"/>
    </xf>
    <xf numFmtId="0" fontId="16" fillId="6" borderId="4" applyAlignment="1" pivotButton="0" quotePrefix="0" xfId="0">
      <alignment horizontal="center" vertical="center" wrapText="1"/>
    </xf>
    <xf numFmtId="38" fontId="16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3" fillId="0" borderId="6" applyAlignment="1" pivotButton="0" quotePrefix="0" xfId="2">
      <alignment vertical="center"/>
    </xf>
    <xf numFmtId="164" fontId="16" fillId="0" borderId="4" applyAlignment="1" pivotButton="0" quotePrefix="0" xfId="2">
      <alignment vertical="center"/>
    </xf>
    <xf numFmtId="164" fontId="16" fillId="0" borderId="6" applyAlignment="1" pivotButton="0" quotePrefix="0" xfId="2">
      <alignment vertical="center"/>
    </xf>
    <xf numFmtId="164" fontId="16" fillId="0" borderId="5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6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9" fontId="13" fillId="0" borderId="1" applyAlignment="1" pivotButton="0" quotePrefix="0" xfId="3">
      <alignment horizontal="center" vertical="center"/>
    </xf>
    <xf numFmtId="9" fontId="16" fillId="0" borderId="1" applyAlignment="1" pivotButton="0" quotePrefix="0" xfId="2">
      <alignment vertical="center"/>
    </xf>
    <xf numFmtId="14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8" fillId="0" borderId="1" applyAlignment="1" pivotButton="0" quotePrefix="0" xfId="0">
      <alignment vertical="center"/>
    </xf>
    <xf numFmtId="164" fontId="15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165" fontId="16" fillId="0" borderId="6" applyAlignment="1" pivotButton="0" quotePrefix="0" xfId="3">
      <alignment horizontal="right" vertical="center"/>
    </xf>
    <xf numFmtId="165" fontId="19" fillId="0" borderId="0" applyAlignment="1" pivotButton="0" quotePrefix="0" xfId="0">
      <alignment vertical="center"/>
    </xf>
    <xf numFmtId="14" fontId="18" fillId="0" borderId="6" applyAlignment="1" pivotButton="0" quotePrefix="0" xfId="0">
      <alignment vertical="center"/>
    </xf>
    <xf numFmtId="14" fontId="18" fillId="0" borderId="1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164" fontId="20" fillId="0" borderId="1" applyAlignment="1" pivotButton="0" quotePrefix="0" xfId="2">
      <alignment vertical="center"/>
    </xf>
    <xf numFmtId="164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164" fontId="16" fillId="0" borderId="2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164" fontId="17" fillId="0" borderId="5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0" fontId="16" fillId="6" borderId="25" applyAlignment="1" pivotButton="0" quotePrefix="0" xfId="0">
      <alignment vertical="center" wrapText="1"/>
    </xf>
    <xf numFmtId="0" fontId="16" fillId="0" borderId="25" applyAlignment="1" pivotButton="0" quotePrefix="0" xfId="0">
      <alignment horizontal="center" vertical="center" wrapText="1"/>
    </xf>
    <xf numFmtId="38" fontId="16" fillId="0" borderId="25" applyAlignment="1" pivotButton="0" quotePrefix="0" xfId="4">
      <alignment vertical="center"/>
    </xf>
    <xf numFmtId="0" fontId="16" fillId="0" borderId="25" applyAlignment="1" pivotButton="0" quotePrefix="0" xfId="0">
      <alignment vertical="center"/>
    </xf>
    <xf numFmtId="38" fontId="16" fillId="0" borderId="5" applyAlignment="1" pivotButton="0" quotePrefix="0" xfId="4">
      <alignment vertical="center"/>
    </xf>
    <xf numFmtId="0" fontId="16" fillId="6" borderId="8" applyAlignment="1" pivotButton="0" quotePrefix="0" xfId="0">
      <alignment vertical="center" wrapText="1"/>
    </xf>
    <xf numFmtId="38" fontId="16" fillId="0" borderId="8" applyAlignment="1" pivotButton="0" quotePrefix="0" xfId="4">
      <alignment vertical="center"/>
    </xf>
    <xf numFmtId="1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left" vertical="center"/>
    </xf>
    <xf numFmtId="165" fontId="16" fillId="0" borderId="6" applyAlignment="1" pivotButton="0" quotePrefix="0" xfId="2">
      <alignment vertical="center"/>
    </xf>
    <xf numFmtId="164" fontId="16" fillId="0" borderId="6" applyAlignment="1" pivotButton="0" quotePrefix="0" xfId="2">
      <alignment horizontal="right" vertical="center"/>
    </xf>
    <xf numFmtId="164" fontId="16" fillId="0" borderId="27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0" fontId="16" fillId="3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center" vertical="center"/>
    </xf>
    <xf numFmtId="0" fontId="16" fillId="6" borderId="1" applyAlignment="1" pivotButton="0" quotePrefix="0" xfId="0">
      <alignment horizontal="left" vertical="center" wrapText="1"/>
    </xf>
    <xf numFmtId="0" fontId="16" fillId="6" borderId="25" applyAlignment="1" pivotButton="0" quotePrefix="0" xfId="0">
      <alignment vertical="center"/>
    </xf>
    <xf numFmtId="164" fontId="16" fillId="0" borderId="28" applyAlignment="1" pivotButton="0" quotePrefix="0" xfId="2">
      <alignment vertical="center"/>
    </xf>
    <xf numFmtId="164" fontId="16" fillId="0" borderId="29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4" fillId="0" borderId="1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0" fontId="16" fillId="7" borderId="8" applyAlignment="1" pivotButton="0" quotePrefix="0" xfId="0">
      <alignment horizontal="center" vertical="center" textRotation="255"/>
    </xf>
    <xf numFmtId="164" fontId="17" fillId="0" borderId="16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5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4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vertical="center"/>
    </xf>
    <xf numFmtId="0" fontId="20" fillId="7" borderId="0" applyAlignment="1" pivotButton="0" quotePrefix="0" xfId="0">
      <alignment horizontal="left" vertical="center" wrapText="1"/>
    </xf>
    <xf numFmtId="164" fontId="20" fillId="0" borderId="6" applyAlignment="1" pivotButton="0" quotePrefix="0" xfId="2">
      <alignment vertical="center"/>
    </xf>
    <xf numFmtId="0" fontId="20" fillId="0" borderId="1" applyAlignment="1" pivotButton="0" quotePrefix="0" xfId="0">
      <alignment vertical="center"/>
    </xf>
    <xf numFmtId="164" fontId="29" fillId="0" borderId="1" applyAlignment="1" pivotButton="0" quotePrefix="0" xfId="2">
      <alignment vertical="center"/>
    </xf>
    <xf numFmtId="164" fontId="16" fillId="0" borderId="30" applyAlignment="1" pivotButton="0" quotePrefix="0" xfId="2">
      <alignment vertical="center"/>
    </xf>
    <xf numFmtId="0" fontId="16" fillId="0" borderId="30" applyAlignment="1" pivotButton="0" quotePrefix="0" xfId="0">
      <alignment vertical="center"/>
    </xf>
    <xf numFmtId="164" fontId="16" fillId="0" borderId="15" applyAlignment="1" pivotButton="0" quotePrefix="0" xfId="2">
      <alignment vertical="center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20" fillId="7" borderId="31" applyAlignment="1" pivotButton="0" quotePrefix="0" xfId="0">
      <alignment horizontal="left" vertical="center" wrapText="1"/>
    </xf>
    <xf numFmtId="164" fontId="1" fillId="0" borderId="1" applyAlignment="1" pivotButton="0" quotePrefix="0" xfId="0">
      <alignment vertical="center"/>
    </xf>
    <xf numFmtId="14" fontId="1" fillId="0" borderId="1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9" fontId="1" fillId="0" borderId="1" applyAlignment="1" pivotButton="0" quotePrefix="0" xfId="3">
      <alignment vertical="center"/>
    </xf>
    <xf numFmtId="9" fontId="1" fillId="0" borderId="5" applyAlignment="1" pivotButton="0" quotePrefix="0" xfId="3">
      <alignment vertical="center"/>
    </xf>
    <xf numFmtId="164" fontId="1" fillId="0" borderId="1" applyAlignment="1" pivotButton="0" quotePrefix="0" xfId="0">
      <alignment horizontal="right" vertical="center"/>
    </xf>
    <xf numFmtId="9" fontId="1" fillId="0" borderId="1" applyAlignment="1" pivotButton="0" quotePrefix="0" xfId="3">
      <alignment horizontal="right" vertical="center"/>
    </xf>
    <xf numFmtId="0" fontId="1" fillId="7" borderId="8" applyAlignment="1" pivotButton="0" quotePrefix="0" xfId="0">
      <alignment horizontal="center" vertical="center" textRotation="255"/>
    </xf>
    <xf numFmtId="164" fontId="1" fillId="0" borderId="1" applyAlignment="1" pivotButton="0" quotePrefix="0" xfId="2">
      <alignment horizontal="right" vertical="center"/>
    </xf>
    <xf numFmtId="164" fontId="1" fillId="0" borderId="1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0" fontId="1" fillId="0" borderId="1" applyAlignment="1" pivotButton="0" quotePrefix="0" xfId="3">
      <alignment horizontal="right" vertical="center"/>
    </xf>
    <xf numFmtId="164" fontId="1" fillId="0" borderId="1" applyAlignment="1" pivotButton="0" quotePrefix="0" xfId="3">
      <alignment vertical="center"/>
    </xf>
    <xf numFmtId="38" fontId="1" fillId="0" borderId="1" applyAlignment="1" pivotButton="0" quotePrefix="0" xfId="0">
      <alignment vertical="center"/>
    </xf>
    <xf numFmtId="164" fontId="1" fillId="0" borderId="1" applyAlignment="1" pivotButton="0" quotePrefix="0" xfId="2">
      <alignment vertical="center"/>
    </xf>
    <xf numFmtId="9" fontId="1" fillId="0" borderId="8" applyAlignment="1" pivotButton="0" quotePrefix="0" xfId="3">
      <alignment vertical="center"/>
    </xf>
    <xf numFmtId="164" fontId="1" fillId="0" borderId="8" applyAlignment="1" pivotButton="0" quotePrefix="0" xfId="0">
      <alignment vertical="center"/>
    </xf>
    <xf numFmtId="164" fontId="1" fillId="0" borderId="16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4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0" fontId="1" fillId="6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/>
    </xf>
    <xf numFmtId="0" fontId="1" fillId="6" borderId="1" applyAlignment="1" pivotButton="0" quotePrefix="0" xfId="0">
      <alignment horizontal="center" vertical="center" wrapText="1"/>
    </xf>
    <xf numFmtId="164" fontId="1" fillId="0" borderId="5" applyAlignment="1" pivotButton="0" quotePrefix="0" xfId="2">
      <alignment horizontal="right" vertical="center"/>
    </xf>
    <xf numFmtId="0" fontId="1" fillId="0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 wrapText="1"/>
    </xf>
    <xf numFmtId="164" fontId="1" fillId="0" borderId="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0" fontId="1" fillId="6" borderId="1" applyAlignment="1" pivotButton="0" quotePrefix="0" xfId="0">
      <alignment vertical="center" wrapText="1"/>
    </xf>
    <xf numFmtId="164" fontId="1" fillId="0" borderId="5" applyAlignment="1" pivotButton="0" quotePrefix="0" xfId="2">
      <alignment vertical="center"/>
    </xf>
    <xf numFmtId="0" fontId="1" fillId="0" borderId="1" applyAlignment="1" pivotButton="0" quotePrefix="0" xfId="0">
      <alignment vertical="center"/>
    </xf>
    <xf numFmtId="164" fontId="1" fillId="0" borderId="16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0" fontId="1" fillId="0" borderId="19" applyAlignment="1" pivotButton="0" quotePrefix="0" xfId="0">
      <alignment horizontal="center" vertical="center" wrapText="1"/>
    </xf>
    <xf numFmtId="0" fontId="1" fillId="0" borderId="25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30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0" fontId="1" fillId="0" borderId="2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30" applyAlignment="1" pivotButton="0" quotePrefix="0" xfId="2">
      <alignment vertical="center"/>
    </xf>
    <xf numFmtId="0" fontId="1" fillId="0" borderId="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top" wrapText="1"/>
    </xf>
    <xf numFmtId="164" fontId="1" fillId="0" borderId="16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6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14" applyAlignment="1" pivotButton="0" quotePrefix="0" xfId="2">
      <alignment vertical="center"/>
    </xf>
    <xf numFmtId="0" fontId="1" fillId="5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164" fontId="1" fillId="0" borderId="29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0" fontId="1" fillId="3" borderId="1" applyAlignment="1" pivotButton="0" quotePrefix="0" xfId="0">
      <alignment horizontal="center" vertical="center" wrapText="1"/>
    </xf>
    <xf numFmtId="164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6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4" fontId="1" fillId="0" borderId="1" applyAlignment="1" pivotButton="0" quotePrefix="0" xfId="0">
      <alignment vertical="center"/>
    </xf>
    <xf numFmtId="14" fontId="1" fillId="0" borderId="6" applyAlignment="1" pivotButton="0" quotePrefix="0" xfId="0">
      <alignment vertical="center"/>
    </xf>
    <xf numFmtId="14" fontId="1" fillId="0" borderId="4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vertical="center"/>
    </xf>
    <xf numFmtId="164" fontId="1" fillId="14" borderId="6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38" fontId="1" fillId="0" borderId="1" applyAlignment="1" pivotButton="0" quotePrefix="0" xfId="4">
      <alignment vertical="center"/>
    </xf>
    <xf numFmtId="9" fontId="1" fillId="0" borderId="1" applyAlignment="1" pivotButton="0" quotePrefix="0" xfId="3">
      <alignment vertical="center"/>
    </xf>
    <xf numFmtId="0" fontId="0" fillId="2" borderId="8" applyAlignment="1" pivotButton="0" quotePrefix="0" xfId="0">
      <alignment horizontal="center" vertical="center" textRotation="255"/>
    </xf>
    <xf numFmtId="0" fontId="22" fillId="12" borderId="8" applyAlignment="1" pivotButton="0" quotePrefix="0" xfId="0">
      <alignment horizontal="center" vertical="center" wrapText="1"/>
    </xf>
    <xf numFmtId="0" fontId="16" fillId="7" borderId="3" applyAlignment="1" pivotButton="0" quotePrefix="0" xfId="0">
      <alignment horizontal="center" vertical="center" textRotation="255"/>
    </xf>
    <xf numFmtId="0" fontId="16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3">
      <alignment vertical="center"/>
    </xf>
    <xf numFmtId="0" fontId="1" fillId="6" borderId="5" applyAlignment="1" pivotButton="0" quotePrefix="0" xfId="0">
      <alignment vertical="center" wrapText="1"/>
    </xf>
    <xf numFmtId="0" fontId="22" fillId="0" borderId="1" applyAlignment="1" pivotButton="0" quotePrefix="0" xfId="0">
      <alignment horizontal="center" vertical="center"/>
    </xf>
    <xf numFmtId="9" fontId="16" fillId="0" borderId="0" applyAlignment="1" pivotButton="0" quotePrefix="0" xfId="3">
      <alignment vertical="center"/>
    </xf>
    <xf numFmtId="166" fontId="16" fillId="0" borderId="0" applyAlignment="1" pivotButton="0" quotePrefix="0" xfId="0">
      <alignment vertical="center"/>
    </xf>
    <xf numFmtId="164" fontId="16" fillId="0" borderId="5" applyAlignment="1" pivotButton="0" quotePrefix="0" xfId="3">
      <alignment vertical="center"/>
    </xf>
    <xf numFmtId="164" fontId="16" fillId="0" borderId="2" applyAlignment="1" pivotButton="0" quotePrefix="0" xfId="0">
      <alignment vertical="center"/>
    </xf>
    <xf numFmtId="38" fontId="13" fillId="0" borderId="6" applyAlignment="1" pivotButton="0" quotePrefix="0" xfId="4">
      <alignment horizontal="right" vertical="center"/>
    </xf>
    <xf numFmtId="9" fontId="13" fillId="0" borderId="6" applyAlignment="1" pivotButton="0" quotePrefix="0" xfId="3">
      <alignment horizontal="right" vertical="center"/>
    </xf>
    <xf numFmtId="38" fontId="13" fillId="0" borderId="7" applyAlignment="1" pivotButton="0" quotePrefix="0" xfId="4">
      <alignment horizontal="right" vertical="center"/>
    </xf>
    <xf numFmtId="14" fontId="14" fillId="0" borderId="0" applyAlignment="1" pivotButton="0" quotePrefix="0" xfId="0">
      <alignment vertical="center"/>
    </xf>
    <xf numFmtId="164" fontId="14" fillId="0" borderId="0" applyAlignment="1" pivotButton="0" quotePrefix="0" xfId="2">
      <alignment vertical="center"/>
    </xf>
    <xf numFmtId="14" fontId="24" fillId="0" borderId="0" applyAlignment="1" pivotButton="0" quotePrefix="0" xfId="0">
      <alignment vertical="center"/>
    </xf>
    <xf numFmtId="165" fontId="32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 wrapText="1"/>
    </xf>
    <xf numFmtId="164" fontId="33" fillId="0" borderId="0" applyAlignment="1" pivotButton="0" quotePrefix="0" xfId="0">
      <alignment vertical="center"/>
    </xf>
    <xf numFmtId="14" fontId="34" fillId="0" borderId="1" applyAlignment="1" pivotButton="0" quotePrefix="0" xfId="0">
      <alignment vertical="center"/>
    </xf>
    <xf numFmtId="14" fontId="34" fillId="0" borderId="4" applyAlignment="1" pivotButton="0" quotePrefix="0" xfId="0">
      <alignment vertical="center"/>
    </xf>
    <xf numFmtId="14" fontId="34" fillId="0" borderId="6" applyAlignment="1" pivotButton="0" quotePrefix="0" xfId="0">
      <alignment vertical="center"/>
    </xf>
    <xf numFmtId="14" fontId="34" fillId="0" borderId="1" applyAlignment="1" pivotButton="0" quotePrefix="0" xfId="0">
      <alignment vertical="center" wrapText="1"/>
    </xf>
    <xf numFmtId="0" fontId="34" fillId="0" borderId="1" applyAlignment="1" pivotButton="0" quotePrefix="0" xfId="0">
      <alignment vertical="center"/>
    </xf>
    <xf numFmtId="165" fontId="20" fillId="0" borderId="6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8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38" fontId="20" fillId="0" borderId="1" applyAlignment="1" pivotButton="0" quotePrefix="0" xfId="4">
      <alignment vertical="center"/>
    </xf>
    <xf numFmtId="164" fontId="20" fillId="0" borderId="4" applyAlignment="1" pivotButton="0" quotePrefix="0" xfId="2">
      <alignment vertical="center"/>
    </xf>
    <xf numFmtId="165" fontId="20" fillId="0" borderId="6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6" applyAlignment="1" pivotButton="0" quotePrefix="0" xfId="2">
      <alignment horizontal="right" vertical="center"/>
    </xf>
    <xf numFmtId="164" fontId="20" fillId="0" borderId="6" applyAlignment="1" pivotButton="0" quotePrefix="0" xfId="0">
      <alignment vertical="center"/>
    </xf>
    <xf numFmtId="167" fontId="20" fillId="0" borderId="1" applyAlignment="1" pivotButton="0" quotePrefix="0" xfId="2">
      <alignment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164" fontId="20" fillId="0" borderId="28" applyAlignment="1" pivotButton="0" quotePrefix="0" xfId="2">
      <alignment vertical="center"/>
    </xf>
    <xf numFmtId="164" fontId="20" fillId="0" borderId="29" applyAlignment="1" pivotButton="0" quotePrefix="0" xfId="2">
      <alignment vertical="center"/>
    </xf>
    <xf numFmtId="164" fontId="20" fillId="0" borderId="27" applyAlignment="1" pivotButton="0" quotePrefix="0" xfId="2">
      <alignment vertical="center"/>
    </xf>
    <xf numFmtId="164" fontId="20" fillId="0" borderId="25" applyAlignment="1" pivotButton="0" quotePrefix="0" xfId="2">
      <alignment vertical="center"/>
    </xf>
    <xf numFmtId="164" fontId="20" fillId="0" borderId="27" applyAlignment="1" pivotButton="0" quotePrefix="0" xfId="2">
      <alignment vertical="center"/>
    </xf>
    <xf numFmtId="164" fontId="20" fillId="0" borderId="16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20" fillId="0" borderId="4" applyAlignment="1" pivotButton="0" quotePrefix="0" xfId="2">
      <alignment horizontal="right" vertical="center"/>
    </xf>
    <xf numFmtId="164" fontId="20" fillId="0" borderId="30" applyAlignment="1" pivotButton="0" quotePrefix="0" xfId="2">
      <alignment horizontal="right" vertical="center"/>
    </xf>
    <xf numFmtId="164" fontId="20" fillId="0" borderId="15" applyAlignment="1" pivotButton="0" quotePrefix="0" xfId="2">
      <alignment vertical="center"/>
    </xf>
    <xf numFmtId="38" fontId="20" fillId="0" borderId="5" applyAlignment="1" pivotButton="0" quotePrefix="0" xfId="4">
      <alignment vertical="center"/>
    </xf>
    <xf numFmtId="0" fontId="20" fillId="0" borderId="25" applyAlignment="1" pivotButton="0" quotePrefix="0" xfId="0">
      <alignment vertical="center"/>
    </xf>
    <xf numFmtId="0" fontId="20" fillId="0" borderId="30" applyAlignment="1" pivotButton="0" quotePrefix="0" xfId="0">
      <alignment vertical="center"/>
    </xf>
    <xf numFmtId="0" fontId="20" fillId="0" borderId="27" applyAlignment="1" pivotButton="0" quotePrefix="0" xfId="0">
      <alignment vertical="center"/>
    </xf>
    <xf numFmtId="0" fontId="20" fillId="0" borderId="32" applyAlignment="1" pivotButton="0" quotePrefix="0" xfId="0">
      <alignment vertical="center"/>
    </xf>
    <xf numFmtId="0" fontId="20" fillId="0" borderId="4" applyAlignment="1" pivotButton="0" quotePrefix="0" xfId="0">
      <alignment vertical="center"/>
    </xf>
    <xf numFmtId="0" fontId="20" fillId="0" borderId="14" applyAlignment="1" pivotButton="0" quotePrefix="0" xfId="0">
      <alignment vertical="center"/>
    </xf>
    <xf numFmtId="0" fontId="20" fillId="0" borderId="6" applyAlignment="1" pivotButton="0" quotePrefix="0" xfId="0">
      <alignment vertical="center"/>
    </xf>
    <xf numFmtId="164" fontId="20" fillId="0" borderId="14" applyAlignment="1" pivotButton="0" quotePrefix="0" xfId="2">
      <alignment horizontal="right" vertical="center"/>
    </xf>
    <xf numFmtId="164" fontId="20" fillId="0" borderId="5" applyAlignment="1" pivotButton="0" quotePrefix="0" xfId="2">
      <alignment horizontal="right" vertical="center"/>
    </xf>
    <xf numFmtId="164" fontId="20" fillId="0" borderId="4" applyAlignment="1" pivotButton="0" quotePrefix="0" xfId="0">
      <alignment vertical="center"/>
    </xf>
    <xf numFmtId="164" fontId="20" fillId="0" borderId="27" applyAlignment="1" pivotButton="0" quotePrefix="0" xfId="0">
      <alignment vertical="center"/>
    </xf>
    <xf numFmtId="164" fontId="20" fillId="0" borderId="25" applyAlignment="1" pivotButton="0" quotePrefix="0" xfId="0">
      <alignment vertical="center"/>
    </xf>
    <xf numFmtId="166" fontId="20" fillId="0" borderId="0" applyAlignment="1" pivotButton="0" quotePrefix="0" xfId="0">
      <alignment vertical="center"/>
    </xf>
    <xf numFmtId="0" fontId="20" fillId="0" borderId="13" applyAlignment="1" pivotButton="0" quotePrefix="0" xfId="0">
      <alignment vertical="center"/>
    </xf>
    <xf numFmtId="164" fontId="20" fillId="0" borderId="16" applyAlignment="1" pivotButton="0" quotePrefix="0" xfId="0">
      <alignment vertical="center"/>
    </xf>
    <xf numFmtId="164" fontId="20" fillId="0" borderId="8" applyAlignment="1" pivotButton="0" quotePrefix="0" xfId="0">
      <alignment vertical="center"/>
    </xf>
    <xf numFmtId="9" fontId="20" fillId="0" borderId="4" applyAlignment="1" pivotButton="0" quotePrefix="0" xfId="3">
      <alignment vertical="center"/>
    </xf>
    <xf numFmtId="9" fontId="20" fillId="0" borderId="16" applyAlignment="1" pivotButton="0" quotePrefix="0" xfId="3">
      <alignment vertical="center"/>
    </xf>
    <xf numFmtId="9" fontId="20" fillId="0" borderId="8" applyAlignment="1" pivotButton="0" quotePrefix="0" xfId="3">
      <alignment vertical="center"/>
    </xf>
    <xf numFmtId="9" fontId="20" fillId="0" borderId="1" applyAlignment="1" pivotButton="0" quotePrefix="0" xfId="0">
      <alignment vertical="center"/>
    </xf>
    <xf numFmtId="9" fontId="20" fillId="0" borderId="6" applyAlignment="1" pivotButton="0" quotePrefix="0" xfId="3">
      <alignment vertical="center"/>
    </xf>
    <xf numFmtId="38" fontId="20" fillId="0" borderId="1" applyAlignment="1" pivotButton="0" quotePrefix="0" xfId="0">
      <alignment vertical="center"/>
    </xf>
    <xf numFmtId="164" fontId="20" fillId="0" borderId="1" applyAlignment="1" pivotButton="0" quotePrefix="0" xfId="3">
      <alignment vertical="center"/>
    </xf>
    <xf numFmtId="0" fontId="20" fillId="0" borderId="1" applyAlignment="1" pivotButton="0" quotePrefix="0" xfId="3">
      <alignment horizontal="right" vertical="center"/>
    </xf>
    <xf numFmtId="9" fontId="20" fillId="0" borderId="1" applyAlignment="1" pivotButton="0" quotePrefix="0" xfId="2">
      <alignment vertical="center"/>
    </xf>
    <xf numFmtId="9" fontId="20" fillId="0" borderId="5" applyAlignment="1" pivotButton="0" quotePrefix="0" xfId="3">
      <alignment vertical="center"/>
    </xf>
    <xf numFmtId="14" fontId="20" fillId="0" borderId="1" applyAlignment="1" pivotButton="0" quotePrefix="0" xfId="0">
      <alignment horizontal="center" vertical="center"/>
    </xf>
    <xf numFmtId="14" fontId="20" fillId="0" borderId="8" applyAlignment="1" pivotButton="0" quotePrefix="0" xfId="0">
      <alignment horizontal="center" vertical="center"/>
    </xf>
    <xf numFmtId="14" fontId="20" fillId="0" borderId="5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164" fontId="20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164" fontId="29" fillId="0" borderId="0" applyAlignment="1" pivotButton="0" quotePrefix="0" xfId="0">
      <alignment vertical="center"/>
    </xf>
    <xf numFmtId="164" fontId="20" fillId="0" borderId="0" applyAlignment="1" pivotButton="0" quotePrefix="0" xfId="2">
      <alignment vertical="center"/>
    </xf>
    <xf numFmtId="164" fontId="20" fillId="4" borderId="1" applyAlignment="1" pivotButton="0" quotePrefix="0" xfId="2">
      <alignment vertical="center"/>
    </xf>
    <xf numFmtId="164" fontId="20" fillId="4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20" fillId="4" borderId="6" applyAlignment="1" pivotButton="0" quotePrefix="0" xfId="2">
      <alignment vertical="center"/>
    </xf>
    <xf numFmtId="164" fontId="1" fillId="0" borderId="0" applyAlignment="1" pivotButton="0" quotePrefix="0" xfId="0">
      <alignment vertical="center"/>
    </xf>
    <xf numFmtId="164" fontId="20" fillId="16" borderId="1" applyAlignment="1" pivotButton="0" quotePrefix="0" xfId="2">
      <alignment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64" fontId="20" fillId="16" borderId="1" applyAlignment="1" pivotButton="0" quotePrefix="0" xfId="0">
      <alignment vertical="center"/>
    </xf>
    <xf numFmtId="165" fontId="33" fillId="4" borderId="0" applyAlignment="1" pivotButton="0" quotePrefix="0" xfId="0">
      <alignment vertical="center" wrapText="1"/>
    </xf>
    <xf numFmtId="166" fontId="20" fillId="0" borderId="1" applyAlignment="1" pivotButton="0" quotePrefix="0" xfId="0">
      <alignment vertical="center"/>
    </xf>
    <xf numFmtId="164" fontId="34" fillId="0" borderId="1" applyAlignment="1" pivotButton="0" quotePrefix="0" xfId="2">
      <alignment vertical="center"/>
    </xf>
    <xf numFmtId="0" fontId="16" fillId="7" borderId="13" applyAlignment="1" pivotButton="0" quotePrefix="0" xfId="0">
      <alignment horizontal="center" vertical="center" textRotation="255"/>
    </xf>
    <xf numFmtId="0" fontId="16" fillId="0" borderId="30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vertical="center"/>
    </xf>
    <xf numFmtId="164" fontId="20" fillId="0" borderId="34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164" fontId="20" fillId="0" borderId="37" applyAlignment="1" pivotButton="0" quotePrefix="0" xfId="0">
      <alignment vertical="center"/>
    </xf>
    <xf numFmtId="164" fontId="20" fillId="0" borderId="38" applyAlignment="1" pivotButton="0" quotePrefix="0" xfId="0">
      <alignment vertical="center"/>
    </xf>
    <xf numFmtId="164" fontId="20" fillId="0" borderId="39" applyAlignment="1" pivotButton="0" quotePrefix="0" xfId="0">
      <alignment vertical="center"/>
    </xf>
    <xf numFmtId="164" fontId="20" fillId="0" borderId="40" applyAlignment="1" pivotButton="0" quotePrefix="0" xfId="0">
      <alignment vertical="center"/>
    </xf>
    <xf numFmtId="38" fontId="20" fillId="0" borderId="41" applyAlignment="1" pivotButton="0" quotePrefix="0" xfId="4">
      <alignment vertical="center"/>
    </xf>
    <xf numFmtId="9" fontId="20" fillId="0" borderId="44" applyAlignment="1" pivotButton="0" quotePrefix="0" xfId="3">
      <alignment vertical="center"/>
    </xf>
    <xf numFmtId="9" fontId="20" fillId="0" borderId="45" applyAlignment="1" pivotButton="0" quotePrefix="0" xfId="3">
      <alignment vertical="center"/>
    </xf>
    <xf numFmtId="9" fontId="20" fillId="0" borderId="46" applyAlignment="1" pivotButton="0" quotePrefix="0" xfId="3">
      <alignment vertical="center"/>
    </xf>
    <xf numFmtId="9" fontId="20" fillId="0" borderId="47" applyAlignment="1" pivotButton="0" quotePrefix="0" xfId="0">
      <alignment vertical="center"/>
    </xf>
    <xf numFmtId="164" fontId="20" fillId="0" borderId="41" applyAlignment="1" pivotButton="0" quotePrefix="0" xfId="0">
      <alignment vertical="center"/>
    </xf>
    <xf numFmtId="9" fontId="20" fillId="0" borderId="51" applyAlignment="1" pivotButton="0" quotePrefix="0" xfId="3">
      <alignment vertical="center"/>
    </xf>
    <xf numFmtId="9" fontId="20" fillId="0" borderId="47" applyAlignment="1" pivotButton="0" quotePrefix="0" xfId="3">
      <alignment vertical="center"/>
    </xf>
    <xf numFmtId="9" fontId="20" fillId="0" borderId="5" applyAlignment="1" pivotButton="0" quotePrefix="0" xfId="3">
      <alignment horizontal="right" vertical="center"/>
    </xf>
    <xf numFmtId="164" fontId="20" fillId="0" borderId="37" applyAlignment="1" pivotButton="0" quotePrefix="0" xfId="0">
      <alignment horizontal="right" vertical="center"/>
    </xf>
    <xf numFmtId="9" fontId="20" fillId="0" borderId="53" applyAlignment="1" pivotButton="0" quotePrefix="0" xfId="3">
      <alignment vertical="center"/>
    </xf>
    <xf numFmtId="0" fontId="16" fillId="7" borderId="54" applyAlignment="1" pivotButton="0" quotePrefix="0" xfId="0">
      <alignment horizontal="center" vertical="center" textRotation="255"/>
    </xf>
    <xf numFmtId="164" fontId="20" fillId="0" borderId="53" applyAlignment="1" pivotButton="0" quotePrefix="0" xfId="3">
      <alignment vertical="center"/>
    </xf>
    <xf numFmtId="0" fontId="16" fillId="7" borderId="55" applyAlignment="1" pivotButton="0" quotePrefix="0" xfId="0">
      <alignment horizontal="center" vertical="center" textRotation="255"/>
    </xf>
    <xf numFmtId="0" fontId="1" fillId="7" borderId="56" applyAlignment="1" pivotButton="0" quotePrefix="0" xfId="0">
      <alignment horizontal="left" vertical="center"/>
    </xf>
    <xf numFmtId="0" fontId="16" fillId="7" borderId="56" applyAlignment="1" pivotButton="0" quotePrefix="0" xfId="0">
      <alignment horizontal="left" vertical="center"/>
    </xf>
    <xf numFmtId="164" fontId="1" fillId="4" borderId="0" applyAlignment="1" pivotButton="0" quotePrefix="0" xfId="0">
      <alignment vertical="center"/>
    </xf>
    <xf numFmtId="164" fontId="0" fillId="0" borderId="0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5" fontId="32" fillId="0" borderId="0" applyAlignment="1" pivotButton="0" quotePrefix="0" xfId="0">
      <alignment vertical="center" wrapText="1"/>
    </xf>
    <xf numFmtId="164" fontId="27" fillId="0" borderId="1" applyAlignment="1" pivotButton="0" quotePrefix="0" xfId="0">
      <alignment vertical="center"/>
    </xf>
    <xf numFmtId="164" fontId="20" fillId="0" borderId="13" applyAlignment="1" pivotButton="0" quotePrefix="0" xfId="2">
      <alignment vertical="center"/>
    </xf>
    <xf numFmtId="0" fontId="1" fillId="6" borderId="5" applyAlignment="1" pivotButton="0" quotePrefix="0" xfId="0">
      <alignment horizontal="left" vertical="center" wrapText="1"/>
    </xf>
    <xf numFmtId="164" fontId="20" fillId="0" borderId="0" applyAlignment="1" pivotButton="0" quotePrefix="0" xfId="2">
      <alignment horizontal="right" vertical="center"/>
    </xf>
    <xf numFmtId="164" fontId="20" fillId="0" borderId="13" applyAlignment="1" pivotButton="0" quotePrefix="0" xfId="2">
      <alignment horizontal="right" vertical="center"/>
    </xf>
    <xf numFmtId="164" fontId="20" fillId="0" borderId="5" applyAlignment="1" pivotButton="0" quotePrefix="0" xfId="3">
      <alignment vertical="center"/>
    </xf>
    <xf numFmtId="0" fontId="34" fillId="0" borderId="6" applyAlignment="1" pivotButton="0" quotePrefix="0" xfId="0">
      <alignment vertical="center"/>
    </xf>
    <xf numFmtId="0" fontId="20" fillId="0" borderId="28" applyAlignment="1" pivotButton="0" quotePrefix="0" xfId="0">
      <alignment vertical="center"/>
    </xf>
    <xf numFmtId="164" fontId="20" fillId="4" borderId="10" applyAlignment="1" pivotButton="0" quotePrefix="0" xfId="0">
      <alignment vertical="center"/>
    </xf>
    <xf numFmtId="164" fontId="20" fillId="4" borderId="33" applyAlignment="1" pivotButton="0" quotePrefix="0" xfId="0">
      <alignment vertical="center"/>
    </xf>
    <xf numFmtId="14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4" fontId="0" fillId="0" borderId="5" applyAlignment="1" pivotButton="0" quotePrefix="0" xfId="0">
      <alignment horizontal="center" vertical="center"/>
    </xf>
    <xf numFmtId="0" fontId="16" fillId="7" borderId="1" applyAlignment="1" pivotButton="0" quotePrefix="0" xfId="0">
      <alignment horizontal="left" vertical="center"/>
    </xf>
    <xf numFmtId="0" fontId="16" fillId="11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 wrapText="1"/>
    </xf>
    <xf numFmtId="0" fontId="16" fillId="5" borderId="1" applyAlignment="1" pivotButton="0" quotePrefix="0" xfId="0">
      <alignment horizontal="left" vertical="center" wrapText="1"/>
    </xf>
    <xf numFmtId="0" fontId="1" fillId="5" borderId="5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4" fillId="0" borderId="1" applyAlignment="1" pivotButton="0" quotePrefix="0" xfId="0">
      <alignment horizontal="center" vertical="center"/>
    </xf>
    <xf numFmtId="164" fontId="27" fillId="0" borderId="3" applyAlignment="1" pivotButton="0" quotePrefix="0" xfId="0">
      <alignment horizontal="center" vertical="center"/>
    </xf>
    <xf numFmtId="164" fontId="27" fillId="0" borderId="7" applyAlignment="1" pivotButton="0" quotePrefix="0" xfId="0">
      <alignment horizontal="center" vertical="center"/>
    </xf>
    <xf numFmtId="164" fontId="27" fillId="0" borderId="14" applyAlignment="1" pivotButton="0" quotePrefix="0" xfId="0">
      <alignment horizontal="center" vertical="center"/>
    </xf>
    <xf numFmtId="164" fontId="27" fillId="0" borderId="15" applyAlignment="1" pivotButton="0" quotePrefix="0" xfId="0">
      <alignment horizontal="center" vertical="center"/>
    </xf>
    <xf numFmtId="164" fontId="27" fillId="0" borderId="19" applyAlignment="1" pivotButton="0" quotePrefix="0" xfId="0">
      <alignment horizontal="center" vertical="center"/>
    </xf>
    <xf numFmtId="164" fontId="27" fillId="0" borderId="16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center" vertical="center" textRotation="255"/>
    </xf>
    <xf numFmtId="0" fontId="16" fillId="9" borderId="1" applyAlignment="1" pivotButton="0" quotePrefix="0" xfId="0">
      <alignment horizontal="center" vertical="center" wrapText="1"/>
    </xf>
    <xf numFmtId="0" fontId="1" fillId="5" borderId="5" applyAlignment="1" pivotButton="0" quotePrefix="0" xfId="0">
      <alignment horizontal="center" vertical="center" wrapText="1"/>
    </xf>
    <xf numFmtId="0" fontId="16" fillId="5" borderId="8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0" fillId="7" borderId="3" applyAlignment="1" pivotButton="0" quotePrefix="0" xfId="0">
      <alignment horizontal="left" vertical="center" wrapText="1"/>
    </xf>
    <xf numFmtId="0" fontId="20" fillId="7" borderId="14" applyAlignment="1" pivotButton="0" quotePrefix="0" xfId="0">
      <alignment horizontal="left" vertical="center" wrapText="1"/>
    </xf>
    <xf numFmtId="0" fontId="20" fillId="7" borderId="15" applyAlignment="1" pivotButton="0" quotePrefix="0" xfId="0">
      <alignment horizontal="left" vertical="center" wrapText="1"/>
    </xf>
    <xf numFmtId="0" fontId="20" fillId="7" borderId="16" applyAlignment="1" pivotButton="0" quotePrefix="0" xfId="0">
      <alignment horizontal="left" vertical="center" wrapText="1"/>
    </xf>
    <xf numFmtId="0" fontId="16" fillId="5" borderId="1" applyAlignment="1" pivotButton="0" quotePrefix="0" xfId="0">
      <alignment horizontal="left" vertical="center"/>
    </xf>
    <xf numFmtId="0" fontId="2" fillId="6" borderId="1" applyAlignment="1" pivotButton="0" quotePrefix="0" xfId="0">
      <alignment horizontal="center" vertical="center" textRotation="255"/>
    </xf>
    <xf numFmtId="0" fontId="16" fillId="6" borderId="1" applyAlignment="1" pivotButton="0" quotePrefix="0" xfId="0">
      <alignment horizontal="center" vertical="center" textRotation="255"/>
    </xf>
    <xf numFmtId="0" fontId="16" fillId="6" borderId="4" applyAlignment="1" pivotButton="0" quotePrefix="0" xfId="0">
      <alignment horizontal="center" vertical="center" textRotation="255"/>
    </xf>
    <xf numFmtId="0" fontId="16" fillId="6" borderId="3" applyAlignment="1" pivotButton="0" quotePrefix="0" xfId="0">
      <alignment horizontal="center" vertical="center"/>
    </xf>
    <xf numFmtId="0" fontId="16" fillId="6" borderId="7" applyAlignment="1" pivotButton="0" quotePrefix="0" xfId="0">
      <alignment horizontal="center" vertical="center"/>
    </xf>
    <xf numFmtId="0" fontId="16" fillId="10" borderId="35" applyAlignment="1" pivotButton="0" quotePrefix="0" xfId="0">
      <alignment horizontal="center" vertical="center"/>
    </xf>
    <xf numFmtId="0" fontId="16" fillId="10" borderId="36" applyAlignment="1" pivotButton="0" quotePrefix="0" xfId="0">
      <alignment horizontal="center" vertical="center"/>
    </xf>
    <xf numFmtId="0" fontId="16" fillId="10" borderId="42" applyAlignment="1" pivotButton="0" quotePrefix="0" xfId="0">
      <alignment horizontal="center" vertical="center"/>
    </xf>
    <xf numFmtId="0" fontId="16" fillId="10" borderId="43" applyAlignment="1" pivotButton="0" quotePrefix="0" xfId="0">
      <alignment horizontal="center" vertical="center"/>
    </xf>
    <xf numFmtId="0" fontId="20" fillId="7" borderId="7" applyAlignment="1" pivotButton="0" quotePrefix="0" xfId="0">
      <alignment horizontal="left" vertical="center" wrapText="1"/>
    </xf>
    <xf numFmtId="0" fontId="20" fillId="7" borderId="19" applyAlignment="1" pivotButton="0" quotePrefix="0" xfId="0">
      <alignment horizontal="left" vertical="center" wrapText="1"/>
    </xf>
    <xf numFmtId="0" fontId="16" fillId="11" borderId="48" applyAlignment="1" pivotButton="0" quotePrefix="0" xfId="0">
      <alignment horizontal="center" vertical="center" wrapText="1"/>
    </xf>
    <xf numFmtId="0" fontId="16" fillId="11" borderId="49" applyAlignment="1" pivotButton="0" quotePrefix="0" xfId="0">
      <alignment horizontal="center" vertical="center" wrapText="1"/>
    </xf>
    <xf numFmtId="0" fontId="16" fillId="11" borderId="37" applyAlignment="1" pivotButton="0" quotePrefix="0" xfId="0">
      <alignment horizontal="center" vertical="center"/>
    </xf>
    <xf numFmtId="0" fontId="16" fillId="11" borderId="40" applyAlignment="1" pivotButton="0" quotePrefix="0" xfId="0">
      <alignment horizontal="center" vertical="center"/>
    </xf>
    <xf numFmtId="0" fontId="16" fillId="11" borderId="44" applyAlignment="1" pivotButton="0" quotePrefix="0" xfId="0">
      <alignment horizontal="center" vertical="center"/>
    </xf>
    <xf numFmtId="0" fontId="16" fillId="11" borderId="50" applyAlignment="1" pivotButton="0" quotePrefix="0" xfId="0">
      <alignment horizontal="center" vertical="center"/>
    </xf>
    <xf numFmtId="0" fontId="2" fillId="7" borderId="13" applyAlignment="1" pivotButton="0" quotePrefix="0" xfId="0">
      <alignment horizontal="center" vertical="center" textRotation="255"/>
    </xf>
    <xf numFmtId="0" fontId="16" fillId="7" borderId="13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left" vertical="center"/>
    </xf>
    <xf numFmtId="0" fontId="16" fillId="7" borderId="15" applyAlignment="1" pivotButton="0" quotePrefix="0" xfId="0">
      <alignment horizontal="left" vertical="center"/>
    </xf>
    <xf numFmtId="0" fontId="16" fillId="7" borderId="1" applyAlignment="1" pivotButton="0" quotePrefix="0" xfId="0">
      <alignment horizontal="left" vertical="center"/>
    </xf>
    <xf numFmtId="0" fontId="16" fillId="7" borderId="4" applyAlignment="1" pivotButton="0" quotePrefix="0" xfId="0">
      <alignment horizontal="left" vertical="center"/>
    </xf>
    <xf numFmtId="0" fontId="26" fillId="7" borderId="1" applyAlignment="1" pivotButton="0" quotePrefix="0" xfId="0">
      <alignment horizontal="left" vertical="center"/>
    </xf>
    <xf numFmtId="0" fontId="20" fillId="7" borderId="4" applyAlignment="1" pivotButton="0" quotePrefix="0" xfId="0">
      <alignment horizontal="left" vertical="center"/>
    </xf>
    <xf numFmtId="0" fontId="20" fillId="7" borderId="3" applyAlignment="1" pivotButton="0" quotePrefix="0" xfId="0">
      <alignment horizontal="left" vertical="center"/>
    </xf>
    <xf numFmtId="0" fontId="20" fillId="7" borderId="7" applyAlignment="1" pivotButton="0" quotePrefix="0" xfId="0">
      <alignment horizontal="left" vertical="center"/>
    </xf>
    <xf numFmtId="0" fontId="20" fillId="7" borderId="15" applyAlignment="1" pivotButton="0" quotePrefix="0" xfId="0">
      <alignment horizontal="left" vertical="center"/>
    </xf>
    <xf numFmtId="0" fontId="20" fillId="7" borderId="19" applyAlignment="1" pivotButton="0" quotePrefix="0" xfId="0">
      <alignment horizontal="left" vertical="center"/>
    </xf>
    <xf numFmtId="164" fontId="27" fillId="0" borderId="8" applyAlignment="1" pivotButton="0" quotePrefix="0" xfId="0">
      <alignment horizontal="center" vertical="center"/>
    </xf>
    <xf numFmtId="164" fontId="27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9" applyAlignment="1" pivotButton="0" quotePrefix="0" xfId="0">
      <alignment horizontal="center" vertical="center" wrapText="1"/>
    </xf>
    <xf numFmtId="0" fontId="20" fillId="7" borderId="14" applyAlignment="1" pivotButton="0" quotePrefix="0" xfId="0">
      <alignment horizontal="left" vertical="center"/>
    </xf>
    <xf numFmtId="0" fontId="20" fillId="7" borderId="16" applyAlignment="1" pivotButton="0" quotePrefix="0" xfId="0">
      <alignment horizontal="left" vertical="center"/>
    </xf>
    <xf numFmtId="0" fontId="27" fillId="7" borderId="3" applyAlignment="1" pivotButton="0" quotePrefix="0" xfId="0">
      <alignment horizontal="left" vertical="center"/>
    </xf>
    <xf numFmtId="0" fontId="27" fillId="7" borderId="14" applyAlignment="1" pivotButton="0" quotePrefix="0" xfId="0">
      <alignment horizontal="left" vertical="center"/>
    </xf>
    <xf numFmtId="0" fontId="27" fillId="7" borderId="15" applyAlignment="1" pivotButton="0" quotePrefix="0" xfId="0">
      <alignment horizontal="left" vertical="center"/>
    </xf>
    <xf numFmtId="0" fontId="27" fillId="7" borderId="16" applyAlignment="1" pivotButton="0" quotePrefix="0" xfId="0">
      <alignment horizontal="left" vertical="center"/>
    </xf>
    <xf numFmtId="0" fontId="27" fillId="7" borderId="2" applyAlignment="1" pivotButton="0" quotePrefix="0" xfId="0">
      <alignment horizontal="left" vertical="center"/>
    </xf>
    <xf numFmtId="0" fontId="27" fillId="7" borderId="31" applyAlignment="1" pivotButton="0" quotePrefix="0" xfId="0">
      <alignment horizontal="left" vertical="center"/>
    </xf>
    <xf numFmtId="0" fontId="16" fillId="7" borderId="48" applyAlignment="1" pivotButton="0" quotePrefix="0" xfId="0">
      <alignment horizontal="center" vertical="center" textRotation="255"/>
    </xf>
    <xf numFmtId="0" fontId="16" fillId="7" borderId="52" applyAlignment="1" pivotButton="0" quotePrefix="0" xfId="0">
      <alignment horizontal="center" vertical="center" textRotation="255"/>
    </xf>
    <xf numFmtId="0" fontId="16" fillId="7" borderId="37" applyAlignment="1" pivotButton="0" quotePrefix="0" xfId="0">
      <alignment horizontal="left" vertical="center"/>
    </xf>
    <xf numFmtId="0" fontId="16" fillId="7" borderId="40" applyAlignment="1" pivotButton="0" quotePrefix="0" xfId="0">
      <alignment horizontal="left" vertical="center"/>
    </xf>
    <xf numFmtId="14" fontId="20" fillId="0" borderId="5" applyAlignment="1" pivotButton="0" quotePrefix="0" xfId="0">
      <alignment horizontal="center" vertical="center"/>
    </xf>
    <xf numFmtId="14" fontId="20" fillId="0" borderId="8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0" borderId="1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164" fontId="20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14" fontId="20" fillId="13" borderId="5" applyAlignment="1" pivotButton="0" quotePrefix="0" xfId="0">
      <alignment horizontal="center" vertical="center"/>
    </xf>
    <xf numFmtId="14" fontId="20" fillId="13" borderId="8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horizontal="center" vertical="center"/>
    </xf>
    <xf numFmtId="164" fontId="20" fillId="13" borderId="5" applyAlignment="1" pivotButton="0" quotePrefix="0" xfId="0">
      <alignment horizontal="center" vertical="center"/>
    </xf>
    <xf numFmtId="164" fontId="20" fillId="13" borderId="5" applyAlignment="1" pivotButton="0" quotePrefix="0" xfId="2">
      <alignment horizontal="center" vertical="center"/>
    </xf>
    <xf numFmtId="164" fontId="20" fillId="13" borderId="8" applyAlignment="1" pivotButton="0" quotePrefix="0" xfId="2">
      <alignment horizontal="center" vertical="center"/>
    </xf>
    <xf numFmtId="14" fontId="20" fillId="0" borderId="5" applyAlignment="1" pivotButton="0" quotePrefix="0" xfId="2">
      <alignment horizontal="center" vertical="center"/>
    </xf>
    <xf numFmtId="14" fontId="20" fillId="0" borderId="8" applyAlignment="1" pivotButton="0" quotePrefix="0" xfId="2">
      <alignment horizontal="center" vertical="center"/>
    </xf>
    <xf numFmtId="168" fontId="20" fillId="0" borderId="5" applyAlignment="1" pivotButton="0" quotePrefix="0" xfId="0">
      <alignment horizontal="center" vertical="center"/>
    </xf>
    <xf numFmtId="168" fontId="20" fillId="0" borderId="8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center"/>
    </xf>
    <xf numFmtId="0" fontId="21" fillId="0" borderId="15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164" fontId="20" fillId="0" borderId="17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64" fontId="20" fillId="0" borderId="5" applyAlignment="1" pivotButton="0" quotePrefix="0" xfId="0">
      <alignment horizontal="right" vertical="center"/>
    </xf>
    <xf numFmtId="164" fontId="20" fillId="0" borderId="8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horizontal="center" vertical="center"/>
    </xf>
    <xf numFmtId="0" fontId="16" fillId="6" borderId="4" applyAlignment="1" pivotButton="0" quotePrefix="0" xfId="0">
      <alignment horizontal="center" vertical="center"/>
    </xf>
    <xf numFmtId="0" fontId="16" fillId="6" borderId="20" applyAlignment="1" pivotButton="0" quotePrefix="0" xfId="0">
      <alignment horizontal="center" vertical="center"/>
    </xf>
    <xf numFmtId="0" fontId="16" fillId="10" borderId="3" applyAlignment="1" pivotButton="0" quotePrefix="0" xfId="0">
      <alignment horizontal="center" vertical="center"/>
    </xf>
    <xf numFmtId="0" fontId="16" fillId="10" borderId="7" applyAlignment="1" pivotButton="0" quotePrefix="0" xfId="0">
      <alignment horizontal="center" vertical="center"/>
    </xf>
    <xf numFmtId="0" fontId="16" fillId="10" borderId="15" applyAlignment="1" pivotButton="0" quotePrefix="0" xfId="0">
      <alignment horizontal="center" vertical="center"/>
    </xf>
    <xf numFmtId="0" fontId="16" fillId="10" borderId="19" applyAlignment="1" pivotButton="0" quotePrefix="0" xfId="0">
      <alignment horizontal="center" vertical="center"/>
    </xf>
    <xf numFmtId="0" fontId="16" fillId="11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textRotation="255"/>
    </xf>
    <xf numFmtId="0" fontId="2" fillId="7" borderId="5" applyAlignment="1" pivotButton="0" quotePrefix="0" xfId="0">
      <alignment horizontal="center" vertical="center" textRotation="255"/>
    </xf>
    <xf numFmtId="0" fontId="16" fillId="7" borderId="1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164" fontId="20" fillId="0" borderId="12" applyAlignment="1" pivotButton="0" quotePrefix="0" xfId="0">
      <alignment horizontal="center" vertical="center"/>
    </xf>
    <xf numFmtId="0" fontId="1" fillId="5" borderId="8" applyAlignment="1" pivotButton="0" quotePrefix="0" xfId="0">
      <alignment horizontal="center" vertical="center" wrapText="1"/>
    </xf>
    <xf numFmtId="0" fontId="16" fillId="11" borderId="1" applyAlignment="1" pivotButton="0" quotePrefix="0" xfId="0">
      <alignment horizontal="center" vertical="center"/>
    </xf>
    <xf numFmtId="0" fontId="16" fillId="11" borderId="4" applyAlignment="1" pivotButton="0" quotePrefix="0" xfId="0">
      <alignment horizontal="center" vertical="center"/>
    </xf>
    <xf numFmtId="164" fontId="27" fillId="0" borderId="21" applyAlignment="1" pivotButton="0" quotePrefix="0" xfId="0">
      <alignment horizontal="center" vertical="center"/>
    </xf>
    <xf numFmtId="164" fontId="27" fillId="0" borderId="22" applyAlignment="1" pivotButton="0" quotePrefix="0" xfId="0">
      <alignment horizontal="center" vertical="center"/>
    </xf>
    <xf numFmtId="164" fontId="27" fillId="0" borderId="11" applyAlignment="1" pivotButton="0" quotePrefix="0" xfId="0">
      <alignment horizontal="center" vertical="center"/>
    </xf>
    <xf numFmtId="164" fontId="27" fillId="0" borderId="12" applyAlignment="1" pivotButton="0" quotePrefix="0" xfId="0">
      <alignment horizontal="center" vertical="center"/>
    </xf>
    <xf numFmtId="164" fontId="27" fillId="0" borderId="23" applyAlignment="1" pivotButton="0" quotePrefix="0" xfId="0">
      <alignment horizontal="center" vertical="center"/>
    </xf>
    <xf numFmtId="164" fontId="27" fillId="0" borderId="24" applyAlignment="1" pivotButton="0" quotePrefix="0" xfId="0">
      <alignment horizontal="center" vertical="center"/>
    </xf>
    <xf numFmtId="164" fontId="27" fillId="0" borderId="5" applyAlignment="1" pivotButton="0" quotePrefix="0" xfId="0">
      <alignment horizontal="center" vertical="center"/>
    </xf>
    <xf numFmtId="164" fontId="27" fillId="0" borderId="4" applyAlignment="1" pivotButton="0" quotePrefix="0" xfId="0">
      <alignment horizontal="center" vertical="center"/>
    </xf>
    <xf numFmtId="164" fontId="20" fillId="0" borderId="1" applyAlignment="1" pivotButton="0" quotePrefix="0" xfId="2">
      <alignment horizontal="center" vertical="center"/>
    </xf>
    <xf numFmtId="14" fontId="20" fillId="9" borderId="5" applyAlignment="1" pivotButton="0" quotePrefix="0" xfId="0">
      <alignment horizontal="center" vertical="center"/>
    </xf>
    <xf numFmtId="14" fontId="20" fillId="9" borderId="8" applyAlignment="1" pivotButton="0" quotePrefix="0" xfId="0">
      <alignment horizontal="center" vertical="center"/>
    </xf>
    <xf numFmtId="14" fontId="20" fillId="7" borderId="5" applyAlignment="1" pivotButton="0" quotePrefix="0" xfId="0">
      <alignment horizontal="center" vertical="center"/>
    </xf>
    <xf numFmtId="14" fontId="20" fillId="7" borderId="8" applyAlignment="1" pivotButton="0" quotePrefix="0" xfId="0">
      <alignment horizontal="center" vertical="center"/>
    </xf>
    <xf numFmtId="164" fontId="20" fillId="7" borderId="5" applyAlignment="1" pivotButton="0" quotePrefix="0" xfId="0">
      <alignment horizontal="center" vertical="center"/>
    </xf>
    <xf numFmtId="14" fontId="20" fillId="4" borderId="1" applyAlignment="1" pivotButton="0" quotePrefix="0" xfId="0">
      <alignment horizontal="center" vertical="center"/>
    </xf>
    <xf numFmtId="164" fontId="20" fillId="9" borderId="5" applyAlignment="1" pivotButton="0" quotePrefix="0" xfId="2">
      <alignment horizontal="center" vertical="center"/>
    </xf>
    <xf numFmtId="164" fontId="20" fillId="9" borderId="8" applyAlignment="1" pivotButton="0" quotePrefix="0" xfId="2">
      <alignment horizontal="center" vertical="center"/>
    </xf>
    <xf numFmtId="164" fontId="20" fillId="7" borderId="5" applyAlignment="1" pivotButton="0" quotePrefix="0" xfId="2">
      <alignment horizontal="center" vertical="center"/>
    </xf>
    <xf numFmtId="164" fontId="20" fillId="7" borderId="8" applyAlignment="1" pivotButton="0" quotePrefix="0" xfId="2">
      <alignment horizontal="center" vertical="center"/>
    </xf>
    <xf numFmtId="164" fontId="20" fillId="4" borderId="1" applyAlignment="1" pivotButton="0" quotePrefix="0" xfId="2">
      <alignment horizontal="center" vertical="center"/>
    </xf>
    <xf numFmtId="14" fontId="20" fillId="15" borderId="5" applyAlignment="1" pivotButton="0" quotePrefix="0" xfId="0">
      <alignment horizontal="center" vertical="center"/>
    </xf>
    <xf numFmtId="14" fontId="20" fillId="15" borderId="8" applyAlignment="1" pivotButton="0" quotePrefix="0" xfId="0">
      <alignment horizontal="center" vertical="center"/>
    </xf>
    <xf numFmtId="164" fontId="20" fillId="15" borderId="5" applyAlignment="1" pivotButton="0" quotePrefix="0" xfId="2">
      <alignment horizontal="center" vertical="center"/>
    </xf>
    <xf numFmtId="164" fontId="20" fillId="15" borderId="8" applyAlignment="1" pivotButton="0" quotePrefix="0" xfId="2">
      <alignment horizontal="center" vertical="center"/>
    </xf>
    <xf numFmtId="164" fontId="20" fillId="15" borderId="5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/>
    </xf>
    <xf numFmtId="164" fontId="16" fillId="0" borderId="18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4" fontId="16" fillId="0" borderId="17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6" fillId="5" borderId="6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 textRotation="255"/>
    </xf>
    <xf numFmtId="0" fontId="16" fillId="6" borderId="14" applyAlignment="1" pivotButton="0" quotePrefix="0" xfId="0">
      <alignment horizontal="center" vertical="center" wrapText="1"/>
    </xf>
    <xf numFmtId="0" fontId="16" fillId="6" borderId="16" applyAlignment="1" pivotButton="0" quotePrefix="0" xfId="0">
      <alignment horizontal="center" vertical="center" wrapText="1"/>
    </xf>
    <xf numFmtId="0" fontId="16" fillId="6" borderId="7" applyAlignment="1" pivotButton="0" quotePrefix="0" xfId="0">
      <alignment horizontal="center" vertical="center" wrapText="1"/>
    </xf>
    <xf numFmtId="0" fontId="16" fillId="6" borderId="19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textRotation="255"/>
    </xf>
    <xf numFmtId="164" fontId="21" fillId="0" borderId="5" applyAlignment="1" pivotButton="0" quotePrefix="0" xfId="0">
      <alignment horizontal="center" vertical="center"/>
    </xf>
    <xf numFmtId="164" fontId="21" fillId="0" borderId="8" applyAlignment="1" pivotButton="0" quotePrefix="0" xfId="0">
      <alignment horizontal="center" vertical="center"/>
    </xf>
    <xf numFmtId="14" fontId="16" fillId="0" borderId="5" applyAlignment="1" pivotButton="0" quotePrefix="0" xfId="0">
      <alignment horizontal="center" vertical="center"/>
    </xf>
    <xf numFmtId="14" fontId="16" fillId="0" borderId="8" applyAlignment="1" pivotButton="0" quotePrefix="0" xfId="0">
      <alignment horizontal="center" vertical="center"/>
    </xf>
    <xf numFmtId="164" fontId="16" fillId="0" borderId="5" applyAlignment="1" pivotButton="0" quotePrefix="0" xfId="0">
      <alignment horizontal="right" vertical="center"/>
    </xf>
    <xf numFmtId="164" fontId="16" fillId="0" borderId="8" applyAlignment="1" pivotButton="0" quotePrefix="0" xfId="0">
      <alignment horizontal="right" vertical="center"/>
    </xf>
    <xf numFmtId="164" fontId="21" fillId="0" borderId="1" applyAlignment="1" pivotButton="0" quotePrefix="0" xfId="0">
      <alignment horizontal="center" vertical="center"/>
    </xf>
    <xf numFmtId="164" fontId="16" fillId="0" borderId="1" applyAlignment="1" pivotButton="0" quotePrefix="0" xfId="2">
      <alignment horizontal="center" vertical="center"/>
    </xf>
    <xf numFmtId="164" fontId="16" fillId="13" borderId="5" applyAlignment="1" pivotButton="0" quotePrefix="0" xfId="2">
      <alignment horizontal="center" vertical="center"/>
    </xf>
    <xf numFmtId="164" fontId="16" fillId="13" borderId="8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4" fontId="16" fillId="13" borderId="5" applyAlignment="1" pivotButton="0" quotePrefix="0" xfId="0">
      <alignment horizontal="center" vertical="center"/>
    </xf>
    <xf numFmtId="14" fontId="16" fillId="13" borderId="8" applyAlignment="1" pivotButton="0" quotePrefix="0" xfId="0">
      <alignment horizontal="center" vertical="center"/>
    </xf>
    <xf numFmtId="164" fontId="16" fillId="0" borderId="5" applyAlignment="1" pivotButton="0" quotePrefix="0" xfId="2">
      <alignment horizontal="center" vertical="center"/>
    </xf>
    <xf numFmtId="164" fontId="16" fillId="0" borderId="8" applyAlignment="1" pivotButton="0" quotePrefix="0" xfId="2">
      <alignment horizontal="center" vertical="center"/>
    </xf>
    <xf numFmtId="14" fontId="16" fillId="13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0" fontId="1" fillId="5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6" borderId="20" applyAlignment="1" pivotButton="0" quotePrefix="0" xfId="0">
      <alignment horizontal="center" vertical="center"/>
    </xf>
    <xf numFmtId="0" fontId="1" fillId="10" borderId="3" applyAlignment="1" pivotButton="0" quotePrefix="0" xfId="0">
      <alignment horizontal="center" vertical="center"/>
    </xf>
    <xf numFmtId="0" fontId="1" fillId="10" borderId="7" applyAlignment="1" pivotButton="0" quotePrefix="0" xfId="0">
      <alignment horizontal="center" vertical="center"/>
    </xf>
    <xf numFmtId="0" fontId="1" fillId="10" borderId="15" applyAlignment="1" pivotButton="0" quotePrefix="0" xfId="0">
      <alignment horizontal="center" vertical="center"/>
    </xf>
    <xf numFmtId="0" fontId="1" fillId="10" borderId="19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 textRotation="255"/>
    </xf>
    <xf numFmtId="0" fontId="1" fillId="7" borderId="1" applyAlignment="1" pivotButton="0" quotePrefix="0" xfId="0">
      <alignment horizontal="left" vertical="center"/>
    </xf>
    <xf numFmtId="0" fontId="1" fillId="7" borderId="4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164" fontId="21" fillId="0" borderId="21" applyAlignment="1" pivotButton="0" quotePrefix="0" xfId="0">
      <alignment horizontal="center" vertical="center"/>
    </xf>
    <xf numFmtId="164" fontId="21" fillId="0" borderId="22" applyAlignment="1" pivotButton="0" quotePrefix="0" xfId="0">
      <alignment horizontal="center" vertical="center"/>
    </xf>
    <xf numFmtId="164" fontId="21" fillId="0" borderId="11" applyAlignment="1" pivotButton="0" quotePrefix="0" xfId="0">
      <alignment horizontal="center" vertical="center"/>
    </xf>
    <xf numFmtId="164" fontId="21" fillId="0" borderId="12" applyAlignment="1" pivotButton="0" quotePrefix="0" xfId="0">
      <alignment horizontal="center" vertical="center"/>
    </xf>
    <xf numFmtId="164" fontId="21" fillId="0" borderId="23" applyAlignment="1" pivotButton="0" quotePrefix="0" xfId="0">
      <alignment horizontal="center" vertical="center"/>
    </xf>
    <xf numFmtId="164" fontId="21" fillId="0" borderId="24" applyAlignment="1" pivotButton="0" quotePrefix="0" xfId="0">
      <alignment horizontal="center" vertical="center"/>
    </xf>
    <xf numFmtId="14" fontId="1" fillId="0" borderId="1" applyAlignment="1" pivotButton="0" quotePrefix="0" xfId="0">
      <alignment horizontal="center" vertical="center"/>
    </xf>
    <xf numFmtId="14" fontId="1" fillId="0" borderId="5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2">
      <alignment horizontal="center" vertical="center"/>
    </xf>
    <xf numFmtId="164" fontId="1" fillId="0" borderId="8" applyAlignment="1" pivotButton="0" quotePrefix="0" xfId="2">
      <alignment horizontal="center" vertical="center"/>
    </xf>
    <xf numFmtId="14" fontId="1" fillId="0" borderId="5" applyAlignment="1" pivotButton="0" quotePrefix="0" xfId="2">
      <alignment horizontal="center" vertical="center"/>
    </xf>
    <xf numFmtId="14" fontId="1" fillId="0" borderId="8" applyAlignment="1" pivotButton="0" quotePrefix="0" xfId="2">
      <alignment horizontal="center" vertical="center"/>
    </xf>
    <xf numFmtId="164" fontId="1" fillId="0" borderId="5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1">
      <alignment horizontal="center" vertical="center"/>
    </xf>
    <xf numFmtId="164" fontId="1" fillId="0" borderId="8" applyAlignment="1" pivotButton="0" quotePrefix="0" xfId="1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164" fontId="1" fillId="0" borderId="1" applyAlignment="1" pivotButton="0" quotePrefix="0" xfId="2">
      <alignment horizontal="center" vertical="center"/>
    </xf>
    <xf numFmtId="0" fontId="18" fillId="7" borderId="1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/>
    </xf>
    <xf numFmtId="16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4" fontId="1" fillId="0" borderId="5" applyAlignment="1" pivotButton="0" quotePrefix="0" xfId="0">
      <alignment horizontal="right" vertical="center"/>
    </xf>
    <xf numFmtId="164" fontId="1" fillId="0" borderId="8" applyAlignment="1" pivotButton="0" quotePrefix="0" xfId="0">
      <alignment horizontal="right" vertical="center"/>
    </xf>
    <xf numFmtId="0" fontId="1" fillId="11" borderId="1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/>
    </xf>
    <xf numFmtId="0" fontId="1" fillId="11" borderId="4" applyAlignment="1" pivotButton="0" quotePrefix="0" xfId="0">
      <alignment horizontal="center" vertical="center"/>
    </xf>
    <xf numFmtId="0" fontId="1" fillId="7" borderId="5" applyAlignment="1" pivotButton="0" quotePrefix="0" xfId="0">
      <alignment horizontal="center" vertical="center" textRotation="255"/>
    </xf>
    <xf numFmtId="0" fontId="1" fillId="7" borderId="13" applyAlignment="1" pivotButton="0" quotePrefix="0" xfId="0">
      <alignment horizontal="center" vertical="center" textRotation="255"/>
    </xf>
    <xf numFmtId="0" fontId="1" fillId="7" borderId="8" applyAlignment="1" pivotButton="0" quotePrefix="0" xfId="0">
      <alignment horizontal="center" vertical="center" textRotation="255"/>
    </xf>
    <xf numFmtId="164" fontId="1" fillId="0" borderId="1" applyAlignment="1" pivotButton="0" quotePrefix="0" xfId="0">
      <alignment horizontal="center" vertical="center"/>
    </xf>
    <xf numFmtId="168" fontId="1" fillId="0" borderId="5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4" fontId="21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2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13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0" fontId="15" fillId="8" borderId="1" applyAlignment="1" pivotButton="0" quotePrefix="0" xfId="0">
      <alignment horizontal="center" vertical="center"/>
    </xf>
    <xf numFmtId="164" fontId="13" fillId="0" borderId="1" applyAlignment="1" pivotButton="0" quotePrefix="0" xfId="2">
      <alignment horizontal="center" vertical="center"/>
    </xf>
    <xf numFmtId="13" fontId="13" fillId="0" borderId="1" applyAlignment="1" pivotButton="0" quotePrefix="0" xfId="2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3" fillId="0" borderId="1" applyAlignment="1" pivotButton="0" quotePrefix="0" xfId="2">
      <alignment horizontal="center" vertical="center"/>
    </xf>
    <xf numFmtId="14" fontId="0" fillId="0" borderId="5" applyAlignment="1" pivotButton="0" quotePrefix="0" xfId="0">
      <alignment horizontal="center" vertical="center"/>
    </xf>
    <xf numFmtId="14" fontId="0" fillId="0" borderId="8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164" fontId="0" fillId="0" borderId="5" applyAlignment="1" pivotButton="0" quotePrefix="0" xfId="2">
      <alignment horizontal="center" vertical="center"/>
    </xf>
    <xf numFmtId="164" fontId="0" fillId="0" borderId="8" applyAlignment="1" pivotButton="0" quotePrefix="0" xfId="2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2">
      <alignment vertical="center"/>
    </xf>
    <xf numFmtId="164" fontId="0" fillId="0" borderId="0" applyAlignment="1" pivotButton="0" quotePrefix="0" xfId="0">
      <alignment vertical="center"/>
    </xf>
    <xf numFmtId="165" fontId="33" fillId="0" borderId="0" applyAlignment="1" pivotButton="0" quotePrefix="0" xfId="0">
      <alignment vertical="center" wrapText="1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165" fontId="20" fillId="0" borderId="8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165" fontId="20" fillId="0" borderId="6" applyAlignment="1" pivotButton="0" quotePrefix="0" xfId="3">
      <alignment horizontal="right" vertical="center"/>
    </xf>
    <xf numFmtId="0" fontId="0" fillId="0" borderId="13" pivotButton="0" quotePrefix="0" xfId="0"/>
    <xf numFmtId="0" fontId="0" fillId="0" borderId="8" pivotButton="0" quotePrefix="0" xfId="0"/>
    <xf numFmtId="164" fontId="20" fillId="0" borderId="1" applyAlignment="1" pivotButton="0" quotePrefix="0" xfId="2">
      <alignment vertical="center"/>
    </xf>
    <xf numFmtId="164" fontId="20" fillId="0" borderId="4" applyAlignment="1" pivotButton="0" quotePrefix="0" xfId="2">
      <alignment vertical="center"/>
    </xf>
    <xf numFmtId="164" fontId="20" fillId="0" borderId="6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2">
      <alignment horizontal="right" vertical="center"/>
    </xf>
    <xf numFmtId="164" fontId="1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20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167" fontId="20" fillId="0" borderId="1" applyAlignment="1" pivotButton="0" quotePrefix="0" xfId="2">
      <alignment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0" fontId="2" fillId="5" borderId="1" applyAlignment="1" pivotButton="0" quotePrefix="0" xfId="0">
      <alignment horizontal="center" vertical="center" wrapText="1"/>
    </xf>
    <xf numFmtId="164" fontId="20" fillId="0" borderId="3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0" fontId="0" fillId="0" borderId="6" pivotButton="0" quotePrefix="0" xfId="0"/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34" fillId="0" borderId="1" applyAlignment="1" pivotButton="0" quotePrefix="0" xfId="2">
      <alignment vertical="center"/>
    </xf>
    <xf numFmtId="164" fontId="20" fillId="0" borderId="16" applyAlignment="1" pivotButton="0" quotePrefix="0" xfId="2">
      <alignment vertical="center"/>
    </xf>
    <xf numFmtId="166" fontId="16" fillId="0" borderId="0" applyAlignment="1" pivotButton="0" quotePrefix="0" xfId="0">
      <alignment vertical="center"/>
    </xf>
    <xf numFmtId="164" fontId="20" fillId="0" borderId="14" applyAlignment="1" pivotButton="0" quotePrefix="0" xfId="2">
      <alignment horizontal="right" vertical="center"/>
    </xf>
    <xf numFmtId="164" fontId="20" fillId="0" borderId="5" applyAlignment="1" pivotButton="0" quotePrefix="0" xfId="2">
      <alignment horizontal="right" vertical="center"/>
    </xf>
    <xf numFmtId="164" fontId="20" fillId="0" borderId="4" applyAlignment="1" pivotButton="0" quotePrefix="0" xfId="2">
      <alignment horizontal="right" vertical="center"/>
    </xf>
    <xf numFmtId="164" fontId="20" fillId="0" borderId="27" applyAlignment="1" pivotButton="0" quotePrefix="0" xfId="0">
      <alignment vertical="center"/>
    </xf>
    <xf numFmtId="164" fontId="20" fillId="0" borderId="25" applyAlignment="1" pivotButton="0" quotePrefix="0" xfId="0">
      <alignment vertical="center"/>
    </xf>
    <xf numFmtId="164" fontId="20" fillId="0" borderId="6" applyAlignment="1" pivotButton="0" quotePrefix="0" xfId="0">
      <alignment vertical="center"/>
    </xf>
    <xf numFmtId="166" fontId="20" fillId="0" borderId="0" applyAlignment="1" pivotButton="0" quotePrefix="0" xfId="0">
      <alignment vertical="center"/>
    </xf>
    <xf numFmtId="0" fontId="0" fillId="0" borderId="7" pivotButton="0" quotePrefix="0" xfId="0"/>
    <xf numFmtId="164" fontId="20" fillId="0" borderId="5" applyAlignment="1" pivotButton="0" quotePrefix="0" xfId="0">
      <alignment vertical="center"/>
    </xf>
    <xf numFmtId="164" fontId="20" fillId="0" borderId="34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0" fontId="16" fillId="10" borderId="33" applyAlignment="1" pivotButton="0" quotePrefix="0" xfId="0">
      <alignment horizontal="center" vertical="center"/>
    </xf>
    <xf numFmtId="0" fontId="0" fillId="0" borderId="36" pivotButton="0" quotePrefix="0" xfId="0"/>
    <xf numFmtId="164" fontId="20" fillId="0" borderId="37" applyAlignment="1" pivotButton="0" quotePrefix="0" xfId="0">
      <alignment vertical="center"/>
    </xf>
    <xf numFmtId="164" fontId="20" fillId="0" borderId="38" applyAlignment="1" pivotButton="0" quotePrefix="0" xfId="0">
      <alignment vertical="center"/>
    </xf>
    <xf numFmtId="164" fontId="20" fillId="0" borderId="39" applyAlignment="1" pivotButton="0" quotePrefix="0" xfId="0">
      <alignment vertical="center"/>
    </xf>
    <xf numFmtId="164" fontId="20" fillId="0" borderId="40" applyAlignment="1" pivotButton="0" quotePrefix="0" xfId="0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39" pivotButton="0" quotePrefix="0" xfId="0"/>
    <xf numFmtId="164" fontId="20" fillId="0" borderId="41" applyAlignment="1" pivotButton="0" quotePrefix="0" xfId="0">
      <alignment vertical="center"/>
    </xf>
    <xf numFmtId="0" fontId="0" fillId="0" borderId="24" pivotButton="0" quotePrefix="0" xfId="0"/>
    <xf numFmtId="0" fontId="0" fillId="0" borderId="51" pivotButton="0" quotePrefix="0" xfId="0"/>
    <xf numFmtId="0" fontId="2" fillId="7" borderId="8" applyAlignment="1" pivotButton="0" quotePrefix="0" xfId="0">
      <alignment horizontal="center" vertical="center" textRotation="255"/>
    </xf>
    <xf numFmtId="0" fontId="0" fillId="0" borderId="31" pivotButton="0" quotePrefix="0" xfId="0"/>
    <xf numFmtId="164" fontId="20" fillId="0" borderId="8" applyAlignment="1" pivotButton="0" quotePrefix="0" xfId="0">
      <alignment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4" pivotButton="0" quotePrefix="0" xfId="0"/>
    <xf numFmtId="164" fontId="20" fillId="0" borderId="1" applyAlignment="1" pivotButton="0" quotePrefix="0" xfId="3">
      <alignment vertical="center"/>
    </xf>
    <xf numFmtId="164" fontId="20" fillId="0" borderId="1" applyAlignment="1" pivotButton="0" quotePrefix="0" xfId="3">
      <alignment horizontal="right" vertical="center"/>
    </xf>
    <xf numFmtId="0" fontId="0" fillId="0" borderId="19" pivotButton="0" quotePrefix="0" xfId="0"/>
    <xf numFmtId="0" fontId="20" fillId="7" borderId="4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/>
    </xf>
    <xf numFmtId="0" fontId="27" fillId="7" borderId="1" applyAlignment="1" pivotButton="0" quotePrefix="0" xfId="0">
      <alignment horizontal="left" vertical="center"/>
    </xf>
    <xf numFmtId="0" fontId="27" fillId="7" borderId="5" applyAlignment="1" pivotButton="0" quotePrefix="0" xfId="0">
      <alignment horizontal="left" vertical="center"/>
    </xf>
    <xf numFmtId="0" fontId="0" fillId="0" borderId="2" pivotButton="0" quotePrefix="0" xfId="0"/>
    <xf numFmtId="164" fontId="20" fillId="0" borderId="37" applyAlignment="1" pivotButton="0" quotePrefix="0" xfId="0">
      <alignment horizontal="right" vertical="center"/>
    </xf>
    <xf numFmtId="164" fontId="20" fillId="0" borderId="53" applyAlignment="1" pivotButton="0" quotePrefix="0" xfId="3">
      <alignment vertical="center"/>
    </xf>
    <xf numFmtId="164" fontId="27" fillId="0" borderId="8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0" fontId="0" fillId="0" borderId="20" pivotButton="0" quotePrefix="0" xfId="0"/>
    <xf numFmtId="14" fontId="20" fillId="13" borderId="1" applyAlignment="1" pivotButton="0" quotePrefix="0" xfId="0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13" borderId="1" applyAlignment="1" pivotButton="0" quotePrefix="0" xfId="0">
      <alignment horizontal="center" vertical="center"/>
    </xf>
    <xf numFmtId="164" fontId="20" fillId="13" borderId="1" applyAlignment="1" pivotButton="0" quotePrefix="0" xfId="2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1" applyAlignment="1" pivotButton="0" quotePrefix="0" xfId="0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0" borderId="1" applyAlignment="1" pivotButton="0" quotePrefix="0" xfId="2">
      <alignment horizontal="center" vertical="center"/>
    </xf>
    <xf numFmtId="168" fontId="20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164" fontId="27" fillId="0" borderId="1" applyAlignment="1" pivotButton="0" quotePrefix="0" xfId="0">
      <alignment horizontal="center" vertical="center"/>
    </xf>
    <xf numFmtId="164" fontId="27" fillId="0" borderId="1" applyAlignment="1" pivotButton="0" quotePrefix="0" xfId="0">
      <alignment vertical="center"/>
    </xf>
    <xf numFmtId="164" fontId="20" fillId="0" borderId="17" applyAlignment="1" pivotButton="0" quotePrefix="0" xfId="0">
      <alignment horizontal="center" vertical="center"/>
    </xf>
    <xf numFmtId="0" fontId="0" fillId="0" borderId="18" pivotButton="0" quotePrefix="0" xfId="0"/>
    <xf numFmtId="0" fontId="16" fillId="10" borderId="4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textRotation="255"/>
    </xf>
    <xf numFmtId="0" fontId="27" fillId="7" borderId="4" applyAlignment="1" pivotButton="0" quotePrefix="0" xfId="0">
      <alignment horizontal="left" vertical="center"/>
    </xf>
    <xf numFmtId="164" fontId="20" fillId="0" borderId="12" applyAlignment="1" pivotButton="0" quotePrefix="0" xfId="0">
      <alignment horizontal="center" vertical="center"/>
    </xf>
    <xf numFmtId="0" fontId="0" fillId="0" borderId="12" pivotButton="0" quotePrefix="0" xfId="0"/>
    <xf numFmtId="165" fontId="32" fillId="0" borderId="0" applyAlignment="1" pivotButton="0" quotePrefix="0" xfId="0">
      <alignment vertical="center"/>
    </xf>
    <xf numFmtId="165" fontId="33" fillId="4" borderId="0" applyAlignment="1" pivotButton="0" quotePrefix="0" xfId="0">
      <alignment vertical="center" wrapText="1"/>
    </xf>
    <xf numFmtId="165" fontId="32" fillId="0" borderId="0" applyAlignment="1" pivotButton="0" quotePrefix="0" xfId="0">
      <alignment vertical="center" wrapText="1"/>
    </xf>
    <xf numFmtId="165" fontId="20" fillId="0" borderId="6" applyAlignment="1" pivotButton="0" quotePrefix="0" xfId="2">
      <alignment vertical="center"/>
    </xf>
    <xf numFmtId="164" fontId="20" fillId="0" borderId="6" applyAlignment="1" pivotButton="0" quotePrefix="0" xfId="2">
      <alignment horizontal="right" vertical="center"/>
    </xf>
    <xf numFmtId="164" fontId="20" fillId="4" borderId="1" applyAlignment="1" pivotButton="0" quotePrefix="0" xfId="2">
      <alignment vertical="center"/>
    </xf>
    <xf numFmtId="164" fontId="20" fillId="4" borderId="1" applyAlignment="1" pivotButton="0" quotePrefix="0" xfId="0">
      <alignment vertical="center"/>
    </xf>
    <xf numFmtId="164" fontId="20" fillId="16" borderId="1" applyAlignment="1" pivotButton="0" quotePrefix="0" xfId="2">
      <alignment vertical="center"/>
    </xf>
    <xf numFmtId="164" fontId="20" fillId="0" borderId="28" applyAlignment="1" pivotButton="0" quotePrefix="0" xfId="2">
      <alignment vertical="center"/>
    </xf>
    <xf numFmtId="164" fontId="20" fillId="0" borderId="29" applyAlignment="1" pivotButton="0" quotePrefix="0" xfId="2">
      <alignment vertical="center"/>
    </xf>
    <xf numFmtId="164" fontId="20" fillId="0" borderId="27" applyAlignment="1" pivotButton="0" quotePrefix="0" xfId="2">
      <alignment vertical="center"/>
    </xf>
    <xf numFmtId="164" fontId="20" fillId="0" borderId="25" applyAlignment="1" pivotButton="0" quotePrefix="0" xfId="2">
      <alignment vertical="center"/>
    </xf>
    <xf numFmtId="164" fontId="20" fillId="4" borderId="6" applyAlignment="1" pivotButton="0" quotePrefix="0" xfId="2">
      <alignment vertical="center"/>
    </xf>
    <xf numFmtId="164" fontId="20" fillId="0" borderId="30" applyAlignment="1" pivotButton="0" quotePrefix="0" xfId="2">
      <alignment horizontal="right" vertical="center"/>
    </xf>
    <xf numFmtId="164" fontId="20" fillId="0" borderId="15" applyAlignment="1" pivotButton="0" quotePrefix="0" xfId="2">
      <alignment vertical="center"/>
    </xf>
    <xf numFmtId="164" fontId="20" fillId="0" borderId="0" applyAlignment="1" pivotButton="0" quotePrefix="0" xfId="2">
      <alignment horizontal="right" vertical="center"/>
    </xf>
    <xf numFmtId="164" fontId="20" fillId="0" borderId="13" applyAlignment="1" pivotButton="0" quotePrefix="0" xfId="2">
      <alignment horizontal="right" vertical="center"/>
    </xf>
    <xf numFmtId="164" fontId="20" fillId="0" borderId="4" applyAlignment="1" pivotButton="0" quotePrefix="0" xfId="0">
      <alignment vertical="center"/>
    </xf>
    <xf numFmtId="164" fontId="20" fillId="16" borderId="1" applyAlignment="1" pivotButton="0" quotePrefix="0" xfId="0">
      <alignment vertical="center"/>
    </xf>
    <xf numFmtId="166" fontId="20" fillId="0" borderId="1" applyAlignment="1" pivotButton="0" quotePrefix="0" xfId="0">
      <alignment vertical="center"/>
    </xf>
    <xf numFmtId="164" fontId="20" fillId="0" borderId="0" applyAlignment="1" pivotButton="0" quotePrefix="0" xfId="0">
      <alignment vertical="center"/>
    </xf>
    <xf numFmtId="164" fontId="20" fillId="0" borderId="13" applyAlignment="1" pivotButton="0" quotePrefix="0" xfId="2">
      <alignment vertical="center"/>
    </xf>
    <xf numFmtId="164" fontId="20" fillId="4" borderId="33" applyAlignment="1" pivotButton="0" quotePrefix="0" xfId="0">
      <alignment vertical="center"/>
    </xf>
    <xf numFmtId="164" fontId="20" fillId="4" borderId="10" applyAlignment="1" pivotButton="0" quotePrefix="0" xfId="0">
      <alignment vertical="center"/>
    </xf>
    <xf numFmtId="164" fontId="20" fillId="0" borderId="16" applyAlignment="1" pivotButton="0" quotePrefix="0" xfId="0">
      <alignment vertical="center"/>
    </xf>
    <xf numFmtId="164" fontId="20" fillId="0" borderId="5" applyAlignment="1" pivotButton="0" quotePrefix="0" xfId="3">
      <alignment vertical="center"/>
    </xf>
    <xf numFmtId="164" fontId="27" fillId="0" borderId="4" applyAlignment="1" pivotButton="0" quotePrefix="0" xfId="0">
      <alignment horizontal="center" vertical="center"/>
    </xf>
    <xf numFmtId="164" fontId="27" fillId="0" borderId="9" applyAlignment="1" pivotButton="0" quotePrefix="0" xfId="0">
      <alignment horizontal="center" vertical="center"/>
    </xf>
    <xf numFmtId="164" fontId="27" fillId="0" borderId="10" applyAlignment="1" pivotButton="0" quotePrefix="0" xfId="0">
      <alignment horizontal="center" vertical="center"/>
    </xf>
    <xf numFmtId="164" fontId="27" fillId="0" borderId="52" applyAlignment="1" pivotButton="0" quotePrefix="0" xfId="0">
      <alignment horizontal="center" vertical="center"/>
    </xf>
    <xf numFmtId="0" fontId="0" fillId="0" borderId="22" pivotButton="0" quotePrefix="0" xfId="0"/>
    <xf numFmtId="14" fontId="20" fillId="7" borderId="1" applyAlignment="1" pivotButton="0" quotePrefix="0" xfId="0">
      <alignment horizontal="center" vertical="center"/>
    </xf>
    <xf numFmtId="14" fontId="20" fillId="9" borderId="1" applyAlignment="1" pivotButton="0" quotePrefix="0" xfId="0">
      <alignment horizontal="center" vertical="center"/>
    </xf>
    <xf numFmtId="164" fontId="20" fillId="7" borderId="1" applyAlignment="1" pivotButton="0" quotePrefix="0" xfId="0">
      <alignment horizontal="center" vertical="center"/>
    </xf>
    <xf numFmtId="164" fontId="20" fillId="7" borderId="1" applyAlignment="1" pivotButton="0" quotePrefix="0" xfId="2">
      <alignment horizontal="center" vertical="center"/>
    </xf>
    <xf numFmtId="164" fontId="20" fillId="9" borderId="1" applyAlignment="1" pivotButton="0" quotePrefix="0" xfId="2">
      <alignment horizontal="center" vertical="center"/>
    </xf>
    <xf numFmtId="14" fontId="20" fillId="15" borderId="1" applyAlignment="1" pivotButton="0" quotePrefix="0" xfId="0">
      <alignment horizontal="center" vertical="center"/>
    </xf>
    <xf numFmtId="164" fontId="20" fillId="4" borderId="1" applyAlignment="1" pivotButton="0" quotePrefix="0" xfId="2">
      <alignment horizontal="center" vertical="center"/>
    </xf>
    <xf numFmtId="164" fontId="20" fillId="15" borderId="1" applyAlignment="1" pivotButton="0" quotePrefix="0" xfId="2">
      <alignment horizontal="center" vertical="center"/>
    </xf>
    <xf numFmtId="164" fontId="20" fillId="15" borderId="1" applyAlignment="1" pivotButton="0" quotePrefix="0" xfId="0">
      <alignment horizontal="center" vertical="center"/>
    </xf>
    <xf numFmtId="164" fontId="20" fillId="0" borderId="0" applyAlignment="1" pivotButton="0" quotePrefix="0" xfId="0">
      <alignment horizontal="center" vertical="center"/>
    </xf>
    <xf numFmtId="164" fontId="20" fillId="0" borderId="0" applyAlignment="1" pivotButton="0" quotePrefix="0" xfId="2">
      <alignment vertical="center"/>
    </xf>
    <xf numFmtId="164" fontId="29" fillId="0" borderId="0" applyAlignment="1" pivotButton="0" quotePrefix="0" xfId="0">
      <alignment vertical="center"/>
    </xf>
    <xf numFmtId="164" fontId="16" fillId="0" borderId="1" applyAlignment="1" pivotButton="0" quotePrefix="0" xfId="0">
      <alignment vertical="center"/>
    </xf>
    <xf numFmtId="164" fontId="16" fillId="0" borderId="1" applyAlignment="1" pivotButton="0" quotePrefix="0" xfId="2">
      <alignment vertical="center"/>
    </xf>
    <xf numFmtId="164" fontId="16" fillId="0" borderId="1" applyAlignment="1" pivotButton="0" quotePrefix="0" xfId="3">
      <alignment vertical="center"/>
    </xf>
    <xf numFmtId="164" fontId="1" fillId="0" borderId="1" applyAlignment="1" pivotButton="0" quotePrefix="0" xfId="3">
      <alignment vertical="center"/>
    </xf>
    <xf numFmtId="164" fontId="16" fillId="0" borderId="1" applyAlignment="1" pivotButton="0" quotePrefix="0" xfId="0">
      <alignment horizontal="center" vertical="center"/>
    </xf>
    <xf numFmtId="164" fontId="16" fillId="0" borderId="17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 wrapText="1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0" fontId="16" fillId="6" borderId="6" applyAlignment="1" pivotButton="0" quotePrefix="0" xfId="0">
      <alignment horizontal="center" vertical="center" wrapText="1"/>
    </xf>
    <xf numFmtId="0" fontId="16" fillId="6" borderId="20" applyAlignment="1" pivotButton="0" quotePrefix="0" xfId="0">
      <alignment horizontal="center" vertical="center" wrapText="1"/>
    </xf>
    <xf numFmtId="164" fontId="16" fillId="0" borderId="2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6" fillId="0" borderId="1" applyAlignment="1" pivotButton="0" quotePrefix="0" xfId="0">
      <alignment horizontal="right" vertical="center"/>
    </xf>
    <xf numFmtId="164" fontId="16" fillId="0" borderId="5" applyAlignment="1" pivotButton="0" quotePrefix="0" xfId="3">
      <alignment vertical="center"/>
    </xf>
    <xf numFmtId="164" fontId="21" fillId="0" borderId="1" applyAlignment="1" pivotButton="0" quotePrefix="0" xfId="0">
      <alignment horizontal="center" vertical="center"/>
    </xf>
    <xf numFmtId="165" fontId="24" fillId="0" borderId="0" applyAlignment="1" pivotButton="0" quotePrefix="0" xfId="0">
      <alignment vertical="center"/>
    </xf>
    <xf numFmtId="165" fontId="19" fillId="0" borderId="0" applyAlignment="1" pivotButton="0" quotePrefix="0" xfId="0">
      <alignment vertical="center"/>
    </xf>
    <xf numFmtId="165" fontId="16" fillId="0" borderId="6" applyAlignment="1" pivotButton="0" quotePrefix="0" xfId="3">
      <alignment horizontal="right" vertical="center"/>
    </xf>
    <xf numFmtId="165" fontId="16" fillId="0" borderId="1" applyAlignment="1" pivotButton="0" quotePrefix="0" xfId="3">
      <alignment horizontal="right" vertical="center"/>
    </xf>
    <xf numFmtId="164" fontId="16" fillId="0" borderId="6" applyAlignment="1" pivotButton="0" quotePrefix="0" xfId="2">
      <alignment vertical="center"/>
    </xf>
    <xf numFmtId="165" fontId="16" fillId="0" borderId="6" applyAlignment="1" pivotButton="0" quotePrefix="0" xfId="2">
      <alignment vertical="center"/>
    </xf>
    <xf numFmtId="165" fontId="16" fillId="0" borderId="1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164" fontId="16" fillId="0" borderId="1" applyAlignment="1" pivotButton="0" quotePrefix="0" xfId="2">
      <alignment horizontal="right" vertical="center"/>
    </xf>
    <xf numFmtId="164" fontId="17" fillId="0" borderId="6" applyAlignment="1" pivotButton="0" quotePrefix="0" xfId="2">
      <alignment vertical="center"/>
    </xf>
    <xf numFmtId="164" fontId="1" fillId="0" borderId="6" applyAlignment="1" pivotButton="0" quotePrefix="0" xfId="2">
      <alignment horizontal="right" vertical="center"/>
    </xf>
    <xf numFmtId="164" fontId="16" fillId="0" borderId="6" applyAlignment="1" pivotButton="0" quotePrefix="0" xfId="2">
      <alignment horizontal="right" vertical="center"/>
    </xf>
    <xf numFmtId="164" fontId="16" fillId="0" borderId="6" applyAlignment="1" pivotButton="0" quotePrefix="0" xfId="0">
      <alignment vertical="center"/>
    </xf>
    <xf numFmtId="164" fontId="16" fillId="0" borderId="5" applyAlignment="1" pivotButton="0" quotePrefix="0" xfId="2">
      <alignment vertical="center"/>
    </xf>
    <xf numFmtId="164" fontId="16" fillId="0" borderId="28" applyAlignment="1" pivotButton="0" quotePrefix="0" xfId="2">
      <alignment vertical="center"/>
    </xf>
    <xf numFmtId="164" fontId="16" fillId="0" borderId="29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4" fontId="17" fillId="0" borderId="16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6" fillId="0" borderId="30" applyAlignment="1" pivotButton="0" quotePrefix="0" xfId="2">
      <alignment vertical="center"/>
    </xf>
    <xf numFmtId="164" fontId="16" fillId="0" borderId="15" applyAlignment="1" pivotButton="0" quotePrefix="0" xfId="2">
      <alignment vertical="center"/>
    </xf>
    <xf numFmtId="164" fontId="16" fillId="0" borderId="4" applyAlignment="1" pivotButton="0" quotePrefix="0" xfId="2">
      <alignment vertical="center"/>
    </xf>
    <xf numFmtId="164" fontId="16" fillId="0" borderId="1" applyAlignment="1" pivotButton="0" quotePrefix="0" xfId="3">
      <alignment horizontal="right" vertical="center"/>
    </xf>
    <xf numFmtId="164" fontId="16" fillId="0" borderId="1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1" fillId="0" borderId="6" applyAlignment="1" pivotButton="0" quotePrefix="0" xfId="3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4" fontId="1" fillId="0" borderId="1" applyAlignment="1" pivotButton="0" quotePrefix="0" xfId="2">
      <alignment horizontal="right" vertical="center"/>
    </xf>
    <xf numFmtId="164" fontId="18" fillId="0" borderId="1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164" fontId="1" fillId="0" borderId="6" applyAlignment="1" pivotButton="0" quotePrefix="0" xfId="0">
      <alignment vertical="center"/>
    </xf>
    <xf numFmtId="164" fontId="1" fillId="0" borderId="1" applyAlignment="1" pivotButton="0" quotePrefix="0" xfId="0">
      <alignment vertical="center"/>
    </xf>
    <xf numFmtId="164" fontId="18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1" fillId="0" borderId="5" applyAlignment="1" pivotButton="0" quotePrefix="0" xfId="2">
      <alignment vertical="center"/>
    </xf>
    <xf numFmtId="164" fontId="1" fillId="0" borderId="14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29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25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0" borderId="8" applyAlignment="1" pivotButton="0" quotePrefix="0" xfId="2">
      <alignment vertical="center"/>
    </xf>
    <xf numFmtId="164" fontId="1" fillId="14" borderId="6" applyAlignment="1" pivotButton="0" quotePrefix="0" xfId="2">
      <alignment vertical="center"/>
    </xf>
    <xf numFmtId="164" fontId="17" fillId="0" borderId="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" fillId="0" borderId="6" applyAlignment="1" pivotButton="0" quotePrefix="0" xfId="0">
      <alignment horizontal="right" vertical="center"/>
    </xf>
    <xf numFmtId="164" fontId="1" fillId="0" borderId="1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16" applyAlignment="1" pivotButton="0" quotePrefix="0" xfId="2">
      <alignment horizontal="right" vertical="center"/>
    </xf>
    <xf numFmtId="164" fontId="1" fillId="0" borderId="30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164" fontId="1" fillId="0" borderId="16" applyAlignment="1" pivotButton="0" quotePrefix="0" xfId="2">
      <alignment vertical="center"/>
    </xf>
    <xf numFmtId="164" fontId="1" fillId="0" borderId="5" applyAlignment="1" pivotButton="0" quotePrefix="0" xfId="2">
      <alignment horizontal="right" vertical="center"/>
    </xf>
    <xf numFmtId="164" fontId="1" fillId="0" borderId="4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0" fontId="1" fillId="6" borderId="1" applyAlignment="1" pivotButton="0" quotePrefix="0" xfId="0">
      <alignment horizontal="center" vertical="center"/>
    </xf>
    <xf numFmtId="164" fontId="1" fillId="0" borderId="16" applyAlignment="1" pivotButton="0" quotePrefix="0" xfId="0">
      <alignment vertical="center"/>
    </xf>
    <xf numFmtId="0" fontId="1" fillId="10" borderId="4" applyAlignment="1" pivotButton="0" quotePrefix="0" xfId="0">
      <alignment horizontal="center" vertical="center"/>
    </xf>
    <xf numFmtId="164" fontId="1" fillId="0" borderId="8" applyAlignment="1" pivotButton="0" quotePrefix="0" xfId="0">
      <alignment vertical="center"/>
    </xf>
    <xf numFmtId="164" fontId="1" fillId="0" borderId="1" applyAlignment="1" pivotButton="0" quotePrefix="0" xfId="3">
      <alignment horizontal="right" vertical="center"/>
    </xf>
    <xf numFmtId="164" fontId="21" fillId="0" borderId="4" applyAlignment="1" pivotButton="0" quotePrefix="0" xfId="0">
      <alignment horizontal="center" vertical="center"/>
    </xf>
    <xf numFmtId="164" fontId="21" fillId="0" borderId="9" applyAlignment="1" pivotButton="0" quotePrefix="0" xfId="0">
      <alignment horizontal="center" vertical="center"/>
    </xf>
    <xf numFmtId="164" fontId="21" fillId="0" borderId="10" applyAlignment="1" pivotButton="0" quotePrefix="0" xfId="0">
      <alignment horizontal="center" vertical="center"/>
    </xf>
    <xf numFmtId="164" fontId="21" fillId="0" borderId="52" applyAlignment="1" pivotButton="0" quotePrefix="0" xfId="0">
      <alignment horizontal="center" vertical="center"/>
    </xf>
    <xf numFmtId="164" fontId="1" fillId="0" borderId="1" applyAlignment="1" pivotButton="0" quotePrefix="0" xfId="2">
      <alignment horizontal="center" vertical="center"/>
    </xf>
    <xf numFmtId="164" fontId="1" fillId="0" borderId="1" applyAlignment="1" pivotButton="0" quotePrefix="0" xfId="0">
      <alignment horizontal="center" vertical="center"/>
    </xf>
    <xf numFmtId="14" fontId="1" fillId="0" borderId="1" applyAlignment="1" pivotButton="0" quotePrefix="0" xfId="2">
      <alignment horizontal="center" vertical="center"/>
    </xf>
    <xf numFmtId="168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1">
      <alignment horizontal="center" vertical="center"/>
    </xf>
    <xf numFmtId="164" fontId="13" fillId="0" borderId="1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4" fontId="0" fillId="0" borderId="1" applyAlignment="1" pivotButton="0" quotePrefix="0" xfId="0">
      <alignment horizontal="center" vertical="center"/>
    </xf>
    <xf numFmtId="164" fontId="14" fillId="0" borderId="0" applyAlignment="1" pivotButton="0" quotePrefix="0" xfId="2">
      <alignment vertical="center"/>
    </xf>
    <xf numFmtId="164" fontId="0" fillId="0" borderId="1" applyAlignment="1" pivotButton="0" quotePrefix="0" xfId="2">
      <alignment horizontal="center" vertical="center"/>
    </xf>
    <xf numFmtId="164" fontId="15" fillId="8" borderId="1" applyAlignment="1" pivotButton="0" quotePrefix="0" xfId="0">
      <alignment horizontal="center" vertical="center"/>
    </xf>
    <xf numFmtId="164" fontId="14" fillId="0" borderId="1" applyAlignment="1" pivotButton="0" quotePrefix="0" xfId="2">
      <alignment vertical="center"/>
    </xf>
    <xf numFmtId="164" fontId="13" fillId="0" borderId="1" applyAlignment="1" pivotButton="0" quotePrefix="0" xfId="2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29" fillId="0" borderId="1" applyAlignment="1" pivotButton="0" quotePrefix="0" xfId="2">
      <alignment vertical="center"/>
    </xf>
  </cellXfs>
  <cellStyles count="8">
    <cellStyle name="標準" xfId="0" builtinId="0"/>
    <cellStyle name="通貨 [0.00]" xfId="1" builtinId="4"/>
    <cellStyle name="通貨" xfId="2" builtinId="7"/>
    <cellStyle name="パーセント" xfId="3" builtinId="5"/>
    <cellStyle name="桁区切り" xfId="4" builtinId="6"/>
    <cellStyle name="通貨 2" xfId="5"/>
    <cellStyle name="通貨 2 2" xfId="6"/>
    <cellStyle name="通貨 3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GIGABYTE</author>
  </authors>
  <commentList>
    <comment ref="Q85" authorId="0" shapeId="0">
      <text>
        <t xml:space="preserve">GIGABYTE:
Natalia
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M32" sqref="M32"/>
    </sheetView>
  </sheetViews>
  <sheetFormatPr baseColWidth="8" defaultRowHeight="18.75"/>
  <cols>
    <col width="13.625" customWidth="1" style="637" min="2" max="2"/>
    <col width="14.875" customWidth="1" style="637" min="4" max="4"/>
  </cols>
  <sheetData>
    <row r="1">
      <c r="A1" s="0" t="inlineStr">
        <is>
          <t>2024.04月</t>
        </is>
      </c>
      <c r="B1" s="638" t="n">
        <v>24895867</v>
      </c>
      <c r="C1" s="0" t="inlineStr">
        <is>
          <t>全ロシア</t>
        </is>
      </c>
      <c r="D1" s="639">
        <f>B1</f>
        <v/>
      </c>
    </row>
    <row r="2">
      <c r="A2" s="0" t="inlineStr">
        <is>
          <t>2024.05月</t>
        </is>
      </c>
      <c r="B2" s="638" t="n">
        <v>1309474</v>
      </c>
      <c r="C2" s="0" t="inlineStr">
        <is>
          <t>ロシア</t>
        </is>
      </c>
      <c r="D2" s="639">
        <f>B2-24439</f>
        <v/>
      </c>
    </row>
    <row r="3">
      <c r="A3" s="0" t="inlineStr">
        <is>
          <t>2024.06月</t>
        </is>
      </c>
      <c r="B3" s="638" t="n">
        <v>10995678</v>
      </c>
      <c r="C3" s="0" t="inlineStr">
        <is>
          <t>全ロシア</t>
        </is>
      </c>
      <c r="D3" s="639">
        <f>B3</f>
        <v/>
      </c>
    </row>
    <row r="4">
      <c r="A4" s="0" t="inlineStr">
        <is>
          <t>2024.07月</t>
        </is>
      </c>
      <c r="B4" s="638" t="n">
        <v>93415</v>
      </c>
      <c r="C4" s="0" t="inlineStr">
        <is>
          <t>全ロシア</t>
        </is>
      </c>
      <c r="D4" s="639">
        <f>B4</f>
        <v/>
      </c>
    </row>
    <row r="5">
      <c r="A5" s="0" t="inlineStr">
        <is>
          <t>2024.08月</t>
        </is>
      </c>
      <c r="B5" s="638" t="n">
        <v>18576997</v>
      </c>
      <c r="C5" s="0" t="inlineStr">
        <is>
          <t>全ロシア</t>
        </is>
      </c>
      <c r="D5" s="639">
        <f>B5</f>
        <v/>
      </c>
    </row>
    <row r="6">
      <c r="A6" s="0" t="inlineStr">
        <is>
          <t>2024.09月</t>
        </is>
      </c>
      <c r="B6" s="638" t="n">
        <v>1250861</v>
      </c>
      <c r="D6" s="639">
        <f>B6</f>
        <v/>
      </c>
    </row>
    <row r="7">
      <c r="A7" s="0" t="inlineStr">
        <is>
          <t>2024.10月</t>
        </is>
      </c>
      <c r="B7" s="638" t="n">
        <v>26538310</v>
      </c>
      <c r="D7" s="639">
        <f>B7</f>
        <v/>
      </c>
    </row>
    <row r="8">
      <c r="A8" s="0" t="inlineStr">
        <is>
          <t>2024.11月</t>
        </is>
      </c>
      <c r="B8" s="638" t="n">
        <v>1177347</v>
      </c>
      <c r="D8" s="639">
        <f>B8</f>
        <v/>
      </c>
    </row>
    <row r="9">
      <c r="A9" s="0" t="inlineStr">
        <is>
          <t>2024.12月</t>
        </is>
      </c>
      <c r="B9" s="638" t="n">
        <v>22993685</v>
      </c>
      <c r="D9" s="639">
        <f>B9</f>
        <v/>
      </c>
    </row>
    <row r="10">
      <c r="A10" s="0" t="inlineStr">
        <is>
          <t>2025.1月</t>
        </is>
      </c>
      <c r="B10" s="638" t="n">
        <v>90675</v>
      </c>
      <c r="C10" s="0" t="inlineStr">
        <is>
          <t>フランス</t>
        </is>
      </c>
      <c r="D10" s="639" t="n"/>
    </row>
    <row r="11">
      <c r="A11" s="0" t="inlineStr">
        <is>
          <t>2025.2月</t>
        </is>
      </c>
      <c r="B11" s="638" t="n">
        <v>1838321</v>
      </c>
      <c r="C11" s="0" t="inlineStr">
        <is>
          <t>ドバイ</t>
        </is>
      </c>
      <c r="D11" s="639" t="n"/>
    </row>
    <row r="12">
      <c r="A12" s="0" t="inlineStr">
        <is>
          <t>2025.3月</t>
        </is>
      </c>
      <c r="B12" s="638" t="n">
        <v>17310919</v>
      </c>
      <c r="C12" s="0" t="inlineStr">
        <is>
          <t>ロシア</t>
        </is>
      </c>
    </row>
    <row r="13">
      <c r="B13" s="638">
        <f>SUM(B1:B12)</f>
        <v/>
      </c>
      <c r="D13" s="0" t="inlineStr">
        <is>
          <t>￥108,305,798（うちロシア向けは9631万）</t>
        </is>
      </c>
    </row>
    <row r="14">
      <c r="B14" s="638" t="n"/>
      <c r="D14" s="639">
        <f>B12+108305798</f>
        <v/>
      </c>
    </row>
    <row r="15">
      <c r="B15" s="638" t="n"/>
      <c r="D15" s="639" t="n"/>
    </row>
    <row r="16">
      <c r="B16" s="638" t="n"/>
      <c r="D16" s="639">
        <f>96310000+B12</f>
        <v/>
      </c>
    </row>
    <row r="18">
      <c r="D18" s="639">
        <f>B13-D16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F21" sqref="F21:F22"/>
    </sheetView>
  </sheetViews>
  <sheetFormatPr baseColWidth="8" defaultColWidth="9" defaultRowHeight="18.75"/>
  <cols>
    <col width="11.125" customWidth="1" style="637" min="3" max="3"/>
    <col width="14" customWidth="1" style="637" min="4" max="7"/>
    <col width="13" customWidth="1" style="637" min="8" max="8"/>
    <col width="10.375" bestFit="1" customWidth="1" style="637" min="9" max="9"/>
    <col width="9.125" bestFit="1" customWidth="1" style="637" min="10" max="10"/>
    <col width="11.375" bestFit="1" customWidth="1" style="637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7" t="n"/>
      <c r="C2" s="7" t="inlineStr">
        <is>
          <t>出荷日</t>
        </is>
      </c>
      <c r="D2" s="10" t="n">
        <v>45157</v>
      </c>
      <c r="E2" s="10" t="n">
        <v>45204</v>
      </c>
      <c r="F2" s="10" t="n">
        <v>45350</v>
      </c>
      <c r="G2" s="10" t="n">
        <v>45409</v>
      </c>
      <c r="H2" s="44" t="inlineStr">
        <is>
          <t>合計</t>
        </is>
      </c>
    </row>
    <row r="3" ht="13.5" customHeight="1" s="637">
      <c r="A3" s="613" t="inlineStr">
        <is>
          <t>仕入</t>
        </is>
      </c>
      <c r="B3" s="618" t="inlineStr">
        <is>
          <t>UTENA</t>
        </is>
      </c>
      <c r="C3" s="63" t="inlineStr">
        <is>
          <t>Total</t>
        </is>
      </c>
      <c r="D3" s="898" t="n">
        <v>2261260</v>
      </c>
      <c r="E3" s="892" t="n">
        <v>1977600</v>
      </c>
      <c r="F3" s="892" t="n">
        <v>1397436</v>
      </c>
      <c r="G3" s="892" t="n">
        <v>1312728</v>
      </c>
      <c r="H3" s="225">
        <f>SUM(D3:G3)</f>
        <v/>
      </c>
      <c r="I3" s="639" t="n"/>
    </row>
    <row r="4">
      <c r="A4" s="647" t="n"/>
      <c r="B4" s="648" t="n"/>
      <c r="C4" s="63" t="inlineStr">
        <is>
          <t>Total(税込）</t>
        </is>
      </c>
      <c r="D4" s="898">
        <f>D3*1.1</f>
        <v/>
      </c>
      <c r="E4" s="892" t="n">
        <v>2175359</v>
      </c>
      <c r="F4" s="892">
        <f>F3*1.1</f>
        <v/>
      </c>
      <c r="G4" s="892">
        <f>G3*1.1</f>
        <v/>
      </c>
      <c r="H4" s="225">
        <f>SUM(D4:G4)</f>
        <v/>
      </c>
      <c r="I4" s="5">
        <f>H4-H3</f>
        <v/>
      </c>
    </row>
    <row r="5">
      <c r="A5" s="648" t="n"/>
      <c r="B5" s="618" t="inlineStr">
        <is>
          <t>TOTAL</t>
        </is>
      </c>
      <c r="C5" s="667" t="n"/>
      <c r="D5" s="892">
        <f>D3</f>
        <v/>
      </c>
      <c r="E5" s="892">
        <f>E3</f>
        <v/>
      </c>
      <c r="F5" s="892">
        <f>F3</f>
        <v/>
      </c>
      <c r="G5" s="892">
        <f>G3</f>
        <v/>
      </c>
      <c r="H5" s="225">
        <f>SUM(D5:G5)</f>
        <v/>
      </c>
    </row>
    <row r="6" ht="39" customHeight="1" s="637">
      <c r="A6" s="617" t="inlineStr">
        <is>
          <t>売上</t>
        </is>
      </c>
      <c r="B6" s="214" t="inlineStr">
        <is>
          <t>UTENA</t>
        </is>
      </c>
      <c r="C6" s="609" t="inlineStr">
        <is>
          <t>Total</t>
        </is>
      </c>
      <c r="D6" s="892" t="n">
        <v>2601416</v>
      </c>
      <c r="E6" s="892" t="n">
        <v>2275356</v>
      </c>
      <c r="F6" s="892" t="n">
        <v>1608156</v>
      </c>
      <c r="G6" s="892" t="n">
        <v>1510344</v>
      </c>
      <c r="H6" s="225">
        <f>SUM(D6:G6)</f>
        <v/>
      </c>
    </row>
    <row r="7" ht="26.25" customHeight="1" s="637">
      <c r="A7" s="610" t="inlineStr">
        <is>
          <t>売上合計金額</t>
        </is>
      </c>
      <c r="B7" s="667" t="n"/>
      <c r="C7" s="63" t="inlineStr">
        <is>
          <t>Total</t>
        </is>
      </c>
      <c r="D7" s="894">
        <f>D6</f>
        <v/>
      </c>
      <c r="E7" s="894">
        <f>E6</f>
        <v/>
      </c>
      <c r="F7" s="894">
        <f>F6</f>
        <v/>
      </c>
      <c r="G7" s="894">
        <f>G6+3700</f>
        <v/>
      </c>
      <c r="H7" s="225">
        <f>SUM(D7:G7)</f>
        <v/>
      </c>
      <c r="I7" s="5">
        <f>55800000+H7</f>
        <v/>
      </c>
    </row>
    <row r="8">
      <c r="A8" s="613" t="inlineStr">
        <is>
          <t>利益</t>
        </is>
      </c>
      <c r="B8" s="610" t="inlineStr">
        <is>
          <t>合計利益</t>
        </is>
      </c>
      <c r="C8" s="667" t="n"/>
      <c r="D8" s="894">
        <f>D7-D5</f>
        <v/>
      </c>
      <c r="E8" s="894">
        <f>E7-E5</f>
        <v/>
      </c>
      <c r="F8" s="894">
        <f>F7-F5</f>
        <v/>
      </c>
      <c r="G8" s="894">
        <f>G7-G5</f>
        <v/>
      </c>
      <c r="H8" s="225">
        <f>SUM(D8:G8)</f>
        <v/>
      </c>
      <c r="I8" s="0" t="n">
        <v>8506639</v>
      </c>
      <c r="J8" s="5" t="n"/>
    </row>
    <row r="9">
      <c r="A9" s="648" t="n"/>
      <c r="B9" s="610" t="inlineStr">
        <is>
          <t>合計利益率</t>
        </is>
      </c>
      <c r="C9" s="667" t="n"/>
      <c r="D9" s="53">
        <f>D8/D7</f>
        <v/>
      </c>
      <c r="E9" s="53">
        <f>E8/E7</f>
        <v/>
      </c>
      <c r="F9" s="53">
        <f>F8/F7</f>
        <v/>
      </c>
      <c r="G9" s="53">
        <f>G8/G7</f>
        <v/>
      </c>
      <c r="H9" s="226">
        <f>H8/H7</f>
        <v/>
      </c>
    </row>
    <row r="10" hidden="1" ht="13.5" customHeight="1" s="637">
      <c r="A10" s="612" t="inlineStr">
        <is>
          <t>KS
商品別利益</t>
        </is>
      </c>
      <c r="B10" s="614" t="inlineStr">
        <is>
          <t>UTENA</t>
        </is>
      </c>
      <c r="C10" s="705" t="n"/>
      <c r="D10" s="7" t="n"/>
      <c r="E10" s="7" t="n"/>
      <c r="F10" s="7" t="n"/>
      <c r="G10" s="7" t="n"/>
      <c r="H10" s="225">
        <f>SUM(#REF!)</f>
        <v/>
      </c>
    </row>
    <row r="11" hidden="1" ht="13.5" customHeight="1" s="637">
      <c r="A11" s="647" t="n"/>
      <c r="B11" s="703" t="n"/>
      <c r="C11" s="704" t="n"/>
      <c r="D11" s="7" t="n"/>
      <c r="E11" s="7" t="n"/>
      <c r="F11" s="7" t="n"/>
      <c r="G11" s="7" t="n"/>
      <c r="H11" s="225">
        <f>SUM(#REF!)</f>
        <v/>
      </c>
    </row>
    <row r="12" hidden="1" ht="13.5" customHeight="1" s="637">
      <c r="A12" s="647" t="n"/>
      <c r="B12" s="614" t="inlineStr">
        <is>
          <t>Shallbe</t>
        </is>
      </c>
      <c r="C12" s="705" t="n"/>
      <c r="D12" s="7" t="n"/>
      <c r="E12" s="7" t="n"/>
      <c r="F12" s="7" t="n"/>
      <c r="G12" s="7" t="n"/>
      <c r="H12" s="225">
        <f>SUM(#REF!)</f>
        <v/>
      </c>
    </row>
    <row r="13" hidden="1" ht="13.5" customHeight="1" s="637">
      <c r="A13" s="648" t="n"/>
      <c r="B13" s="703" t="n"/>
      <c r="C13" s="704" t="n"/>
      <c r="D13" s="7" t="n"/>
      <c r="E13" s="7" t="n"/>
      <c r="F13" s="7" t="n"/>
      <c r="G13" s="7" t="n"/>
      <c r="H13" s="225">
        <f>SUM(#REF!)</f>
        <v/>
      </c>
    </row>
    <row r="14">
      <c r="A14" s="610" t="inlineStr">
        <is>
          <t>YAMATO債務残高</t>
        </is>
      </c>
      <c r="B14" s="681" t="n"/>
      <c r="C14" s="705" t="n"/>
      <c r="D14" s="894">
        <f>D6</f>
        <v/>
      </c>
      <c r="E14" s="894">
        <f>E6</f>
        <v/>
      </c>
      <c r="F14" s="894">
        <f>F6</f>
        <v/>
      </c>
      <c r="G14" s="894">
        <f>G6</f>
        <v/>
      </c>
      <c r="H14" s="227" t="n"/>
      <c r="L14" s="639">
        <f>#REF!+12804072</f>
        <v/>
      </c>
    </row>
    <row r="15">
      <c r="A15" s="703" t="n"/>
      <c r="B15" s="708" t="n"/>
      <c r="C15" s="704" t="n"/>
      <c r="D15" s="648" t="n"/>
      <c r="E15" s="648" t="n"/>
      <c r="F15" s="648" t="n"/>
      <c r="G15" s="648" t="n"/>
    </row>
    <row r="16" ht="26.25" customHeight="1" s="637">
      <c r="A16" s="610" t="inlineStr">
        <is>
          <t>入金予定</t>
        </is>
      </c>
      <c r="B16" s="719" t="n"/>
      <c r="C16" s="667" t="n"/>
      <c r="D16" s="606" t="n">
        <v>45219</v>
      </c>
      <c r="E16" s="606" t="n">
        <v>45282</v>
      </c>
      <c r="F16" s="606" t="n"/>
      <c r="G16" s="606" t="n"/>
      <c r="H16" s="228" t="inlineStr">
        <is>
          <t>原産地証明書の発給</t>
        </is>
      </c>
    </row>
    <row r="17">
      <c r="A17" s="611" t="inlineStr">
        <is>
          <t>入金
①</t>
        </is>
      </c>
      <c r="B17" s="609" t="inlineStr">
        <is>
          <t>日付</t>
        </is>
      </c>
      <c r="C17" s="705" t="n"/>
      <c r="D17" s="606" t="n">
        <v>45211</v>
      </c>
      <c r="E17" s="606" t="n">
        <v>45281</v>
      </c>
      <c r="F17" s="606" t="n">
        <v>45420</v>
      </c>
      <c r="G17" s="606" t="n">
        <v>45462</v>
      </c>
      <c r="H17" s="895" t="n">
        <v>2200</v>
      </c>
    </row>
    <row r="18">
      <c r="A18" s="647" t="n"/>
      <c r="B18" s="703" t="n"/>
      <c r="C18" s="704" t="n"/>
      <c r="D18" s="648" t="n"/>
      <c r="E18" s="648" t="n"/>
      <c r="F18" s="648" t="n"/>
      <c r="G18" s="648" t="n"/>
      <c r="H18" s="230" t="inlineStr">
        <is>
          <t>初回+1500円（商工会議所登録料半額）</t>
        </is>
      </c>
    </row>
    <row r="19">
      <c r="A19" s="647" t="n"/>
      <c r="B19" s="609" t="inlineStr">
        <is>
          <t>額</t>
        </is>
      </c>
      <c r="C19" s="705" t="n"/>
      <c r="D19" s="899" t="n">
        <v>2593050</v>
      </c>
      <c r="E19" s="899" t="n">
        <v>2420660</v>
      </c>
      <c r="F19" s="899" t="n">
        <v>1461025</v>
      </c>
      <c r="G19" s="896" t="n">
        <v>1571600</v>
      </c>
    </row>
    <row r="20">
      <c r="A20" s="648" t="n"/>
      <c r="B20" s="703" t="n"/>
      <c r="C20" s="704" t="n"/>
      <c r="D20" s="648" t="n"/>
      <c r="E20" s="648" t="n"/>
      <c r="F20" s="648" t="n"/>
      <c r="G20" s="648" t="n"/>
    </row>
    <row r="21">
      <c r="A21" s="611" t="inlineStr">
        <is>
          <t>入金
②</t>
        </is>
      </c>
      <c r="B21" s="609" t="inlineStr">
        <is>
          <t>日付</t>
        </is>
      </c>
      <c r="C21" s="705" t="n"/>
      <c r="D21" s="899" t="n"/>
      <c r="E21" s="899" t="n"/>
      <c r="F21" s="623" t="n"/>
      <c r="G21" s="606" t="n"/>
    </row>
    <row r="22">
      <c r="A22" s="647" t="n"/>
      <c r="B22" s="703" t="n"/>
      <c r="C22" s="704" t="n"/>
      <c r="D22" s="648" t="n"/>
      <c r="E22" s="648" t="n"/>
      <c r="F22" s="648" t="n"/>
      <c r="G22" s="648" t="n"/>
    </row>
    <row r="23">
      <c r="A23" s="647" t="n"/>
      <c r="B23" s="609" t="inlineStr">
        <is>
          <t>額</t>
        </is>
      </c>
      <c r="C23" s="705" t="n"/>
      <c r="D23" s="899" t="n"/>
      <c r="E23" s="899" t="n"/>
      <c r="F23" s="899" t="n"/>
      <c r="G23" s="606" t="n"/>
    </row>
    <row r="24">
      <c r="A24" s="648" t="n"/>
      <c r="B24" s="703" t="n"/>
      <c r="C24" s="704" t="n"/>
      <c r="D24" s="648" t="n"/>
      <c r="E24" s="648" t="n"/>
      <c r="F24" s="648" t="n"/>
      <c r="G24" s="648" t="n"/>
    </row>
    <row r="25">
      <c r="A25" s="609" t="inlineStr">
        <is>
          <t>債権残高</t>
        </is>
      </c>
      <c r="B25" s="681" t="n"/>
      <c r="C25" s="705" t="n"/>
      <c r="D25" s="894">
        <f>D7-D19</f>
        <v/>
      </c>
      <c r="E25" s="894">
        <f>E7-E19</f>
        <v/>
      </c>
      <c r="F25" s="894">
        <f>F7-F19-F23</f>
        <v/>
      </c>
      <c r="G25" s="894">
        <f>G7-G19-G23</f>
        <v/>
      </c>
    </row>
    <row r="26" ht="19.5" customHeight="1" s="637">
      <c r="A26" s="703" t="n"/>
      <c r="B26" s="708" t="n"/>
      <c r="C26" s="704" t="n"/>
      <c r="D26" s="648" t="n"/>
      <c r="E26" s="648" t="n"/>
      <c r="F26" s="648" t="n"/>
      <c r="G26" s="648" t="n"/>
      <c r="H26" s="639" t="n"/>
    </row>
    <row r="27" hidden="1" ht="13.5" customHeight="1" s="637">
      <c r="A27" s="7" t="n"/>
      <c r="B27" s="7" t="n"/>
      <c r="C27" s="7" t="n"/>
      <c r="D27" s="606" t="n"/>
      <c r="E27" s="606" t="n"/>
      <c r="F27" s="606" t="n"/>
      <c r="G27" s="606" t="n"/>
    </row>
    <row r="28" hidden="1" ht="13.5" customHeight="1" s="637">
      <c r="A28" s="621" t="inlineStr">
        <is>
          <t xml:space="preserve">☆合計残高　</t>
        </is>
      </c>
      <c r="B28" s="667" t="n"/>
      <c r="C28" s="897">
        <f>SUM(#REF!)</f>
        <v/>
      </c>
      <c r="D28" s="606" t="n"/>
      <c r="E28" s="606" t="n"/>
      <c r="F28" s="606" t="n"/>
      <c r="G28" s="606" t="n"/>
    </row>
    <row r="29">
      <c r="A29" s="609" t="inlineStr">
        <is>
          <t>合計債権残高</t>
        </is>
      </c>
      <c r="B29" s="681" t="n"/>
      <c r="C29" s="705" t="n"/>
      <c r="D29" s="900">
        <f>SUM(D25:G26)</f>
        <v/>
      </c>
    </row>
    <row r="30">
      <c r="A30" s="703" t="n"/>
      <c r="B30" s="708" t="n"/>
      <c r="C30" s="704" t="n"/>
      <c r="D30" s="714" t="n"/>
    </row>
    <row r="34">
      <c r="E34" s="639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L40"/>
  <sheetViews>
    <sheetView view="pageBreakPreview" topLeftCell="C7" zoomScale="95" zoomScaleNormal="100" zoomScaleSheetLayoutView="95" workbookViewId="0">
      <selection activeCell="G39" sqref="G39"/>
    </sheetView>
  </sheetViews>
  <sheetFormatPr baseColWidth="8" defaultColWidth="9" defaultRowHeight="18.75"/>
  <cols>
    <col width="11.125" customWidth="1" style="637" min="3" max="3"/>
    <col width="16" customWidth="1" style="637" min="4" max="4"/>
    <col width="14" customWidth="1" style="637" min="5" max="5"/>
    <col width="14.25" customWidth="1" style="637" min="6" max="6"/>
    <col width="14" customWidth="1" style="637" min="7" max="9"/>
    <col width="13" customWidth="1" style="637" min="10" max="10"/>
    <col width="10.375" bestFit="1" customWidth="1" style="637" min="11" max="11"/>
    <col width="9.125" bestFit="1" customWidth="1" style="637" min="12" max="12"/>
  </cols>
  <sheetData>
    <row r="1">
      <c r="A1" s="1" t="inlineStr">
        <is>
          <t>JAPAN-SENKON向け売上表　2023年8月～</t>
        </is>
      </c>
      <c r="B1" s="1" t="n"/>
      <c r="C1" s="1" t="n"/>
      <c r="F1" s="0" t="inlineStr">
        <is>
          <t>サンプル輸出</t>
        </is>
      </c>
      <c r="G1" s="0" t="inlineStr">
        <is>
          <t>贈答用輸出(原価）</t>
        </is>
      </c>
      <c r="H1" s="0" t="inlineStr">
        <is>
          <t>贈答用輸出(原価）</t>
        </is>
      </c>
      <c r="I1" s="0" t="inlineStr">
        <is>
          <t>贈答用輸出(原価）</t>
        </is>
      </c>
    </row>
    <row r="2">
      <c r="A2" s="3" t="n"/>
      <c r="B2" s="7" t="n"/>
      <c r="C2" s="7" t="inlineStr">
        <is>
          <t>出荷日</t>
        </is>
      </c>
      <c r="D2" s="10" t="n">
        <v>45217</v>
      </c>
      <c r="E2" s="10" t="n">
        <v>45393</v>
      </c>
      <c r="F2" s="10" t="n">
        <v>45601</v>
      </c>
      <c r="G2" s="10" t="n">
        <v>45781</v>
      </c>
      <c r="H2" s="10" t="n">
        <v>45826</v>
      </c>
      <c r="I2" s="10" t="n">
        <v>45846</v>
      </c>
      <c r="J2" s="7" t="inlineStr">
        <is>
          <t>合計</t>
        </is>
      </c>
    </row>
    <row r="3">
      <c r="A3" s="617" t="inlineStr">
        <is>
          <t>仕入</t>
        </is>
      </c>
      <c r="B3" s="611" t="n"/>
      <c r="C3" s="609" t="inlineStr">
        <is>
          <t>Total</t>
        </is>
      </c>
      <c r="D3" s="901" t="n">
        <v>941700</v>
      </c>
      <c r="E3" s="892">
        <f>1212800</f>
        <v/>
      </c>
      <c r="F3" s="892" t="n">
        <v>32700</v>
      </c>
      <c r="G3" s="893">
        <f>45760+101600</f>
        <v/>
      </c>
      <c r="H3" s="893" t="n">
        <v>108060</v>
      </c>
      <c r="I3" s="893" t="n">
        <v>50412</v>
      </c>
      <c r="J3" s="9">
        <f>SUM(D3:G3)</f>
        <v/>
      </c>
      <c r="K3" s="639" t="n"/>
    </row>
    <row r="4">
      <c r="A4" s="647" t="n"/>
      <c r="B4" s="648" t="n"/>
      <c r="C4" s="609" t="inlineStr">
        <is>
          <t>Total(税込）</t>
        </is>
      </c>
      <c r="D4" s="901">
        <f>D3*1.08</f>
        <v/>
      </c>
      <c r="E4" s="901">
        <f>E3*1.08</f>
        <v/>
      </c>
      <c r="F4" s="892">
        <f>F3*1.1</f>
        <v/>
      </c>
      <c r="G4" s="892">
        <f>(45760*1.1)+(54400*1.08)+(47200*1.1)</f>
        <v/>
      </c>
      <c r="H4" s="892">
        <f>H3*1.1</f>
        <v/>
      </c>
      <c r="I4" s="892">
        <f>I3*1.1</f>
        <v/>
      </c>
      <c r="J4" s="9">
        <f>SUM(D4:G4)</f>
        <v/>
      </c>
      <c r="K4" s="5">
        <f>J4-J3</f>
        <v/>
      </c>
    </row>
    <row r="5">
      <c r="A5" s="647" t="n"/>
      <c r="B5" s="611" t="inlineStr">
        <is>
          <t>センコン物流</t>
        </is>
      </c>
      <c r="C5" s="609" t="n"/>
      <c r="D5" s="901" t="n"/>
      <c r="E5" s="901" t="n">
        <v>62800</v>
      </c>
      <c r="F5" s="892" t="n"/>
      <c r="G5" s="892" t="n">
        <v>27390</v>
      </c>
      <c r="H5" s="892" t="n"/>
      <c r="I5" s="892" t="n"/>
      <c r="J5" s="9" t="n"/>
      <c r="K5" s="5" t="n"/>
    </row>
    <row r="6">
      <c r="A6" s="647" t="n"/>
      <c r="B6" s="648" t="n"/>
      <c r="C6" s="609" t="n"/>
      <c r="D6" s="901" t="n"/>
      <c r="E6" s="901">
        <f>E5*1.08</f>
        <v/>
      </c>
      <c r="F6" s="892" t="n"/>
      <c r="G6" s="892">
        <f>G5*1.1</f>
        <v/>
      </c>
      <c r="H6" s="892" t="n"/>
      <c r="I6" s="892" t="n"/>
      <c r="J6" s="9" t="n"/>
      <c r="K6" s="5">
        <f>54400+47200</f>
        <v/>
      </c>
    </row>
    <row r="7">
      <c r="A7" s="647" t="n"/>
      <c r="B7" s="631" t="inlineStr">
        <is>
          <t>国内経費</t>
        </is>
      </c>
      <c r="C7" s="609" t="inlineStr">
        <is>
          <t>Total</t>
        </is>
      </c>
      <c r="D7" s="901">
        <f>39420+22220</f>
        <v/>
      </c>
      <c r="E7" s="892" t="n">
        <v>44727</v>
      </c>
      <c r="F7" s="892" t="n"/>
      <c r="G7" s="892" t="n"/>
      <c r="H7" s="892" t="n"/>
      <c r="I7" s="892" t="n"/>
      <c r="J7" s="9" t="n"/>
      <c r="K7" s="5" t="n"/>
    </row>
    <row r="8">
      <c r="A8" s="647" t="n"/>
      <c r="B8" s="703" t="n"/>
      <c r="C8" s="609" t="inlineStr">
        <is>
          <t>Total(税込）</t>
        </is>
      </c>
      <c r="D8" s="901">
        <f>D7*1.1</f>
        <v/>
      </c>
      <c r="E8" s="901">
        <f>E7*1.1</f>
        <v/>
      </c>
      <c r="F8" s="892" t="n"/>
      <c r="G8" s="892">
        <f>G7*1.1</f>
        <v/>
      </c>
      <c r="H8" s="892" t="n"/>
      <c r="I8" s="892" t="n"/>
      <c r="J8" s="9" t="n"/>
      <c r="K8" s="5" t="n"/>
    </row>
    <row r="9">
      <c r="A9" s="647" t="n"/>
      <c r="B9" s="631" t="inlineStr">
        <is>
          <t>海上運賃</t>
        </is>
      </c>
      <c r="C9" s="609" t="inlineStr">
        <is>
          <t>Total</t>
        </is>
      </c>
      <c r="D9" s="901">
        <f>150850+15338</f>
        <v/>
      </c>
      <c r="E9" s="892" t="n">
        <v>183576</v>
      </c>
      <c r="F9" s="892" t="n"/>
      <c r="G9" s="892" t="n"/>
      <c r="H9" s="892" t="n"/>
      <c r="I9" s="892" t="n"/>
      <c r="J9" s="9" t="n"/>
      <c r="K9" s="5" t="n"/>
    </row>
    <row r="10">
      <c r="A10" s="648" t="n"/>
      <c r="B10" s="703" t="n"/>
      <c r="C10" s="609" t="inlineStr">
        <is>
          <t>非課税</t>
        </is>
      </c>
      <c r="D10" s="901">
        <f>D9</f>
        <v/>
      </c>
      <c r="E10" s="892" t="n">
        <v>183576</v>
      </c>
      <c r="F10" s="892" t="n"/>
      <c r="G10" s="892" t="n"/>
      <c r="H10" s="892" t="n"/>
      <c r="I10" s="892" t="n"/>
      <c r="J10" s="9" t="n"/>
      <c r="K10" s="5" t="n"/>
    </row>
    <row r="11" ht="19.5" customHeight="1" s="637">
      <c r="A11" s="613" t="inlineStr">
        <is>
          <t>売上合計金額</t>
        </is>
      </c>
      <c r="B11" s="611" t="inlineStr">
        <is>
          <t>TOTAL</t>
        </is>
      </c>
      <c r="C11" s="667" t="n"/>
      <c r="D11" s="901">
        <f>D3+D7+D9</f>
        <v/>
      </c>
      <c r="E11" s="892">
        <f>E3+E7+E9</f>
        <v/>
      </c>
      <c r="F11" s="892">
        <f>F3</f>
        <v/>
      </c>
      <c r="G11" s="892">
        <f>G3+G5</f>
        <v/>
      </c>
      <c r="H11" s="892" t="n">
        <v>108060</v>
      </c>
      <c r="I11" s="892" t="n">
        <v>50412</v>
      </c>
      <c r="J11" s="9">
        <f>SUM(D11:G11)</f>
        <v/>
      </c>
    </row>
    <row r="12">
      <c r="A12" s="648" t="n"/>
      <c r="B12" s="220" t="n"/>
      <c r="C12" s="609" t="inlineStr">
        <is>
          <t>Total</t>
        </is>
      </c>
      <c r="D12" s="892" t="n">
        <v>1280812</v>
      </c>
      <c r="E12" s="892">
        <f>1411040+274668</f>
        <v/>
      </c>
      <c r="F12" s="892" t="n">
        <v>32700</v>
      </c>
      <c r="G12" s="893">
        <f>G11</f>
        <v/>
      </c>
      <c r="H12" s="893">
        <f>H11</f>
        <v/>
      </c>
      <c r="I12" s="893">
        <f>I11</f>
        <v/>
      </c>
      <c r="J12" s="9">
        <f>SUM(D12:G12)</f>
        <v/>
      </c>
    </row>
    <row r="13" ht="26.25" customHeight="1" s="637">
      <c r="A13" s="610" t="inlineStr">
        <is>
          <t>売上合計金額</t>
        </is>
      </c>
      <c r="B13" s="667" t="n"/>
      <c r="C13" s="63" t="inlineStr">
        <is>
          <t>Total</t>
        </is>
      </c>
      <c r="D13" s="894" t="n">
        <v>1280812</v>
      </c>
      <c r="E13" s="894">
        <f>E12</f>
        <v/>
      </c>
      <c r="F13" s="894">
        <f>F12</f>
        <v/>
      </c>
      <c r="G13" s="894">
        <f>G12</f>
        <v/>
      </c>
      <c r="H13" s="894">
        <f>H12</f>
        <v/>
      </c>
      <c r="I13" s="894">
        <f>I12</f>
        <v/>
      </c>
      <c r="J13" s="9">
        <f>SUM(D13:G13)</f>
        <v/>
      </c>
      <c r="K13" s="5">
        <f>55800000+J13</f>
        <v/>
      </c>
    </row>
    <row r="14">
      <c r="A14" s="613" t="inlineStr">
        <is>
          <t>利益</t>
        </is>
      </c>
      <c r="B14" s="610" t="inlineStr">
        <is>
          <t>合計利益</t>
        </is>
      </c>
      <c r="C14" s="667" t="n"/>
      <c r="D14" s="894">
        <f>D13-D11</f>
        <v/>
      </c>
      <c r="E14" s="894">
        <f>E13-E11</f>
        <v/>
      </c>
      <c r="F14" s="894">
        <f>F13-F11</f>
        <v/>
      </c>
      <c r="G14" s="894">
        <f>G13-G11</f>
        <v/>
      </c>
      <c r="H14" s="894" t="n"/>
      <c r="I14" s="894" t="n"/>
      <c r="J14" s="9">
        <f>SUM(D14:G14)</f>
        <v/>
      </c>
      <c r="K14" s="0" t="n">
        <v>8506639</v>
      </c>
      <c r="L14" s="5" t="n"/>
    </row>
    <row r="15">
      <c r="A15" s="648" t="n"/>
      <c r="B15" s="610" t="inlineStr">
        <is>
          <t>合計利益率</t>
        </is>
      </c>
      <c r="C15" s="667" t="n"/>
      <c r="D15" s="53">
        <f>D14/D13</f>
        <v/>
      </c>
      <c r="E15" s="53">
        <f>E14/E13</f>
        <v/>
      </c>
      <c r="F15" s="53">
        <f>F14/F13</f>
        <v/>
      </c>
      <c r="G15" s="53">
        <f>G14/G13</f>
        <v/>
      </c>
      <c r="H15" s="53" t="n"/>
      <c r="I15" s="53" t="n"/>
      <c r="J15" s="6">
        <f>J14/J13</f>
        <v/>
      </c>
    </row>
    <row r="16" hidden="1" ht="13.5" customHeight="1" s="637">
      <c r="A16" s="612" t="inlineStr">
        <is>
          <t>KS
商品別利益</t>
        </is>
      </c>
      <c r="B16" s="614" t="inlineStr">
        <is>
          <t>UTENA</t>
        </is>
      </c>
      <c r="C16" s="705" t="n"/>
      <c r="D16" s="7" t="n"/>
      <c r="E16" s="7" t="n"/>
      <c r="F16" s="7" t="n"/>
      <c r="G16" s="44" t="n"/>
      <c r="H16" s="44" t="n"/>
      <c r="I16" s="44" t="n"/>
      <c r="J16" s="9">
        <f>SUM(#REF!)</f>
        <v/>
      </c>
    </row>
    <row r="17" hidden="1" ht="13.5" customHeight="1" s="637">
      <c r="A17" s="647" t="n"/>
      <c r="B17" s="703" t="n"/>
      <c r="C17" s="704" t="n"/>
      <c r="D17" s="7" t="n"/>
      <c r="E17" s="7" t="n"/>
      <c r="F17" s="7" t="n"/>
      <c r="G17" s="44" t="n"/>
      <c r="H17" s="44" t="n"/>
      <c r="I17" s="44" t="n"/>
      <c r="J17" s="9">
        <f>SUM(#REF!)</f>
        <v/>
      </c>
    </row>
    <row r="18" hidden="1" ht="13.5" customHeight="1" s="637">
      <c r="A18" s="647" t="n"/>
      <c r="B18" s="614" t="inlineStr">
        <is>
          <t>Shallbe</t>
        </is>
      </c>
      <c r="C18" s="705" t="n"/>
      <c r="D18" s="7" t="n"/>
      <c r="E18" s="7" t="n"/>
      <c r="F18" s="7" t="n"/>
      <c r="G18" s="44" t="n"/>
      <c r="H18" s="44" t="n"/>
      <c r="I18" s="44" t="n"/>
      <c r="J18" s="9">
        <f>SUM(#REF!)</f>
        <v/>
      </c>
    </row>
    <row r="19" hidden="1" ht="13.5" customHeight="1" s="637">
      <c r="A19" s="648" t="n"/>
      <c r="B19" s="703" t="n"/>
      <c r="C19" s="704" t="n"/>
      <c r="D19" s="7" t="n"/>
      <c r="E19" s="7" t="n"/>
      <c r="F19" s="7" t="n"/>
      <c r="G19" s="44" t="n"/>
      <c r="H19" s="44" t="n"/>
      <c r="I19" s="44" t="n"/>
      <c r="J19" s="9">
        <f>SUM(#REF!)</f>
        <v/>
      </c>
    </row>
    <row r="20">
      <c r="A20" s="610" t="inlineStr">
        <is>
          <t>JS債務残高</t>
        </is>
      </c>
      <c r="B20" s="681" t="n"/>
      <c r="C20" s="705" t="n"/>
      <c r="D20" s="894">
        <f>D12</f>
        <v/>
      </c>
      <c r="E20" s="894">
        <f>E12</f>
        <v/>
      </c>
      <c r="F20" s="894">
        <f>F12</f>
        <v/>
      </c>
      <c r="G20" s="894">
        <f>G12</f>
        <v/>
      </c>
      <c r="H20" s="894">
        <f>H12</f>
        <v/>
      </c>
      <c r="I20" s="894">
        <f>I12</f>
        <v/>
      </c>
      <c r="J20" s="227" t="n"/>
    </row>
    <row r="21">
      <c r="A21" s="703" t="n"/>
      <c r="B21" s="708" t="n"/>
      <c r="C21" s="704" t="n"/>
      <c r="D21" s="648" t="n"/>
      <c r="E21" s="648" t="n"/>
      <c r="F21" s="648" t="n"/>
      <c r="G21" s="648" t="n"/>
      <c r="H21" s="648" t="n"/>
      <c r="I21" s="648" t="n"/>
    </row>
    <row r="22" ht="26.25" customHeight="1" s="637">
      <c r="A22" s="610" t="inlineStr">
        <is>
          <t>入金予定</t>
        </is>
      </c>
      <c r="B22" s="719" t="n"/>
      <c r="C22" s="667" t="n"/>
      <c r="D22" s="606" t="n">
        <v>45230</v>
      </c>
      <c r="E22" s="606" t="n">
        <v>45412</v>
      </c>
      <c r="F22" s="606" t="n"/>
      <c r="G22" s="606" t="n"/>
      <c r="H22" s="606" t="n"/>
      <c r="I22" s="606" t="n"/>
    </row>
    <row r="23">
      <c r="A23" s="611" t="inlineStr">
        <is>
          <t>入金
①</t>
        </is>
      </c>
      <c r="B23" s="609" t="inlineStr">
        <is>
          <t>日付</t>
        </is>
      </c>
      <c r="C23" s="705" t="n"/>
      <c r="D23" s="606" t="n">
        <v>45229</v>
      </c>
      <c r="E23" s="606" t="n">
        <v>45398</v>
      </c>
      <c r="F23" s="606" t="n">
        <v>45990</v>
      </c>
      <c r="G23" s="606" t="n">
        <v>45810</v>
      </c>
      <c r="H23" s="606" t="n">
        <v>45838</v>
      </c>
      <c r="I23" s="606" t="n"/>
    </row>
    <row r="24">
      <c r="A24" s="647" t="n"/>
      <c r="B24" s="703" t="n"/>
      <c r="C24" s="704" t="n"/>
      <c r="D24" s="648" t="n"/>
      <c r="E24" s="648" t="n"/>
      <c r="F24" s="648" t="n"/>
      <c r="G24" s="648" t="n"/>
      <c r="H24" s="648" t="n"/>
      <c r="I24" s="648" t="n"/>
    </row>
    <row r="25">
      <c r="A25" s="647" t="n"/>
      <c r="B25" s="609" t="inlineStr">
        <is>
          <t>額</t>
        </is>
      </c>
      <c r="C25" s="705" t="n"/>
      <c r="D25" s="899" t="n">
        <v>1280812</v>
      </c>
      <c r="E25" s="899" t="n">
        <v>1411040</v>
      </c>
      <c r="F25" s="899" t="n">
        <v>16400</v>
      </c>
      <c r="G25" s="896" t="n">
        <v>174750</v>
      </c>
      <c r="H25" s="896" t="n">
        <v>108060</v>
      </c>
      <c r="I25" s="896" t="n"/>
    </row>
    <row r="26">
      <c r="A26" s="648" t="n"/>
      <c r="B26" s="703" t="n"/>
      <c r="C26" s="704" t="n"/>
      <c r="D26" s="648" t="n"/>
      <c r="E26" s="648" t="n"/>
      <c r="F26" s="648" t="n"/>
      <c r="G26" s="648" t="n"/>
      <c r="H26" s="648" t="n"/>
      <c r="I26" s="648" t="n"/>
    </row>
    <row r="27">
      <c r="A27" s="611" t="inlineStr">
        <is>
          <t>入金
②</t>
        </is>
      </c>
      <c r="B27" s="609" t="inlineStr">
        <is>
          <t>日付</t>
        </is>
      </c>
      <c r="C27" s="705" t="n"/>
      <c r="D27" s="899" t="n"/>
      <c r="E27" s="623" t="n">
        <v>0.2758620689655172</v>
      </c>
      <c r="F27" s="623" t="n">
        <v>0.4444444444444444</v>
      </c>
      <c r="G27" s="606" t="n"/>
      <c r="H27" s="606" t="n"/>
      <c r="I27" s="606" t="n"/>
    </row>
    <row r="28">
      <c r="A28" s="647" t="n"/>
      <c r="B28" s="703" t="n"/>
      <c r="C28" s="704" t="n"/>
      <c r="D28" s="648" t="n"/>
      <c r="E28" s="648" t="n"/>
      <c r="F28" s="648" t="n"/>
      <c r="G28" s="648" t="n"/>
      <c r="H28" s="648" t="n"/>
      <c r="I28" s="648" t="n"/>
    </row>
    <row r="29">
      <c r="A29" s="647" t="n"/>
      <c r="B29" s="609" t="inlineStr">
        <is>
          <t>額</t>
        </is>
      </c>
      <c r="C29" s="705" t="n"/>
      <c r="D29" s="899" t="n"/>
      <c r="E29" s="899" t="n">
        <v>274668</v>
      </c>
      <c r="F29" s="899" t="n">
        <v>16300</v>
      </c>
      <c r="G29" s="606" t="n"/>
      <c r="H29" s="606" t="n"/>
      <c r="I29" s="606" t="n"/>
    </row>
    <row r="30">
      <c r="A30" s="648" t="n"/>
      <c r="B30" s="703" t="n"/>
      <c r="C30" s="704" t="n"/>
      <c r="D30" s="648" t="n"/>
      <c r="E30" s="648" t="n"/>
      <c r="F30" s="648" t="n"/>
      <c r="G30" s="648" t="n"/>
      <c r="H30" s="648" t="n"/>
      <c r="I30" s="648" t="n"/>
    </row>
    <row r="31">
      <c r="A31" s="609" t="inlineStr">
        <is>
          <t>債権残高</t>
        </is>
      </c>
      <c r="B31" s="681" t="n"/>
      <c r="C31" s="705" t="n"/>
      <c r="D31" s="894">
        <f>D13-D25</f>
        <v/>
      </c>
      <c r="E31" s="894">
        <f>E13-E25-E29</f>
        <v/>
      </c>
      <c r="F31" s="894">
        <f>F13-F25-F29</f>
        <v/>
      </c>
      <c r="G31" s="894">
        <f>G13-G25-G29</f>
        <v/>
      </c>
      <c r="H31" s="894">
        <f>H13-H25-H29</f>
        <v/>
      </c>
      <c r="I31" s="894">
        <f>I13-I25-I29</f>
        <v/>
      </c>
    </row>
    <row r="32" ht="19.5" customHeight="1" s="637">
      <c r="A32" s="703" t="n"/>
      <c r="B32" s="708" t="n"/>
      <c r="C32" s="704" t="n"/>
      <c r="D32" s="648" t="n"/>
      <c r="E32" s="648" t="n"/>
      <c r="F32" s="648" t="n"/>
      <c r="G32" s="648" t="n"/>
      <c r="H32" s="648" t="n"/>
      <c r="I32" s="648" t="n"/>
      <c r="J32" s="639" t="n"/>
    </row>
    <row r="33" hidden="1" ht="13.5" customHeight="1" s="637">
      <c r="A33" s="7" t="n"/>
      <c r="B33" s="7" t="n"/>
      <c r="C33" s="7" t="n"/>
      <c r="D33" s="606" t="n"/>
      <c r="E33" s="606" t="n"/>
      <c r="F33" s="606" t="n"/>
      <c r="G33" s="606" t="n"/>
      <c r="H33" s="360" t="n"/>
      <c r="I33" s="360" t="n"/>
    </row>
    <row r="34" hidden="1" ht="13.5" customHeight="1" s="637">
      <c r="A34" s="621" t="inlineStr">
        <is>
          <t xml:space="preserve">☆合計残高　</t>
        </is>
      </c>
      <c r="B34" s="667" t="n"/>
      <c r="C34" s="897">
        <f>SUM(#REF!)</f>
        <v/>
      </c>
      <c r="D34" s="627" t="n"/>
      <c r="E34" s="627" t="n"/>
      <c r="F34" s="627" t="n"/>
      <c r="G34" s="627" t="n"/>
      <c r="H34" s="360" t="n"/>
      <c r="I34" s="360" t="n"/>
    </row>
    <row r="35">
      <c r="A35" s="609" t="inlineStr">
        <is>
          <t>合計債権残高</t>
        </is>
      </c>
      <c r="B35" s="681" t="n"/>
      <c r="C35" s="705" t="n"/>
      <c r="D35" s="894">
        <f>SUM(D31:I32)</f>
        <v/>
      </c>
      <c r="E35" s="681" t="n"/>
      <c r="F35" s="681" t="n"/>
      <c r="G35" s="681" t="n"/>
      <c r="H35" s="681" t="n"/>
      <c r="I35" s="705" t="n"/>
    </row>
    <row r="36">
      <c r="A36" s="703" t="n"/>
      <c r="B36" s="708" t="n"/>
      <c r="C36" s="704" t="n"/>
      <c r="D36" s="703" t="n"/>
      <c r="E36" s="708" t="n"/>
      <c r="F36" s="708" t="n"/>
      <c r="G36" s="708" t="n"/>
      <c r="H36" s="708" t="n"/>
      <c r="I36" s="704" t="n"/>
    </row>
    <row r="40">
      <c r="E40" s="639" t="n"/>
    </row>
  </sheetData>
  <mergeCells count="62">
    <mergeCell ref="H29:H30"/>
    <mergeCell ref="D27:D28"/>
    <mergeCell ref="G23:G24"/>
    <mergeCell ref="F25:F26"/>
    <mergeCell ref="A35:C36"/>
    <mergeCell ref="B3:B4"/>
    <mergeCell ref="E20:E21"/>
    <mergeCell ref="E29:E30"/>
    <mergeCell ref="E23:E24"/>
    <mergeCell ref="F20:F21"/>
    <mergeCell ref="H31:H32"/>
    <mergeCell ref="A16:A19"/>
    <mergeCell ref="A31:C32"/>
    <mergeCell ref="I25:I26"/>
    <mergeCell ref="B11:C11"/>
    <mergeCell ref="D35:I36"/>
    <mergeCell ref="A22:C22"/>
    <mergeCell ref="B14:C14"/>
    <mergeCell ref="F23:F24"/>
    <mergeCell ref="E31:E32"/>
    <mergeCell ref="G20:G21"/>
    <mergeCell ref="A14:A15"/>
    <mergeCell ref="G29:G30"/>
    <mergeCell ref="A34:B34"/>
    <mergeCell ref="E27:E28"/>
    <mergeCell ref="B9:B10"/>
    <mergeCell ref="A27:A30"/>
    <mergeCell ref="F27:F28"/>
    <mergeCell ref="F31:F32"/>
    <mergeCell ref="A23:A26"/>
    <mergeCell ref="B16:C17"/>
    <mergeCell ref="H27:H28"/>
    <mergeCell ref="B25:C26"/>
    <mergeCell ref="A3:A10"/>
    <mergeCell ref="D25:D26"/>
    <mergeCell ref="I20:I21"/>
    <mergeCell ref="I29:I30"/>
    <mergeCell ref="I23:I24"/>
    <mergeCell ref="G25:G26"/>
    <mergeCell ref="D20:D21"/>
    <mergeCell ref="B18:C19"/>
    <mergeCell ref="B27:C28"/>
    <mergeCell ref="D29:D30"/>
    <mergeCell ref="B5:B6"/>
    <mergeCell ref="F29:F30"/>
    <mergeCell ref="E25:E26"/>
    <mergeCell ref="B15:C15"/>
    <mergeCell ref="G27:G28"/>
    <mergeCell ref="I31:I32"/>
    <mergeCell ref="B29:C30"/>
    <mergeCell ref="D23:D24"/>
    <mergeCell ref="B7:B8"/>
    <mergeCell ref="B23:C24"/>
    <mergeCell ref="A13:B13"/>
    <mergeCell ref="H20:H21"/>
    <mergeCell ref="H23:H24"/>
    <mergeCell ref="D31:D32"/>
    <mergeCell ref="G31:G32"/>
    <mergeCell ref="H25:H26"/>
    <mergeCell ref="I27:I28"/>
    <mergeCell ref="A11:A12"/>
    <mergeCell ref="A20:C21"/>
  </mergeCells>
  <pageMargins left="0.7" right="0.7" top="0.75" bottom="0.75" header="0.3" footer="0.3"/>
  <pageSetup orientation="landscape" paperSize="9" scale="8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66"/>
    <outlinePr summaryBelow="1" summaryRight="1"/>
    <pageSetUpPr/>
  </sheetPr>
  <dimension ref="A1:Z281"/>
  <sheetViews>
    <sheetView view="pageBreakPreview" zoomScale="80" zoomScaleNormal="100" zoomScaleSheetLayoutView="8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F11" sqref="F11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302" min="4" max="9"/>
    <col hidden="1" width="15.375" customWidth="1" style="302" min="10" max="10"/>
    <col hidden="1" width="15.625" customWidth="1" style="302" min="11" max="20"/>
    <col width="15.375" customWidth="1" style="302" min="21" max="21"/>
    <col width="12.875" customWidth="1" style="637" min="22" max="22"/>
    <col width="13.25" bestFit="1" customWidth="1" style="637" min="23" max="23"/>
    <col width="10.625" bestFit="1" customWidth="1" style="637" min="24" max="24"/>
    <col width="11.125" bestFit="1" customWidth="1" style="637" min="25" max="25"/>
    <col width="15" bestFit="1" customWidth="1" style="637" min="26" max="26"/>
  </cols>
  <sheetData>
    <row r="1" ht="36" customHeight="1" s="637">
      <c r="A1" s="1" t="inlineStr">
        <is>
          <t>NIPPONIKA TRADING社向け　売上表</t>
        </is>
      </c>
      <c r="C1" s="112" t="inlineStr">
        <is>
          <t>2024.08～2025.07</t>
        </is>
      </c>
      <c r="D1" s="640" t="n"/>
      <c r="E1" s="641" t="n"/>
      <c r="F1" s="641" t="inlineStr">
        <is>
          <t>EMS</t>
        </is>
      </c>
      <c r="G1" s="640" t="n"/>
      <c r="H1" s="640" t="inlineStr">
        <is>
          <t>\21,600前回未納分相殺</t>
        </is>
      </c>
      <c r="I1" s="641" t="n"/>
      <c r="J1" s="641" t="n"/>
      <c r="K1" s="640" t="n"/>
      <c r="L1" s="640" t="n"/>
      <c r="M1" s="640" t="n"/>
      <c r="N1" s="640" t="n"/>
      <c r="O1" s="641" t="n"/>
      <c r="P1" s="640" t="n"/>
      <c r="Q1" s="640" t="n"/>
      <c r="R1" s="641" t="n"/>
      <c r="S1" s="641" t="n"/>
      <c r="T1" s="641" t="n"/>
      <c r="U1" s="642" t="n"/>
      <c r="V1" s="639" t="n"/>
    </row>
    <row r="2" ht="20.1" customFormat="1" customHeight="1" s="15">
      <c r="A2" s="37" t="n"/>
      <c r="B2" s="584" t="inlineStr">
        <is>
          <t>出荷日</t>
        </is>
      </c>
      <c r="C2" s="441" t="n"/>
      <c r="D2" s="235" t="n">
        <v>45631</v>
      </c>
      <c r="E2" s="235" t="n">
        <v>45692</v>
      </c>
      <c r="F2" s="235" t="n">
        <v>45695</v>
      </c>
      <c r="G2" s="237" t="n">
        <v>45753</v>
      </c>
      <c r="H2" s="237" t="n">
        <v>45804</v>
      </c>
      <c r="I2" s="235" t="n">
        <v>45818</v>
      </c>
      <c r="J2" s="238" t="n"/>
      <c r="K2" s="235" t="n"/>
      <c r="L2" s="235" t="n"/>
      <c r="M2" s="235" t="n"/>
      <c r="N2" s="235" t="n"/>
      <c r="O2" s="236" t="n"/>
      <c r="P2" s="235" t="n"/>
      <c r="Q2" s="235" t="n"/>
      <c r="R2" s="237" t="n"/>
      <c r="S2" s="235" t="n"/>
      <c r="T2" s="235" t="n"/>
      <c r="U2" s="239" t="inlineStr">
        <is>
          <t>合計</t>
        </is>
      </c>
    </row>
    <row r="3" ht="20.1" customFormat="1" customHeight="1" s="15">
      <c r="A3" s="379" t="inlineStr">
        <is>
          <t>仕入</t>
        </is>
      </c>
      <c r="B3" s="380" t="inlineStr">
        <is>
          <t>FLOUVEIL→
センコン</t>
        </is>
      </c>
      <c r="C3" s="98" t="inlineStr">
        <is>
          <t>Total</t>
        </is>
      </c>
      <c r="D3" s="643" t="n"/>
      <c r="E3" s="643" t="n"/>
      <c r="F3" s="643" t="n"/>
      <c r="G3" s="644" t="n"/>
      <c r="H3" s="644" t="n"/>
      <c r="I3" s="644" t="n"/>
      <c r="J3" s="644" t="n"/>
      <c r="K3" s="644" t="n"/>
      <c r="L3" s="644" t="n"/>
      <c r="M3" s="644" t="n"/>
      <c r="N3" s="644" t="n"/>
      <c r="O3" s="645" t="n"/>
      <c r="P3" s="644" t="n"/>
      <c r="Q3" s="644" t="n"/>
      <c r="R3" s="646" t="n"/>
      <c r="S3" s="644" t="n"/>
      <c r="T3" s="644" t="n"/>
      <c r="U3" s="244">
        <f>SUM(D3:T3)</f>
        <v/>
      </c>
    </row>
    <row r="4" ht="20.1" customFormat="1" customHeight="1" s="15">
      <c r="A4" s="647" t="n"/>
      <c r="B4" s="648" t="n"/>
      <c r="C4" s="98" t="inlineStr">
        <is>
          <t>税込</t>
        </is>
      </c>
      <c r="D4" s="649">
        <f>D3*1.1</f>
        <v/>
      </c>
      <c r="E4" s="649">
        <f>E3*1.1</f>
        <v/>
      </c>
      <c r="F4" s="649">
        <f>F3*1.1</f>
        <v/>
      </c>
      <c r="G4" s="649">
        <f>G3*1.1</f>
        <v/>
      </c>
      <c r="H4" s="649">
        <f>H3*1.1</f>
        <v/>
      </c>
      <c r="I4" s="649">
        <f>I3*1.1</f>
        <v/>
      </c>
      <c r="J4" s="649" t="n"/>
      <c r="K4" s="649">
        <f>K3*1.1</f>
        <v/>
      </c>
      <c r="L4" s="649">
        <f>L3*1.1</f>
        <v/>
      </c>
      <c r="M4" s="649" t="n"/>
      <c r="N4" s="649" t="n"/>
      <c r="O4" s="650" t="n"/>
      <c r="P4" s="649">
        <f>P3*1.1</f>
        <v/>
      </c>
      <c r="Q4" s="649" t="n"/>
      <c r="R4" s="651">
        <f>R3*1.1</f>
        <v/>
      </c>
      <c r="S4" s="649">
        <f>S3*1.1</f>
        <v/>
      </c>
      <c r="T4" s="649" t="n"/>
      <c r="U4" s="244">
        <f>SUM(D4:T4)</f>
        <v/>
      </c>
    </row>
    <row r="5" ht="24.95" customFormat="1" customHeight="1" s="15">
      <c r="A5" s="647" t="n"/>
      <c r="B5" s="378" t="inlineStr">
        <is>
          <t>センコン→
KS
(FLOUVEIL分）</t>
        </is>
      </c>
      <c r="C5" s="98" t="inlineStr">
        <is>
          <t>Total</t>
        </is>
      </c>
      <c r="D5" s="652" t="n"/>
      <c r="E5" s="652" t="n"/>
      <c r="F5" s="652" t="n"/>
      <c r="G5" s="652" t="n"/>
      <c r="H5" s="652" t="n"/>
      <c r="I5" s="652" t="n"/>
      <c r="J5" s="652" t="n"/>
      <c r="K5" s="652" t="n"/>
      <c r="L5" s="652" t="n"/>
      <c r="M5" s="652" t="n"/>
      <c r="N5" s="652" t="n"/>
      <c r="O5" s="652" t="n"/>
      <c r="P5" s="653" t="n"/>
      <c r="Q5" s="652" t="n"/>
      <c r="R5" s="652" t="n"/>
      <c r="S5" s="652" t="n"/>
      <c r="T5" s="652" t="n"/>
      <c r="U5" s="244">
        <f>SUM(D5:T5)</f>
        <v/>
      </c>
    </row>
    <row r="6" ht="20.1" customFormat="1" customHeight="1" s="15">
      <c r="A6" s="647" t="n"/>
      <c r="B6" s="648" t="n"/>
      <c r="C6" s="98" t="inlineStr">
        <is>
          <t>税込</t>
        </is>
      </c>
      <c r="D6" s="649">
        <f>D5*1.1</f>
        <v/>
      </c>
      <c r="E6" s="649">
        <f>E5*1.1</f>
        <v/>
      </c>
      <c r="F6" s="649">
        <f>F5*1.1</f>
        <v/>
      </c>
      <c r="G6" s="649">
        <f>G5*1.1</f>
        <v/>
      </c>
      <c r="H6" s="649">
        <f>H5*1.1</f>
        <v/>
      </c>
      <c r="I6" s="649">
        <f>I5*1.1</f>
        <v/>
      </c>
      <c r="J6" s="649" t="n"/>
      <c r="K6" s="649">
        <f>K5*1.1</f>
        <v/>
      </c>
      <c r="L6" s="649">
        <f>L5*1.1</f>
        <v/>
      </c>
      <c r="M6" s="649" t="n"/>
      <c r="N6" s="649" t="n"/>
      <c r="O6" s="649">
        <f>O5*1.1</f>
        <v/>
      </c>
      <c r="P6" s="649">
        <f>P5*1.1</f>
        <v/>
      </c>
      <c r="Q6" s="649" t="n"/>
      <c r="R6" s="649">
        <f>R5*1.1</f>
        <v/>
      </c>
      <c r="S6" s="649">
        <f>S5*1.1</f>
        <v/>
      </c>
      <c r="T6" s="649" t="n"/>
      <c r="U6" s="244">
        <f>SUM(D6:T6)</f>
        <v/>
      </c>
    </row>
    <row r="7" ht="20.1" customFormat="1" customHeight="1" s="15">
      <c r="A7" s="647" t="n"/>
      <c r="B7" s="378" t="inlineStr">
        <is>
          <t>RELENT→
KS</t>
        </is>
      </c>
      <c r="C7" s="451" t="inlineStr">
        <is>
          <t>Total</t>
        </is>
      </c>
      <c r="D7" s="654" t="n"/>
      <c r="E7" s="654">
        <f>844560-F7</f>
        <v/>
      </c>
      <c r="F7" s="654" t="n">
        <v>12000</v>
      </c>
      <c r="G7" s="654" t="n">
        <v>795860</v>
      </c>
      <c r="H7" s="654" t="n">
        <v>891860</v>
      </c>
      <c r="I7" s="654" t="n"/>
      <c r="J7" s="654" t="n"/>
      <c r="K7" s="654" t="n"/>
      <c r="L7" s="654" t="n"/>
      <c r="M7" s="654" t="n"/>
      <c r="N7" s="654" t="n"/>
      <c r="O7" s="654" t="n"/>
      <c r="P7" s="654" t="n"/>
      <c r="Q7" s="654" t="n"/>
      <c r="R7" s="654" t="n"/>
      <c r="S7" s="654" t="n"/>
      <c r="T7" s="654" t="n"/>
      <c r="U7" s="244">
        <f>SUM(D7:T7)</f>
        <v/>
      </c>
    </row>
    <row r="8" ht="18.75" customFormat="1" customHeight="1" s="15">
      <c r="A8" s="647" t="n"/>
      <c r="B8" s="648" t="n"/>
      <c r="C8" s="451" t="inlineStr">
        <is>
          <t>税込</t>
        </is>
      </c>
      <c r="D8" s="649">
        <f>D7*1.1</f>
        <v/>
      </c>
      <c r="E8" s="649">
        <f>E7*1.1</f>
        <v/>
      </c>
      <c r="F8" s="649">
        <f>F7*1.1</f>
        <v/>
      </c>
      <c r="G8" s="649">
        <f>G7*1.1</f>
        <v/>
      </c>
      <c r="H8" s="649">
        <f>H7*1.1</f>
        <v/>
      </c>
      <c r="I8" s="649">
        <f>I7*1.1</f>
        <v/>
      </c>
      <c r="J8" s="649" t="n"/>
      <c r="K8" s="649">
        <f>K7*1.1</f>
        <v/>
      </c>
      <c r="L8" s="649">
        <f>L7*1.1</f>
        <v/>
      </c>
      <c r="M8" s="649">
        <f>M7*1.1</f>
        <v/>
      </c>
      <c r="N8" s="649">
        <f>N7*1.1</f>
        <v/>
      </c>
      <c r="O8" s="649">
        <f>O7*1.1</f>
        <v/>
      </c>
      <c r="P8" s="649">
        <f>P7*1.1</f>
        <v/>
      </c>
      <c r="Q8" s="649">
        <f>Q7*1.1</f>
        <v/>
      </c>
      <c r="R8" s="649">
        <f>R7*1.1</f>
        <v/>
      </c>
      <c r="S8" s="649">
        <f>S7*1.1</f>
        <v/>
      </c>
      <c r="T8" s="649" t="n"/>
      <c r="U8" s="244">
        <f>SUM(D8:T8)</f>
        <v/>
      </c>
      <c r="V8" s="655" t="n"/>
      <c r="W8" s="656">
        <f>SUM(E8:F8)</f>
        <v/>
      </c>
    </row>
    <row r="9" ht="20.1" customFormat="1" customHeight="1" s="15">
      <c r="A9" s="647" t="n"/>
      <c r="B9" s="380" t="inlineStr">
        <is>
          <t>CBON→
センコン</t>
        </is>
      </c>
      <c r="C9" s="98" t="inlineStr">
        <is>
          <t>Total</t>
        </is>
      </c>
      <c r="D9" s="654" t="n">
        <v>447150</v>
      </c>
      <c r="E9" s="654" t="n"/>
      <c r="F9" s="654" t="n"/>
      <c r="G9" s="654" t="n"/>
      <c r="H9" s="654" t="n">
        <v>145200</v>
      </c>
      <c r="I9" s="654" t="n"/>
      <c r="J9" s="654" t="n"/>
      <c r="K9" s="654" t="n"/>
      <c r="L9" s="654" t="n"/>
      <c r="M9" s="654" t="n"/>
      <c r="N9" s="654" t="n"/>
      <c r="O9" s="654" t="n"/>
      <c r="P9" s="654" t="n"/>
      <c r="Q9" s="654" t="n"/>
      <c r="R9" s="654" t="n"/>
      <c r="S9" s="654" t="n"/>
      <c r="T9" s="654" t="n"/>
      <c r="U9" s="244">
        <f>SUM(D9:T9)</f>
        <v/>
      </c>
      <c r="V9" s="657" t="n"/>
    </row>
    <row r="10" ht="20.1" customFormat="1" customHeight="1" s="15">
      <c r="A10" s="647" t="n"/>
      <c r="B10" s="648" t="n"/>
      <c r="C10" s="98" t="inlineStr">
        <is>
          <t>税込</t>
        </is>
      </c>
      <c r="D10" s="651">
        <f>D9*1.1</f>
        <v/>
      </c>
      <c r="E10" s="651">
        <f>E9*1.1</f>
        <v/>
      </c>
      <c r="F10" s="651">
        <f>F9*1.1</f>
        <v/>
      </c>
      <c r="G10" s="651">
        <f>G9*1.1</f>
        <v/>
      </c>
      <c r="H10" s="651">
        <f>H9*1.1</f>
        <v/>
      </c>
      <c r="I10" s="651">
        <f>I9*1.1</f>
        <v/>
      </c>
      <c r="J10" s="651" t="n"/>
      <c r="K10" s="651">
        <f>K9*1.1</f>
        <v/>
      </c>
      <c r="L10" s="651">
        <f>L9*1.1</f>
        <v/>
      </c>
      <c r="M10" s="651" t="n"/>
      <c r="N10" s="651" t="n"/>
      <c r="O10" s="649">
        <f>O9*1.1</f>
        <v/>
      </c>
      <c r="P10" s="649">
        <f>P9*1.1</f>
        <v/>
      </c>
      <c r="Q10" s="649">
        <f>Q9*1.1</f>
        <v/>
      </c>
      <c r="R10" s="649">
        <f>R9*1.1</f>
        <v/>
      </c>
      <c r="S10" s="649">
        <f>S9*1.1</f>
        <v/>
      </c>
      <c r="T10" s="649" t="n"/>
      <c r="U10" s="244">
        <f>SUM(D10:T10)</f>
        <v/>
      </c>
    </row>
    <row r="11" ht="20.1" customFormat="1" customHeight="1" s="15">
      <c r="A11" s="647" t="n"/>
      <c r="B11" s="378" t="inlineStr">
        <is>
          <t>センコン→
KS
(C'BON分）</t>
        </is>
      </c>
      <c r="C11" s="98" t="inlineStr">
        <is>
          <t>Total</t>
        </is>
      </c>
      <c r="D11" s="654">
        <f>D9/0.95</f>
        <v/>
      </c>
      <c r="E11" s="654" t="n"/>
      <c r="F11" s="654" t="n"/>
      <c r="G11" s="654" t="n"/>
      <c r="H11" s="654">
        <f>H9/0.95</f>
        <v/>
      </c>
      <c r="I11" s="654" t="n"/>
      <c r="J11" s="654" t="n"/>
      <c r="K11" s="654" t="n"/>
      <c r="L11" s="654" t="n"/>
      <c r="M11" s="654" t="n"/>
      <c r="N11" s="654" t="n"/>
      <c r="O11" s="654" t="n"/>
      <c r="P11" s="654" t="n"/>
      <c r="Q11" s="654" t="n"/>
      <c r="R11" s="654" t="n"/>
      <c r="S11" s="654" t="n"/>
      <c r="T11" s="654" t="n"/>
      <c r="U11" s="244">
        <f>SUM(D11:T11)</f>
        <v/>
      </c>
    </row>
    <row r="12" ht="20.1" customFormat="1" customHeight="1" s="15">
      <c r="A12" s="647" t="n"/>
      <c r="B12" s="648" t="n"/>
      <c r="C12" s="98" t="inlineStr">
        <is>
          <t>税込</t>
        </is>
      </c>
      <c r="D12" s="658">
        <f>D11*1.1</f>
        <v/>
      </c>
      <c r="E12" s="658">
        <f>E11*1.1</f>
        <v/>
      </c>
      <c r="F12" s="658">
        <f>F11*1.1</f>
        <v/>
      </c>
      <c r="G12" s="658">
        <f>G11*1.1</f>
        <v/>
      </c>
      <c r="H12" s="658">
        <f>H11*1.1</f>
        <v/>
      </c>
      <c r="I12" s="658">
        <f>I11*1.1</f>
        <v/>
      </c>
      <c r="J12" s="658" t="n"/>
      <c r="K12" s="658">
        <f>K11*1.1</f>
        <v/>
      </c>
      <c r="L12" s="658">
        <f>L11*1.1</f>
        <v/>
      </c>
      <c r="M12" s="658" t="n"/>
      <c r="N12" s="658" t="n"/>
      <c r="O12" s="658">
        <f>O11*1.1</f>
        <v/>
      </c>
      <c r="P12" s="658">
        <f>P11*1.1</f>
        <v/>
      </c>
      <c r="Q12" s="658">
        <f>Q11*1.1</f>
        <v/>
      </c>
      <c r="R12" s="658">
        <f>R11*1.1</f>
        <v/>
      </c>
      <c r="S12" s="658">
        <f>S11*1.1</f>
        <v/>
      </c>
      <c r="T12" s="658" t="n"/>
      <c r="U12" s="244">
        <f>SUM(D12:T12)</f>
        <v/>
      </c>
    </row>
    <row r="13" ht="20.1" customFormat="1" customHeight="1" s="15">
      <c r="A13" s="647" t="n"/>
      <c r="B13" s="378" t="inlineStr">
        <is>
          <t>Q1st</t>
        </is>
      </c>
      <c r="C13" s="98" t="inlineStr">
        <is>
          <t>Total</t>
        </is>
      </c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8" t="n"/>
      <c r="M13" s="658" t="n"/>
      <c r="N13" s="658" t="n"/>
      <c r="O13" s="658" t="n"/>
      <c r="P13" s="658" t="n"/>
      <c r="Q13" s="658" t="n"/>
      <c r="R13" s="658" t="n"/>
      <c r="S13" s="658" t="n"/>
      <c r="T13" s="658" t="n"/>
      <c r="U13" s="244">
        <f>SUM(D13:T13)</f>
        <v/>
      </c>
    </row>
    <row r="14" ht="20.1" customFormat="1" customHeight="1" s="15">
      <c r="A14" s="647" t="n"/>
      <c r="B14" s="648" t="n"/>
      <c r="C14" s="98" t="inlineStr">
        <is>
          <t>税込</t>
        </is>
      </c>
      <c r="D14" s="658">
        <f>D13*1.1</f>
        <v/>
      </c>
      <c r="E14" s="658">
        <f>E13*1.1</f>
        <v/>
      </c>
      <c r="F14" s="658">
        <f>F13*1.1</f>
        <v/>
      </c>
      <c r="G14" s="658">
        <f>G13*1.1</f>
        <v/>
      </c>
      <c r="H14" s="658">
        <f>H13*1.1</f>
        <v/>
      </c>
      <c r="I14" s="658">
        <f>I13*1.1</f>
        <v/>
      </c>
      <c r="J14" s="658" t="n"/>
      <c r="K14" s="658">
        <f>K13*1.1</f>
        <v/>
      </c>
      <c r="L14" s="658">
        <f>L13*1.1</f>
        <v/>
      </c>
      <c r="M14" s="658" t="n"/>
      <c r="N14" s="658" t="n"/>
      <c r="O14" s="658">
        <f>O13*1.1</f>
        <v/>
      </c>
      <c r="P14" s="658">
        <f>P13*1.1</f>
        <v/>
      </c>
      <c r="Q14" s="658">
        <f>Q13*1.1</f>
        <v/>
      </c>
      <c r="R14" s="658">
        <f>R13*1.1</f>
        <v/>
      </c>
      <c r="S14" s="658">
        <f>S13*1.1</f>
        <v/>
      </c>
      <c r="T14" s="658">
        <f>T13*1.1</f>
        <v/>
      </c>
      <c r="U14" s="244">
        <f>SUM(D14:T14)</f>
        <v/>
      </c>
    </row>
    <row r="15" ht="20.1" customFormat="1" customHeight="1" s="15">
      <c r="A15" s="647" t="n"/>
      <c r="B15" s="378" t="inlineStr">
        <is>
          <t>ＣＨＡＮＳＯＮ</t>
        </is>
      </c>
      <c r="C15" s="451" t="inlineStr">
        <is>
          <t>Total</t>
        </is>
      </c>
      <c r="D15" s="649" t="n"/>
      <c r="E15" s="649" t="n"/>
      <c r="F15" s="649" t="n"/>
      <c r="G15" s="649" t="n"/>
      <c r="H15" s="649" t="n"/>
      <c r="I15" s="649" t="n"/>
      <c r="J15" s="649" t="n"/>
      <c r="K15" s="649" t="n"/>
      <c r="L15" s="649" t="n"/>
      <c r="M15" s="649" t="n"/>
      <c r="N15" s="649" t="n"/>
      <c r="O15" s="649" t="n"/>
      <c r="P15" s="649" t="n"/>
      <c r="Q15" s="649" t="n"/>
      <c r="R15" s="649" t="n"/>
      <c r="S15" s="649" t="n"/>
      <c r="T15" s="649" t="n"/>
      <c r="U15" s="244">
        <f>SUM(D15:T15)</f>
        <v/>
      </c>
    </row>
    <row r="16" ht="20.1" customFormat="1" customHeight="1" s="15">
      <c r="A16" s="647" t="n"/>
      <c r="B16" s="648" t="n"/>
      <c r="C16" s="451" t="inlineStr">
        <is>
          <t>税込</t>
        </is>
      </c>
      <c r="D16" s="649">
        <f>D15*1.1</f>
        <v/>
      </c>
      <c r="E16" s="649">
        <f>E15*1.1</f>
        <v/>
      </c>
      <c r="F16" s="649">
        <f>F15*1.1</f>
        <v/>
      </c>
      <c r="G16" s="649" t="n"/>
      <c r="H16" s="649" t="n"/>
      <c r="I16" s="649" t="n"/>
      <c r="J16" s="649" t="n"/>
      <c r="K16" s="649" t="n"/>
      <c r="L16" s="649">
        <f>L15*1.1</f>
        <v/>
      </c>
      <c r="M16" s="649" t="n"/>
      <c r="N16" s="649" t="n"/>
      <c r="O16" s="649" t="n"/>
      <c r="P16" s="649">
        <f>P15*1.1</f>
        <v/>
      </c>
      <c r="Q16" s="649" t="n"/>
      <c r="R16" s="649">
        <f>R15*1.1</f>
        <v/>
      </c>
      <c r="S16" s="649" t="n"/>
      <c r="T16" s="649" t="n"/>
      <c r="U16" s="244">
        <f>SUM(D16:T16)</f>
        <v/>
      </c>
    </row>
    <row r="17" ht="20.1" customFormat="1" customHeight="1" s="15">
      <c r="A17" s="647" t="n"/>
      <c r="B17" s="377" t="inlineStr">
        <is>
          <t>HIMELABO</t>
        </is>
      </c>
      <c r="C17" s="451" t="inlineStr">
        <is>
          <t>Total</t>
        </is>
      </c>
      <c r="D17" s="649" t="n"/>
      <c r="E17" s="649" t="n"/>
      <c r="F17" s="649" t="n"/>
      <c r="G17" s="649" t="n"/>
      <c r="H17" s="649" t="n"/>
      <c r="I17" s="649" t="n"/>
      <c r="J17" s="649" t="n"/>
      <c r="K17" s="649" t="n"/>
      <c r="L17" s="649" t="n"/>
      <c r="M17" s="649" t="n"/>
      <c r="N17" s="649" t="n"/>
      <c r="O17" s="649" t="n"/>
      <c r="P17" s="649" t="n"/>
      <c r="Q17" s="649" t="n"/>
      <c r="R17" s="649" t="n"/>
      <c r="S17" s="649" t="n"/>
      <c r="T17" s="649" t="n"/>
      <c r="U17" s="244">
        <f>SUM(D17:T17)</f>
        <v/>
      </c>
    </row>
    <row r="18" ht="20.1" customFormat="1" customHeight="1" s="15">
      <c r="A18" s="647" t="n"/>
      <c r="B18" s="648" t="n"/>
      <c r="C18" s="451" t="inlineStr">
        <is>
          <t>税込</t>
        </is>
      </c>
      <c r="D18" s="649">
        <f>D17*1.1</f>
        <v/>
      </c>
      <c r="E18" s="649">
        <f>E17*1.1</f>
        <v/>
      </c>
      <c r="F18" s="649">
        <f>F17*1.1</f>
        <v/>
      </c>
      <c r="G18" s="649">
        <f>G17*1.1</f>
        <v/>
      </c>
      <c r="H18" s="649" t="n"/>
      <c r="I18" s="649">
        <f>I17*1.1</f>
        <v/>
      </c>
      <c r="J18" s="649" t="n"/>
      <c r="K18" s="649" t="n"/>
      <c r="L18" s="649">
        <f>L17*1.1</f>
        <v/>
      </c>
      <c r="M18" s="649" t="n"/>
      <c r="N18" s="649" t="n"/>
      <c r="O18" s="649">
        <f>O17*1.1</f>
        <v/>
      </c>
      <c r="P18" s="649">
        <f>P17*1.1</f>
        <v/>
      </c>
      <c r="Q18" s="649" t="n"/>
      <c r="R18" s="649">
        <f>R17*1.1</f>
        <v/>
      </c>
      <c r="S18" s="649">
        <f>S17*1.1</f>
        <v/>
      </c>
      <c r="T18" s="649" t="n"/>
      <c r="U18" s="244">
        <f>SUM(D18:T18)</f>
        <v/>
      </c>
      <c r="V18" s="659" t="n"/>
    </row>
    <row r="19" ht="20.1" customFormat="1" customHeight="1" s="15">
      <c r="A19" s="647" t="n"/>
      <c r="B19" s="378" t="inlineStr">
        <is>
          <t>SUNSORIT</t>
        </is>
      </c>
      <c r="C19" s="451" t="inlineStr">
        <is>
          <t>Total</t>
        </is>
      </c>
      <c r="D19" s="649" t="n"/>
      <c r="E19" s="649" t="n"/>
      <c r="F19" s="649" t="n"/>
      <c r="G19" s="649" t="n"/>
      <c r="H19" s="649" t="n"/>
      <c r="I19" s="649" t="n"/>
      <c r="J19" s="649" t="n"/>
      <c r="K19" s="649" t="n"/>
      <c r="L19" s="649" t="n"/>
      <c r="M19" s="649" t="n"/>
      <c r="N19" s="649" t="n"/>
      <c r="O19" s="649" t="n"/>
      <c r="P19" s="649" t="n"/>
      <c r="Q19" s="649" t="n"/>
      <c r="R19" s="649" t="n"/>
      <c r="S19" s="649" t="n"/>
      <c r="T19" s="649" t="n"/>
      <c r="U19" s="244">
        <f>SUM(D19:T19)</f>
        <v/>
      </c>
    </row>
    <row r="20" ht="20.1" customFormat="1" customHeight="1" s="15">
      <c r="A20" s="647" t="n"/>
      <c r="B20" s="648" t="n"/>
      <c r="C20" s="451" t="inlineStr">
        <is>
          <t>税込</t>
        </is>
      </c>
      <c r="D20" s="649">
        <f>D19*1.1</f>
        <v/>
      </c>
      <c r="E20" s="649">
        <f>E19*1.1</f>
        <v/>
      </c>
      <c r="F20" s="649">
        <f>F19*1.1</f>
        <v/>
      </c>
      <c r="G20" s="649">
        <f>G19*1.1</f>
        <v/>
      </c>
      <c r="H20" s="649" t="n"/>
      <c r="I20" s="649">
        <f>I19*1.1</f>
        <v/>
      </c>
      <c r="J20" s="649" t="n"/>
      <c r="K20" s="649">
        <f>K19*1.1</f>
        <v/>
      </c>
      <c r="L20" s="649">
        <f>L19*1.1</f>
        <v/>
      </c>
      <c r="M20" s="649" t="n"/>
      <c r="N20" s="649" t="n"/>
      <c r="O20" s="649">
        <f>O19*1.1</f>
        <v/>
      </c>
      <c r="P20" s="649">
        <f>P19*1.1</f>
        <v/>
      </c>
      <c r="Q20" s="649">
        <f>Q19*1.1</f>
        <v/>
      </c>
      <c r="R20" s="649">
        <f>R19*1.1</f>
        <v/>
      </c>
      <c r="S20" s="649">
        <f>S19*1.1</f>
        <v/>
      </c>
      <c r="T20" s="649" t="n"/>
      <c r="U20" s="244">
        <f>SUM(D20:T20)</f>
        <v/>
      </c>
    </row>
    <row r="21" ht="20.1" customFormat="1" customHeight="1" s="15">
      <c r="A21" s="647" t="n"/>
      <c r="B21" s="377" t="inlineStr">
        <is>
          <t>Kyo Tomo</t>
        </is>
      </c>
      <c r="C21" s="451" t="inlineStr">
        <is>
          <t>Total</t>
        </is>
      </c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244">
        <f>SUM(D21:T21)</f>
        <v/>
      </c>
    </row>
    <row r="22" ht="20.1" customFormat="1" customHeight="1" s="15">
      <c r="A22" s="647" t="n"/>
      <c r="B22" s="648" t="n"/>
      <c r="C22" s="451" t="inlineStr">
        <is>
          <t>税込</t>
        </is>
      </c>
      <c r="D22" s="658" t="n"/>
      <c r="E22" s="658">
        <f>E21*1.1</f>
        <v/>
      </c>
      <c r="F22" s="658" t="n"/>
      <c r="G22" s="658" t="n"/>
      <c r="H22" s="658" t="n"/>
      <c r="I22" s="658">
        <f>I21*1.1</f>
        <v/>
      </c>
      <c r="J22" s="658" t="n"/>
      <c r="K22" s="658">
        <f>K21*1.1</f>
        <v/>
      </c>
      <c r="L22" s="658">
        <f>L21*1.1</f>
        <v/>
      </c>
      <c r="M22" s="658" t="n"/>
      <c r="N22" s="658" t="n"/>
      <c r="O22" s="658" t="n"/>
      <c r="P22" s="658">
        <f>P21*1.1</f>
        <v/>
      </c>
      <c r="Q22" s="658" t="n"/>
      <c r="R22" s="658">
        <f>R21*1.1</f>
        <v/>
      </c>
      <c r="S22" s="658" t="n"/>
      <c r="T22" s="658" t="n"/>
      <c r="U22" s="244">
        <f>SUM(D22:T22)</f>
        <v/>
      </c>
    </row>
    <row r="23" ht="20.1" customFormat="1" customHeight="1" s="15">
      <c r="A23" s="647" t="n"/>
      <c r="B23" s="378" t="inlineStr">
        <is>
          <t>COREIN</t>
        </is>
      </c>
      <c r="C23" s="451" t="inlineStr">
        <is>
          <t>Total</t>
        </is>
      </c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49" t="n"/>
      <c r="N23" s="649" t="n"/>
      <c r="O23" s="649" t="n"/>
      <c r="P23" s="649" t="n"/>
      <c r="Q23" s="649" t="n"/>
      <c r="R23" s="649" t="n"/>
      <c r="S23" s="649" t="n"/>
      <c r="T23" s="649" t="n"/>
      <c r="U23" s="244">
        <f>SUM(D23:T23)</f>
        <v/>
      </c>
    </row>
    <row r="24" ht="20.1" customFormat="1" customHeight="1" s="15">
      <c r="A24" s="647" t="n"/>
      <c r="B24" s="648" t="n"/>
      <c r="C24" s="451" t="inlineStr">
        <is>
          <t>税込</t>
        </is>
      </c>
      <c r="D24" s="649" t="n"/>
      <c r="E24" s="649">
        <f>E23*1.1</f>
        <v/>
      </c>
      <c r="F24" s="649" t="n"/>
      <c r="G24" s="649" t="n"/>
      <c r="H24" s="649" t="n"/>
      <c r="I24" s="649">
        <f>I23*1.1</f>
        <v/>
      </c>
      <c r="J24" s="649" t="n"/>
      <c r="K24" s="649">
        <f>K23*1.1</f>
        <v/>
      </c>
      <c r="L24" s="649">
        <f>L23*1.1</f>
        <v/>
      </c>
      <c r="M24" s="649" t="n"/>
      <c r="N24" s="649" t="n"/>
      <c r="O24" s="649" t="n"/>
      <c r="P24" s="649">
        <f>P23*1.1</f>
        <v/>
      </c>
      <c r="Q24" s="649">
        <f>Q23*1.1</f>
        <v/>
      </c>
      <c r="R24" s="649">
        <f>R23*1.1</f>
        <v/>
      </c>
      <c r="S24" s="649">
        <f>S23*1.1</f>
        <v/>
      </c>
      <c r="T24" s="649">
        <f>T23*1.1</f>
        <v/>
      </c>
      <c r="U24" s="244">
        <f>SUM(D24:T24)</f>
        <v/>
      </c>
    </row>
    <row r="25" ht="20.1" customFormat="1" customHeight="1" s="15">
      <c r="A25" s="647" t="n"/>
      <c r="B25" s="378" t="inlineStr">
        <is>
          <t>ELEGADOLL</t>
        </is>
      </c>
      <c r="C25" s="451" t="inlineStr">
        <is>
          <t>Total</t>
        </is>
      </c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244">
        <f>SUM(D25:T25)</f>
        <v/>
      </c>
    </row>
    <row r="26" ht="20.1" customFormat="1" customHeight="1" s="15">
      <c r="A26" s="647" t="n"/>
      <c r="B26" s="648" t="n"/>
      <c r="C26" s="451" t="inlineStr">
        <is>
          <t>税込</t>
        </is>
      </c>
      <c r="D26" s="649">
        <f>D25*1.1</f>
        <v/>
      </c>
      <c r="E26" s="649">
        <f>E25*1.1</f>
        <v/>
      </c>
      <c r="F26" s="649">
        <f>F25*1.08</f>
        <v/>
      </c>
      <c r="G26" s="649">
        <f>G25*1.08</f>
        <v/>
      </c>
      <c r="H26" s="649" t="n"/>
      <c r="I26" s="649">
        <f>I25*1.1</f>
        <v/>
      </c>
      <c r="J26" s="649" t="n"/>
      <c r="K26" s="649">
        <f>K25*1.1</f>
        <v/>
      </c>
      <c r="L26" s="649">
        <f>L25*1.1</f>
        <v/>
      </c>
      <c r="M26" s="649" t="n"/>
      <c r="N26" s="649" t="n"/>
      <c r="O26" s="649" t="n"/>
      <c r="P26" s="649">
        <f>P25*1.1</f>
        <v/>
      </c>
      <c r="Q26" s="649">
        <f>Q25*1.1</f>
        <v/>
      </c>
      <c r="R26" s="649">
        <f>R25*1.1</f>
        <v/>
      </c>
      <c r="S26" s="649">
        <f>S25*1.1</f>
        <v/>
      </c>
      <c r="T26" s="649">
        <f>T25*1.1</f>
        <v/>
      </c>
      <c r="U26" s="244">
        <f>SUM(D26:T26)</f>
        <v/>
      </c>
    </row>
    <row r="27" ht="20.1" customFormat="1" customHeight="1" s="15">
      <c r="A27" s="647" t="n"/>
      <c r="B27" s="378" t="inlineStr">
        <is>
          <t>MAYURI</t>
        </is>
      </c>
      <c r="C27" s="451" t="inlineStr">
        <is>
          <t>Total</t>
        </is>
      </c>
      <c r="D27" s="649" t="n"/>
      <c r="E27" s="649" t="n"/>
      <c r="F27" s="649" t="n"/>
      <c r="G27" s="649" t="n"/>
      <c r="H27" s="649" t="n"/>
      <c r="I27" s="649" t="n"/>
      <c r="J27" s="649" t="n"/>
      <c r="K27" s="649" t="n"/>
      <c r="L27" s="649" t="n"/>
      <c r="M27" s="649" t="n"/>
      <c r="N27" s="649" t="n"/>
      <c r="O27" s="649" t="n"/>
      <c r="P27" s="649" t="n"/>
      <c r="Q27" s="649" t="n"/>
      <c r="R27" s="649" t="n"/>
      <c r="S27" s="649" t="n"/>
      <c r="T27" s="649" t="n"/>
      <c r="U27" s="244">
        <f>SUM(D27:T27)</f>
        <v/>
      </c>
    </row>
    <row r="28" ht="20.1" customFormat="1" customHeight="1" s="15">
      <c r="A28" s="647" t="n"/>
      <c r="B28" s="648" t="n"/>
      <c r="C28" s="451" t="inlineStr">
        <is>
          <t>税込</t>
        </is>
      </c>
      <c r="D28" s="649" t="n"/>
      <c r="E28" s="649">
        <f>E27*1.1</f>
        <v/>
      </c>
      <c r="F28" s="660" t="n"/>
      <c r="G28" s="649" t="n"/>
      <c r="H28" s="649" t="n"/>
      <c r="I28" s="649" t="n"/>
      <c r="J28" s="649" t="n"/>
      <c r="K28" s="649">
        <f>K27*1.1</f>
        <v/>
      </c>
      <c r="L28" s="649">
        <f>L27*1.1</f>
        <v/>
      </c>
      <c r="M28" s="649" t="n"/>
      <c r="N28" s="649" t="n"/>
      <c r="O28" s="649" t="n"/>
      <c r="P28" s="649">
        <f>P27*1.1</f>
        <v/>
      </c>
      <c r="Q28" s="649">
        <f>Q27*1.1</f>
        <v/>
      </c>
      <c r="R28" s="649">
        <f>R27*1.1</f>
        <v/>
      </c>
      <c r="S28" s="649">
        <f>S27*1.1</f>
        <v/>
      </c>
      <c r="T28" s="649">
        <f>T27*1.1</f>
        <v/>
      </c>
      <c r="U28" s="244">
        <f>SUM(D28:T28)</f>
        <v/>
      </c>
    </row>
    <row r="29" ht="20.1" customFormat="1" customHeight="1" s="15">
      <c r="A29" s="647" t="n"/>
      <c r="B29" s="378" t="inlineStr">
        <is>
          <t>ATMORE</t>
        </is>
      </c>
      <c r="C29" s="451" t="inlineStr">
        <is>
          <t>Total</t>
        </is>
      </c>
      <c r="D29" s="649" t="n"/>
      <c r="E29" s="649" t="n"/>
      <c r="F29" s="649" t="n"/>
      <c r="G29" s="649" t="n"/>
      <c r="H29" s="649" t="n"/>
      <c r="I29" s="649" t="n"/>
      <c r="J29" s="649" t="n"/>
      <c r="K29" s="649" t="n"/>
      <c r="L29" s="649" t="n"/>
      <c r="M29" s="649" t="n"/>
      <c r="N29" s="649" t="n"/>
      <c r="O29" s="649" t="n"/>
      <c r="P29" s="649" t="n"/>
      <c r="Q29" s="649" t="n"/>
      <c r="R29" s="649" t="n"/>
      <c r="S29" s="649" t="n"/>
      <c r="T29" s="649" t="n"/>
      <c r="U29" s="244">
        <f>SUM(D29:T29)</f>
        <v/>
      </c>
      <c r="V29" s="43" t="n"/>
    </row>
    <row r="30" ht="20.1" customFormat="1" customHeight="1" s="15">
      <c r="A30" s="647" t="n"/>
      <c r="B30" s="648" t="n"/>
      <c r="C30" s="451" t="inlineStr">
        <is>
          <t>税込</t>
        </is>
      </c>
      <c r="D30" s="649">
        <f>D29*1.1</f>
        <v/>
      </c>
      <c r="E30" s="649">
        <f>E29*1.1</f>
        <v/>
      </c>
      <c r="F30" s="649">
        <f>F29*1.1</f>
        <v/>
      </c>
      <c r="G30" s="649" t="n"/>
      <c r="H30" s="649" t="n"/>
      <c r="I30" s="649">
        <f>I29*1.1</f>
        <v/>
      </c>
      <c r="J30" s="649" t="n"/>
      <c r="K30" s="649">
        <f>K29*1.1</f>
        <v/>
      </c>
      <c r="L30" s="649">
        <f>L29*1.1</f>
        <v/>
      </c>
      <c r="M30" s="649" t="n"/>
      <c r="N30" s="649" t="n"/>
      <c r="O30" s="649" t="n"/>
      <c r="P30" s="649">
        <f>P29*1.1</f>
        <v/>
      </c>
      <c r="Q30" s="649">
        <f>Q29*1.1</f>
        <v/>
      </c>
      <c r="R30" s="649">
        <f>R29*1.1</f>
        <v/>
      </c>
      <c r="S30" s="649">
        <f>S29*1.1</f>
        <v/>
      </c>
      <c r="T30" s="649">
        <f>T29*1.1</f>
        <v/>
      </c>
      <c r="U30" s="244">
        <f>SUM(D30:T30)</f>
        <v/>
      </c>
    </row>
    <row r="31" ht="20.1" customFormat="1" customHeight="1" s="15">
      <c r="A31" s="647" t="n"/>
      <c r="B31" s="378" t="inlineStr">
        <is>
          <t>OLUPONO</t>
        </is>
      </c>
      <c r="C31" s="451" t="inlineStr">
        <is>
          <t>Total</t>
        </is>
      </c>
      <c r="D31" s="649" t="n"/>
      <c r="E31" s="649" t="n"/>
      <c r="F31" s="649" t="n"/>
      <c r="G31" s="649" t="n"/>
      <c r="H31" s="649" t="n"/>
      <c r="I31" s="649" t="n"/>
      <c r="J31" s="649" t="n"/>
      <c r="K31" s="649" t="n"/>
      <c r="L31" s="649" t="n"/>
      <c r="M31" s="649" t="n"/>
      <c r="N31" s="649" t="n"/>
      <c r="O31" s="649" t="n"/>
      <c r="P31" s="649" t="n"/>
      <c r="Q31" s="649" t="n"/>
      <c r="R31" s="649" t="n"/>
      <c r="S31" s="649" t="n"/>
      <c r="T31" s="649" t="n"/>
      <c r="U31" s="244">
        <f>SUM(D31:T31)</f>
        <v/>
      </c>
    </row>
    <row r="32" ht="20.1" customFormat="1" customHeight="1" s="15">
      <c r="A32" s="647" t="n"/>
      <c r="B32" s="648" t="n"/>
      <c r="C32" s="451" t="inlineStr">
        <is>
          <t>税込</t>
        </is>
      </c>
      <c r="D32" s="649" t="n"/>
      <c r="E32" s="649" t="n"/>
      <c r="F32" s="649" t="n"/>
      <c r="G32" s="649" t="n"/>
      <c r="H32" s="649" t="n"/>
      <c r="I32" s="649" t="n"/>
      <c r="J32" s="649" t="n"/>
      <c r="K32" s="649" t="n"/>
      <c r="L32" s="649" t="n"/>
      <c r="M32" s="649" t="n"/>
      <c r="N32" s="649" t="n"/>
      <c r="O32" s="649" t="n"/>
      <c r="P32" s="649" t="n"/>
      <c r="Q32" s="649" t="n"/>
      <c r="R32" s="649" t="n"/>
      <c r="S32" s="649" t="n"/>
      <c r="T32" s="649" t="n"/>
      <c r="U32" s="244">
        <f>SUM(D32:T32)</f>
        <v/>
      </c>
    </row>
    <row r="33" ht="20.1" customFormat="1" customHeight="1" s="15">
      <c r="A33" s="647" t="n"/>
      <c r="B33" s="378" t="inlineStr">
        <is>
          <t>DIME HEALTH CARE</t>
        </is>
      </c>
      <c r="C33" s="451" t="inlineStr">
        <is>
          <t>Total</t>
        </is>
      </c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49" t="n"/>
      <c r="N33" s="649" t="n"/>
      <c r="O33" s="649" t="n"/>
      <c r="P33" s="649" t="n"/>
      <c r="Q33" s="649" t="n"/>
      <c r="R33" s="649" t="n"/>
      <c r="S33" s="649" t="n"/>
      <c r="T33" s="649" t="n"/>
      <c r="U33" s="244">
        <f>SUM(D33:T33)</f>
        <v/>
      </c>
    </row>
    <row r="34" ht="20.1" customFormat="1" customHeight="1" s="15">
      <c r="A34" s="647" t="n"/>
      <c r="B34" s="648" t="n"/>
      <c r="C34" s="451" t="inlineStr">
        <is>
          <t>税込</t>
        </is>
      </c>
      <c r="D34" s="649">
        <f>D33*1.1</f>
        <v/>
      </c>
      <c r="E34" s="649">
        <f>E33*1.1</f>
        <v/>
      </c>
      <c r="F34" s="649">
        <f>F33*1.1</f>
        <v/>
      </c>
      <c r="G34" s="649" t="n"/>
      <c r="H34" s="649" t="n"/>
      <c r="I34" s="649" t="n"/>
      <c r="J34" s="649" t="n"/>
      <c r="K34" s="649" t="n"/>
      <c r="L34" s="649" t="n"/>
      <c r="M34" s="649" t="n"/>
      <c r="N34" s="649" t="n"/>
      <c r="O34" s="649" t="n"/>
      <c r="P34" s="649">
        <f>P33*1.1</f>
        <v/>
      </c>
      <c r="Q34" s="649" t="n"/>
      <c r="R34" s="649" t="n"/>
      <c r="S34" s="649" t="n"/>
      <c r="T34" s="649" t="n"/>
      <c r="U34" s="244">
        <f>SUM(D34:T34)</f>
        <v/>
      </c>
    </row>
    <row r="35" ht="20.1" customFormat="1" customHeight="1" s="15">
      <c r="A35" s="647" t="n"/>
      <c r="B35" s="378" t="inlineStr">
        <is>
          <t>EMU</t>
        </is>
      </c>
      <c r="C35" s="451" t="inlineStr">
        <is>
          <t>Total</t>
        </is>
      </c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244">
        <f>SUM(D35:T35)</f>
        <v/>
      </c>
    </row>
    <row r="36" ht="20.1" customFormat="1" customHeight="1" s="15">
      <c r="A36" s="647" t="n"/>
      <c r="B36" s="648" t="n"/>
      <c r="C36" s="451" t="inlineStr">
        <is>
          <t>税込</t>
        </is>
      </c>
      <c r="D36" s="649">
        <f>D35*1.1</f>
        <v/>
      </c>
      <c r="E36" s="649">
        <f>E35*1.1</f>
        <v/>
      </c>
      <c r="F36" s="649">
        <f>F35*1.1</f>
        <v/>
      </c>
      <c r="G36" s="649">
        <f>G35*1.1</f>
        <v/>
      </c>
      <c r="H36" s="649" t="n"/>
      <c r="I36" s="649">
        <f>I35*1.1</f>
        <v/>
      </c>
      <c r="J36" s="649" t="n"/>
      <c r="K36" s="649">
        <f>K35*1.1</f>
        <v/>
      </c>
      <c r="L36" s="649">
        <f>L35*1.1</f>
        <v/>
      </c>
      <c r="M36" s="649" t="n"/>
      <c r="N36" s="649" t="n"/>
      <c r="O36" s="649" t="n"/>
      <c r="P36" s="649">
        <f>P35*1.1</f>
        <v/>
      </c>
      <c r="Q36" s="649">
        <f>Q35*1.1</f>
        <v/>
      </c>
      <c r="R36" s="649">
        <f>R35*1.1</f>
        <v/>
      </c>
      <c r="S36" s="649">
        <f>S35*1.1</f>
        <v/>
      </c>
      <c r="T36" s="649">
        <f>T35*1.1</f>
        <v/>
      </c>
      <c r="U36" s="244">
        <f>SUM(D36:T36)</f>
        <v/>
      </c>
    </row>
    <row r="37" ht="20.1" customFormat="1" customHeight="1" s="15">
      <c r="A37" s="647" t="n"/>
      <c r="B37" s="378" t="inlineStr">
        <is>
          <t>CHIKUHODO</t>
        </is>
      </c>
      <c r="C37" s="451" t="inlineStr">
        <is>
          <t>Total</t>
        </is>
      </c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49" t="n"/>
      <c r="N37" s="649" t="n"/>
      <c r="O37" s="649" t="n"/>
      <c r="P37" s="649" t="n"/>
      <c r="Q37" s="649" t="n"/>
      <c r="R37" s="649" t="n"/>
      <c r="S37" s="649" t="n"/>
      <c r="T37" s="649" t="n"/>
      <c r="U37" s="244">
        <f>SUM(D37:T37)</f>
        <v/>
      </c>
    </row>
    <row r="38" ht="20.1" customFormat="1" customHeight="1" s="15">
      <c r="A38" s="647" t="n"/>
      <c r="B38" s="648" t="n"/>
      <c r="C38" s="451" t="inlineStr">
        <is>
          <t>税込</t>
        </is>
      </c>
      <c r="D38" s="649" t="n"/>
      <c r="E38" s="649">
        <f>E37*1.1</f>
        <v/>
      </c>
      <c r="F38" s="649" t="n"/>
      <c r="G38" s="649" t="n"/>
      <c r="H38" s="649" t="n"/>
      <c r="I38" s="649">
        <f>I37*1.1</f>
        <v/>
      </c>
      <c r="J38" s="649" t="n"/>
      <c r="K38" s="649">
        <f>K37*1.1</f>
        <v/>
      </c>
      <c r="L38" s="649">
        <f>L37*1.1</f>
        <v/>
      </c>
      <c r="M38" s="649" t="n"/>
      <c r="N38" s="649" t="n"/>
      <c r="O38" s="649" t="n"/>
      <c r="P38" s="649">
        <f>P37*1.1</f>
        <v/>
      </c>
      <c r="Q38" s="649" t="n"/>
      <c r="R38" s="649">
        <f>R37*1.1</f>
        <v/>
      </c>
      <c r="S38" s="649">
        <f>S37*1.1</f>
        <v/>
      </c>
      <c r="T38" s="649" t="n"/>
      <c r="U38" s="244">
        <f>SUM(D38:T38)</f>
        <v/>
      </c>
    </row>
    <row r="39" ht="20.1" customFormat="1" customHeight="1" s="15">
      <c r="A39" s="647" t="n"/>
      <c r="B39" s="378" t="inlineStr">
        <is>
          <t>LAPIDEM</t>
        </is>
      </c>
      <c r="C39" s="451" t="inlineStr">
        <is>
          <t>Total</t>
        </is>
      </c>
      <c r="D39" s="649" t="n">
        <v>2183868</v>
      </c>
      <c r="E39" s="649" t="n">
        <v>81000</v>
      </c>
      <c r="F39" s="649" t="n"/>
      <c r="G39" s="649" t="n">
        <v>1032260</v>
      </c>
      <c r="H39" s="649" t="n">
        <v>1468530</v>
      </c>
      <c r="I39" s="649" t="n">
        <v>485100</v>
      </c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244">
        <f>SUM(D39:T39)</f>
        <v/>
      </c>
    </row>
    <row r="40" ht="20.1" customFormat="1" customHeight="1" s="15">
      <c r="A40" s="647" t="n"/>
      <c r="B40" s="648" t="n"/>
      <c r="C40" s="451" t="inlineStr">
        <is>
          <t>税込</t>
        </is>
      </c>
      <c r="D40" s="649">
        <f>D39*1.1</f>
        <v/>
      </c>
      <c r="E40" s="649">
        <f>E39*1.1</f>
        <v/>
      </c>
      <c r="F40" s="649">
        <f>F39*1.1</f>
        <v/>
      </c>
      <c r="G40" s="649">
        <f>G39*1.1</f>
        <v/>
      </c>
      <c r="H40" s="649">
        <f>H39*1.1</f>
        <v/>
      </c>
      <c r="I40" s="649">
        <f>I39*1.1</f>
        <v/>
      </c>
      <c r="J40" s="649" t="n"/>
      <c r="K40" s="649">
        <f>K39*1.1</f>
        <v/>
      </c>
      <c r="L40" s="649">
        <f>L39*1.1</f>
        <v/>
      </c>
      <c r="M40" s="649" t="n"/>
      <c r="N40" s="649" t="n"/>
      <c r="O40" s="649">
        <f>O39*1.1</f>
        <v/>
      </c>
      <c r="P40" s="649">
        <f>P39*1.1</f>
        <v/>
      </c>
      <c r="Q40" s="649">
        <f>Q39*1.1</f>
        <v/>
      </c>
      <c r="R40" s="649">
        <f>R39*1.1</f>
        <v/>
      </c>
      <c r="S40" s="649">
        <f>S39*1.1</f>
        <v/>
      </c>
      <c r="T40" s="649">
        <f>T39*1.1</f>
        <v/>
      </c>
      <c r="U40" s="244">
        <f>SUM(D40:T40)</f>
        <v/>
      </c>
    </row>
    <row r="41" ht="20.1" customFormat="1" customHeight="1" s="15">
      <c r="A41" s="647" t="n"/>
      <c r="B41" s="378" t="inlineStr">
        <is>
          <t>MARY PLATINUE</t>
        </is>
      </c>
      <c r="C41" s="451" t="inlineStr">
        <is>
          <t>Total</t>
        </is>
      </c>
      <c r="D41" s="649" t="n">
        <v>31500</v>
      </c>
      <c r="E41" s="649" t="n"/>
      <c r="F41" s="649" t="n"/>
      <c r="G41" s="649" t="n"/>
      <c r="H41" s="649" t="n">
        <v>47250</v>
      </c>
      <c r="I41" s="649" t="n"/>
      <c r="J41" s="649" t="n"/>
      <c r="K41" s="649" t="n"/>
      <c r="L41" s="649" t="n"/>
      <c r="M41" s="649" t="n"/>
      <c r="N41" s="649" t="n"/>
      <c r="O41" s="649" t="n"/>
      <c r="P41" s="649" t="n"/>
      <c r="Q41" s="649" t="n"/>
      <c r="R41" s="649" t="n"/>
      <c r="S41" s="649" t="n"/>
      <c r="T41" s="649" t="n"/>
      <c r="U41" s="244">
        <f>SUM(D41:T41)</f>
        <v/>
      </c>
    </row>
    <row r="42" ht="20.1" customFormat="1" customHeight="1" s="15">
      <c r="A42" s="647" t="n"/>
      <c r="B42" s="648" t="n"/>
      <c r="C42" s="451" t="inlineStr">
        <is>
          <t>税込</t>
        </is>
      </c>
      <c r="D42" s="649">
        <f>D41*1.1</f>
        <v/>
      </c>
      <c r="E42" s="649">
        <f>E41*1.1</f>
        <v/>
      </c>
      <c r="F42" s="649">
        <f>F41*1.1</f>
        <v/>
      </c>
      <c r="G42" s="649">
        <f>G41*1.1</f>
        <v/>
      </c>
      <c r="H42" s="649">
        <f>H41*1.1</f>
        <v/>
      </c>
      <c r="I42" s="649">
        <f>I41*1.1</f>
        <v/>
      </c>
      <c r="J42" s="649" t="n"/>
      <c r="K42" s="649">
        <f>K41*1.1</f>
        <v/>
      </c>
      <c r="L42" s="649">
        <f>L41*1.1</f>
        <v/>
      </c>
      <c r="M42" s="649" t="n"/>
      <c r="N42" s="649" t="n"/>
      <c r="O42" s="649" t="n"/>
      <c r="P42" s="649">
        <f>P41*1.1</f>
        <v/>
      </c>
      <c r="Q42" s="649">
        <f>Q41*1.1</f>
        <v/>
      </c>
      <c r="R42" s="649">
        <f>R41*1.1</f>
        <v/>
      </c>
      <c r="S42" s="649">
        <f>S41*1.1</f>
        <v/>
      </c>
      <c r="T42" s="649">
        <f>T41*1.1</f>
        <v/>
      </c>
      <c r="U42" s="244">
        <f>SUM(D42:T42)</f>
        <v/>
      </c>
    </row>
    <row r="43" ht="20.1" customFormat="1" customHeight="1" s="15">
      <c r="A43" s="647" t="n"/>
      <c r="B43" s="378" t="inlineStr">
        <is>
          <t>POD(ROSY DROP)</t>
        </is>
      </c>
      <c r="C43" s="451" t="inlineStr">
        <is>
          <t>Total</t>
        </is>
      </c>
      <c r="D43" s="649" t="n">
        <v>524200</v>
      </c>
      <c r="E43" s="649" t="n"/>
      <c r="F43" s="649" t="n"/>
      <c r="G43" s="649" t="n">
        <v>650</v>
      </c>
      <c r="H43" s="649" t="n">
        <v>780000</v>
      </c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244">
        <f>SUM(D43:T43)</f>
        <v/>
      </c>
    </row>
    <row r="44" ht="20.1" customFormat="1" customHeight="1" s="15">
      <c r="A44" s="647" t="n"/>
      <c r="B44" s="648" t="n"/>
      <c r="C44" s="451" t="inlineStr">
        <is>
          <t>税込</t>
        </is>
      </c>
      <c r="D44" s="649">
        <f>D43*1.1</f>
        <v/>
      </c>
      <c r="E44" s="649">
        <f>E43*1.1</f>
        <v/>
      </c>
      <c r="F44" s="649">
        <f>F43*1.1</f>
        <v/>
      </c>
      <c r="G44" s="649">
        <f>G43*1.1</f>
        <v/>
      </c>
      <c r="H44" s="649">
        <f>H43*1.1</f>
        <v/>
      </c>
      <c r="I44" s="649">
        <f>I43*1.1</f>
        <v/>
      </c>
      <c r="J44" s="649" t="n"/>
      <c r="K44" s="649">
        <f>K43*1.1</f>
        <v/>
      </c>
      <c r="L44" s="649">
        <f>L43*1.1</f>
        <v/>
      </c>
      <c r="M44" s="649" t="n"/>
      <c r="N44" s="649" t="n"/>
      <c r="O44" s="649">
        <f>O43*1.1</f>
        <v/>
      </c>
      <c r="P44" s="649">
        <f>P43*1.1</f>
        <v/>
      </c>
      <c r="Q44" s="649">
        <f>Q43*1.1</f>
        <v/>
      </c>
      <c r="R44" s="649">
        <f>R43*1.1</f>
        <v/>
      </c>
      <c r="S44" s="649">
        <f>S43*1.1</f>
        <v/>
      </c>
      <c r="T44" s="649">
        <f>T43*1.1</f>
        <v/>
      </c>
      <c r="U44" s="244">
        <f>SUM(D44:T44)</f>
        <v/>
      </c>
    </row>
    <row r="45" ht="20.1" customFormat="1" customHeight="1" s="15">
      <c r="A45" s="647" t="n"/>
      <c r="B45" s="378" t="inlineStr">
        <is>
          <t>CBS(ESTLABO)</t>
        </is>
      </c>
      <c r="C45" s="451" t="inlineStr">
        <is>
          <t>Total</t>
        </is>
      </c>
      <c r="D45" s="661" t="n"/>
      <c r="E45" s="661" t="n"/>
      <c r="F45" s="661" t="n"/>
      <c r="G45" s="649" t="n"/>
      <c r="H45" s="649" t="n"/>
      <c r="I45" s="649" t="n"/>
      <c r="J45" s="649" t="n"/>
      <c r="K45" s="649" t="n"/>
      <c r="L45" s="649" t="n"/>
      <c r="M45" s="649" t="n"/>
      <c r="N45" s="649" t="n"/>
      <c r="O45" s="649" t="n"/>
      <c r="P45" s="649" t="n"/>
      <c r="Q45" s="649" t="n"/>
      <c r="R45" s="649" t="n"/>
      <c r="S45" s="649" t="n"/>
      <c r="T45" s="649" t="n"/>
      <c r="U45" s="244">
        <f>SUM(D45:T45)</f>
        <v/>
      </c>
    </row>
    <row r="46" ht="20.1" customFormat="1" customHeight="1" s="15">
      <c r="A46" s="647" t="n"/>
      <c r="B46" s="648" t="n"/>
      <c r="C46" s="451" t="inlineStr">
        <is>
          <t>税込</t>
        </is>
      </c>
      <c r="D46" s="649">
        <f>D45*1.1</f>
        <v/>
      </c>
      <c r="E46" s="649">
        <f>E45*1.1</f>
        <v/>
      </c>
      <c r="F46" s="649" t="n"/>
      <c r="G46" s="649">
        <f>G45*1.1</f>
        <v/>
      </c>
      <c r="H46" s="649" t="n"/>
      <c r="I46" s="649">
        <f>I45*1.1</f>
        <v/>
      </c>
      <c r="J46" s="649" t="n"/>
      <c r="K46" s="649">
        <f>K45*1.1</f>
        <v/>
      </c>
      <c r="L46" s="649">
        <f>L45*1.1</f>
        <v/>
      </c>
      <c r="M46" s="649">
        <f>M45*1.1</f>
        <v/>
      </c>
      <c r="N46" s="649">
        <f>N45*1.1</f>
        <v/>
      </c>
      <c r="O46" s="649">
        <f>O45*1.1</f>
        <v/>
      </c>
      <c r="P46" s="649">
        <f>P45*1.1</f>
        <v/>
      </c>
      <c r="Q46" s="649">
        <f>Q45*1.1</f>
        <v/>
      </c>
      <c r="R46" s="649">
        <f>R45*1.1</f>
        <v/>
      </c>
      <c r="S46" s="649">
        <f>S45*1.1</f>
        <v/>
      </c>
      <c r="T46" s="649">
        <f>T45*1.1</f>
        <v/>
      </c>
      <c r="U46" s="244">
        <f>SUM(D46:T46)</f>
        <v/>
      </c>
    </row>
    <row r="47" ht="20.1" customFormat="1" customHeight="1" s="15">
      <c r="A47" s="647" t="n"/>
      <c r="B47" s="378" t="inlineStr">
        <is>
          <t>DOSHISHA</t>
        </is>
      </c>
      <c r="C47" s="451" t="inlineStr">
        <is>
          <t>Total</t>
        </is>
      </c>
      <c r="D47" s="649" t="n"/>
      <c r="E47" s="649" t="n"/>
      <c r="F47" s="651" t="n"/>
      <c r="G47" s="651" t="n"/>
      <c r="H47" s="651" t="n"/>
      <c r="I47" s="649" t="n"/>
      <c r="J47" s="649" t="n"/>
      <c r="K47" s="649" t="n"/>
      <c r="L47" s="649" t="n"/>
      <c r="M47" s="649" t="n"/>
      <c r="N47" s="649" t="n"/>
      <c r="O47" s="649" t="n"/>
      <c r="P47" s="649" t="n"/>
      <c r="Q47" s="649" t="n"/>
      <c r="R47" s="649" t="n"/>
      <c r="S47" s="649" t="n"/>
      <c r="T47" s="649" t="n"/>
      <c r="U47" s="244">
        <f>SUM(D47:T47)</f>
        <v/>
      </c>
    </row>
    <row r="48" ht="20.1" customFormat="1" customHeight="1" s="15">
      <c r="A48" s="647" t="n"/>
      <c r="B48" s="648" t="n"/>
      <c r="C48" s="451" t="inlineStr">
        <is>
          <t>税込</t>
        </is>
      </c>
      <c r="D48" s="649" t="n"/>
      <c r="E48" s="649" t="n"/>
      <c r="F48" s="651" t="n"/>
      <c r="G48" s="651" t="n"/>
      <c r="H48" s="651" t="n"/>
      <c r="I48" s="649" t="n"/>
      <c r="J48" s="649" t="n"/>
      <c r="K48" s="649">
        <f>K47*1.1</f>
        <v/>
      </c>
      <c r="L48" s="649">
        <f>L47*1.1</f>
        <v/>
      </c>
      <c r="M48" s="649">
        <f>M47*1.1</f>
        <v/>
      </c>
      <c r="N48" s="649">
        <f>N47*1.1</f>
        <v/>
      </c>
      <c r="O48" s="649">
        <f>O47*1.1</f>
        <v/>
      </c>
      <c r="P48" s="649">
        <f>P47*1.1</f>
        <v/>
      </c>
      <c r="Q48" s="649" t="n"/>
      <c r="R48" s="649" t="n"/>
      <c r="S48" s="649" t="n"/>
      <c r="T48" s="649" t="n"/>
      <c r="U48" s="244">
        <f>SUM(D48:T48)</f>
        <v/>
      </c>
    </row>
    <row r="49" ht="20.1" customFormat="1" customHeight="1" s="15">
      <c r="A49" s="647" t="n"/>
      <c r="B49" s="383" t="inlineStr">
        <is>
          <t>ISTYLE</t>
        </is>
      </c>
      <c r="C49" s="451" t="inlineStr">
        <is>
          <t>Total</t>
        </is>
      </c>
      <c r="D49" s="649" t="n"/>
      <c r="E49" s="649" t="n"/>
      <c r="F49" s="651" t="n"/>
      <c r="G49" s="651" t="n"/>
      <c r="H49" s="651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244">
        <f>SUM(D49:T49)</f>
        <v/>
      </c>
    </row>
    <row r="50" ht="20.1" customFormat="1" customHeight="1" s="15">
      <c r="A50" s="647" t="n"/>
      <c r="B50" s="648" t="n"/>
      <c r="C50" s="583" t="inlineStr">
        <is>
          <t>税込</t>
        </is>
      </c>
      <c r="D50" s="649" t="n"/>
      <c r="E50" s="649" t="n"/>
      <c r="F50" s="651" t="n"/>
      <c r="G50" s="651" t="n"/>
      <c r="H50" s="651" t="n"/>
      <c r="I50" s="649" t="n"/>
      <c r="J50" s="649" t="n"/>
      <c r="K50" s="649">
        <f>K49*1.1</f>
        <v/>
      </c>
      <c r="L50" s="649">
        <f>L49*1.1</f>
        <v/>
      </c>
      <c r="M50" s="649">
        <f>M49*1.1</f>
        <v/>
      </c>
      <c r="N50" s="649">
        <f>N49*1.1</f>
        <v/>
      </c>
      <c r="O50" s="649">
        <f>O49*1.1</f>
        <v/>
      </c>
      <c r="P50" s="649">
        <f>P49*1.1</f>
        <v/>
      </c>
      <c r="Q50" s="649" t="n"/>
      <c r="R50" s="649" t="n"/>
      <c r="S50" s="649" t="n"/>
      <c r="T50" s="649" t="n"/>
      <c r="U50" s="244">
        <f>SUM(D50:T50)</f>
        <v/>
      </c>
    </row>
    <row r="51" ht="20.1" customFormat="1" customHeight="1" s="15">
      <c r="A51" s="647" t="n"/>
      <c r="B51" s="378" t="inlineStr">
        <is>
          <t>MEROS</t>
        </is>
      </c>
      <c r="C51" s="451" t="inlineStr">
        <is>
          <t>Total</t>
        </is>
      </c>
      <c r="D51" s="649" t="n"/>
      <c r="E51" s="649" t="n"/>
      <c r="F51" s="651" t="n"/>
      <c r="G51" s="651" t="n"/>
      <c r="H51" s="651" t="n"/>
      <c r="I51" s="649" t="n"/>
      <c r="J51" s="649" t="n"/>
      <c r="K51" s="649" t="n"/>
      <c r="L51" s="649" t="n"/>
      <c r="M51" s="649" t="n"/>
      <c r="N51" s="649" t="n"/>
      <c r="O51" s="649" t="n"/>
      <c r="P51" s="649" t="n"/>
      <c r="Q51" s="649" t="n"/>
      <c r="R51" s="649" t="n"/>
      <c r="S51" s="649" t="n"/>
      <c r="T51" s="649" t="n"/>
      <c r="U51" s="244">
        <f>SUM(D51:T51)</f>
        <v/>
      </c>
    </row>
    <row r="52" ht="20.1" customFormat="1" customHeight="1" s="15">
      <c r="A52" s="647" t="n"/>
      <c r="B52" s="648" t="n"/>
      <c r="C52" s="451" t="inlineStr">
        <is>
          <t>税込</t>
        </is>
      </c>
      <c r="D52" s="649" t="n"/>
      <c r="E52" s="649" t="n"/>
      <c r="F52" s="651">
        <f>F51*1.1</f>
        <v/>
      </c>
      <c r="G52" s="651">
        <f>G51*1.1</f>
        <v/>
      </c>
      <c r="H52" s="651">
        <f>H51*1.1</f>
        <v/>
      </c>
      <c r="I52" s="651">
        <f>I51*1.1</f>
        <v/>
      </c>
      <c r="J52" s="651">
        <f>J51*1.1</f>
        <v/>
      </c>
      <c r="K52" s="651">
        <f>K51*1.1</f>
        <v/>
      </c>
      <c r="L52" s="651">
        <f>L51*1.1</f>
        <v/>
      </c>
      <c r="M52" s="651">
        <f>M51*1.1</f>
        <v/>
      </c>
      <c r="N52" s="651">
        <f>N51*1.1</f>
        <v/>
      </c>
      <c r="O52" s="651">
        <f>O51*1.1</f>
        <v/>
      </c>
      <c r="P52" s="651">
        <f>P51*1.1</f>
        <v/>
      </c>
      <c r="Q52" s="651">
        <f>Q51*1.1</f>
        <v/>
      </c>
      <c r="R52" s="651">
        <f>R51*1.1</f>
        <v/>
      </c>
      <c r="S52" s="651">
        <f>S51*1.1</f>
        <v/>
      </c>
      <c r="T52" s="651">
        <f>T51*1.1</f>
        <v/>
      </c>
      <c r="U52" s="244">
        <f>SUM(D52:T52)</f>
        <v/>
      </c>
    </row>
    <row r="53" ht="20.1" customFormat="1" customHeight="1" s="15">
      <c r="A53" s="647" t="n"/>
      <c r="B53" s="378" t="inlineStr">
        <is>
          <t>STAR LAB</t>
        </is>
      </c>
      <c r="C53" s="451" t="inlineStr">
        <is>
          <t>Total</t>
        </is>
      </c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49" t="n"/>
      <c r="N53" s="649" t="n"/>
      <c r="O53" s="649" t="n"/>
      <c r="P53" s="649" t="n"/>
      <c r="Q53" s="649" t="n"/>
      <c r="R53" s="649" t="n"/>
      <c r="S53" s="649" t="n"/>
      <c r="T53" s="649" t="n"/>
      <c r="U53" s="244">
        <f>SUM(D53:T53)</f>
        <v/>
      </c>
    </row>
    <row r="54" ht="20.1" customFormat="1" customHeight="1" s="15">
      <c r="A54" s="647" t="n"/>
      <c r="B54" s="648" t="n"/>
      <c r="C54" s="451" t="inlineStr">
        <is>
          <t>税込</t>
        </is>
      </c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244">
        <f>SUM(D54:T54)</f>
        <v/>
      </c>
    </row>
    <row r="55" ht="20.1" customFormat="1" customHeight="1" s="15">
      <c r="A55" s="647" t="n"/>
      <c r="B55" s="378" t="inlineStr">
        <is>
          <t>Beauty Conexion</t>
        </is>
      </c>
      <c r="C55" s="451" t="inlineStr">
        <is>
          <t>Total</t>
        </is>
      </c>
      <c r="D55" s="649" t="n">
        <v>80640</v>
      </c>
      <c r="E55" s="649">
        <f>E53*1.1</f>
        <v/>
      </c>
      <c r="F55" s="649">
        <f>F53*1.1</f>
        <v/>
      </c>
      <c r="G55" s="649">
        <f>G53*1.1</f>
        <v/>
      </c>
      <c r="H55" s="649" t="n"/>
      <c r="I55" s="649">
        <f>I53*1.1</f>
        <v/>
      </c>
      <c r="J55" s="649" t="n"/>
      <c r="K55" s="649">
        <f>K53*1.1</f>
        <v/>
      </c>
      <c r="L55" s="649">
        <f>L53*1.1</f>
        <v/>
      </c>
      <c r="M55" s="649" t="n"/>
      <c r="N55" s="649" t="n"/>
      <c r="O55" s="649">
        <f>O53*1.1</f>
        <v/>
      </c>
      <c r="P55" s="649">
        <f>P53*1.1</f>
        <v/>
      </c>
      <c r="Q55" s="649">
        <f>Q53*1.1</f>
        <v/>
      </c>
      <c r="R55" s="649">
        <f>R53*1.1</f>
        <v/>
      </c>
      <c r="S55" s="649">
        <f>S53*1.1</f>
        <v/>
      </c>
      <c r="T55" s="649">
        <f>T53*1.1</f>
        <v/>
      </c>
      <c r="U55" s="244">
        <f>SUM(D55:T55)</f>
        <v/>
      </c>
    </row>
    <row r="56" ht="20.1" customFormat="1" customHeight="1" s="15">
      <c r="A56" s="647" t="n"/>
      <c r="B56" s="648" t="n"/>
      <c r="C56" s="451" t="inlineStr">
        <is>
          <t>税込</t>
        </is>
      </c>
      <c r="D56" s="649">
        <f>D55*1.1</f>
        <v/>
      </c>
      <c r="E56" s="649" t="n"/>
      <c r="F56" s="649" t="n"/>
      <c r="G56" s="649" t="n"/>
      <c r="H56" s="649" t="n"/>
      <c r="I56" s="649" t="n"/>
      <c r="J56" s="649" t="n"/>
      <c r="K56" s="649" t="n"/>
      <c r="L56" s="649" t="n"/>
      <c r="M56" s="649" t="n"/>
      <c r="N56" s="649" t="n"/>
      <c r="O56" s="649" t="n"/>
      <c r="P56" s="649" t="n"/>
      <c r="Q56" s="649" t="n"/>
      <c r="R56" s="649" t="n"/>
      <c r="S56" s="649" t="n"/>
      <c r="T56" s="649" t="n"/>
      <c r="U56" s="244">
        <f>SUM(D56:T56)</f>
        <v/>
      </c>
    </row>
    <row r="57" ht="20.1" customFormat="1" customHeight="1" s="15">
      <c r="A57" s="647" t="n"/>
      <c r="B57" s="378" t="inlineStr">
        <is>
          <t>COSMEPRO</t>
        </is>
      </c>
      <c r="C57" s="451" t="inlineStr">
        <is>
          <t>Total</t>
        </is>
      </c>
      <c r="D57" s="649" t="n"/>
      <c r="E57" s="649" t="n"/>
      <c r="F57" s="649" t="n"/>
      <c r="G57" s="649" t="n"/>
      <c r="H57" s="649" t="n"/>
      <c r="I57" s="649" t="n"/>
      <c r="J57" s="649" t="n"/>
      <c r="K57" s="649" t="n"/>
      <c r="L57" s="649" t="n"/>
      <c r="M57" s="649" t="n"/>
      <c r="N57" s="649" t="n"/>
      <c r="O57" s="649" t="n"/>
      <c r="P57" s="649" t="n"/>
      <c r="Q57" s="649" t="n"/>
      <c r="R57" s="649" t="n"/>
      <c r="S57" s="649" t="n"/>
      <c r="T57" s="649" t="n"/>
      <c r="U57" s="244">
        <f>SUM(D57:T57)</f>
        <v/>
      </c>
    </row>
    <row r="58" ht="20.1" customFormat="1" customHeight="1" s="15">
      <c r="A58" s="647" t="n"/>
      <c r="B58" s="648" t="n"/>
      <c r="C58" s="451" t="inlineStr">
        <is>
          <t>税込</t>
        </is>
      </c>
      <c r="D58" s="649">
        <f>D57*1.1</f>
        <v/>
      </c>
      <c r="E58" s="649">
        <f>E57*1.1</f>
        <v/>
      </c>
      <c r="F58" s="649">
        <f>F57*1.1</f>
        <v/>
      </c>
      <c r="G58" s="649" t="n"/>
      <c r="H58" s="649" t="n"/>
      <c r="I58" s="649">
        <f>I57*1.1</f>
        <v/>
      </c>
      <c r="J58" s="649">
        <f>J57*1.1</f>
        <v/>
      </c>
      <c r="K58" s="649" t="n"/>
      <c r="L58" s="649">
        <f>L57*1.1</f>
        <v/>
      </c>
      <c r="M58" s="649" t="n"/>
      <c r="N58" s="649" t="n"/>
      <c r="O58" s="649">
        <f>O57*1.1</f>
        <v/>
      </c>
      <c r="P58" s="649">
        <f>P57*1.1</f>
        <v/>
      </c>
      <c r="Q58" s="649">
        <f>Q57*1.1</f>
        <v/>
      </c>
      <c r="R58" s="649">
        <f>R57*1.1</f>
        <v/>
      </c>
      <c r="S58" s="649">
        <f>S57*1.1</f>
        <v/>
      </c>
      <c r="T58" s="649">
        <f>T57*1.1</f>
        <v/>
      </c>
      <c r="U58" s="244">
        <f>SUM(D58:T58)</f>
        <v/>
      </c>
    </row>
    <row r="59" ht="20.1" customFormat="1" customHeight="1" s="15">
      <c r="A59" s="647" t="n"/>
      <c r="B59" s="378" t="inlineStr">
        <is>
          <t>AFURA</t>
        </is>
      </c>
      <c r="C59" s="451" t="inlineStr">
        <is>
          <t>Total</t>
        </is>
      </c>
      <c r="D59" s="649" t="n"/>
      <c r="E59" s="649" t="n"/>
      <c r="F59" s="649" t="n"/>
      <c r="G59" s="649" t="n">
        <v>342300</v>
      </c>
      <c r="H59" s="649" t="n">
        <v>105000</v>
      </c>
      <c r="I59" s="649" t="n"/>
      <c r="J59" s="649" t="n"/>
      <c r="K59" s="649" t="n"/>
      <c r="L59" s="649" t="n"/>
      <c r="M59" s="649" t="n"/>
      <c r="N59" s="649" t="n"/>
      <c r="O59" s="649" t="n"/>
      <c r="P59" s="649" t="n"/>
      <c r="Q59" s="649" t="n"/>
      <c r="R59" s="649" t="n"/>
      <c r="S59" s="649" t="n"/>
      <c r="T59" s="649" t="n"/>
      <c r="U59" s="244">
        <f>SUM(D59:T59)</f>
        <v/>
      </c>
    </row>
    <row r="60" ht="20.1" customFormat="1" customHeight="1" s="15">
      <c r="A60" s="647" t="n"/>
      <c r="B60" s="648" t="n"/>
      <c r="C60" s="451" t="inlineStr">
        <is>
          <t>税込</t>
        </is>
      </c>
      <c r="D60" s="649">
        <f>D59*1.1</f>
        <v/>
      </c>
      <c r="E60" s="649">
        <f>E59*1.1</f>
        <v/>
      </c>
      <c r="F60" s="649">
        <f>F59*1.1</f>
        <v/>
      </c>
      <c r="G60" s="649">
        <f>G59*1.1</f>
        <v/>
      </c>
      <c r="H60" s="649">
        <f>H59*1.1</f>
        <v/>
      </c>
      <c r="I60" s="649">
        <f>I59*1.1</f>
        <v/>
      </c>
      <c r="J60" s="649" t="n"/>
      <c r="K60" s="649" t="n"/>
      <c r="L60" s="649" t="n"/>
      <c r="M60" s="649" t="n"/>
      <c r="N60" s="649" t="n"/>
      <c r="O60" s="649">
        <f>O59*1.1</f>
        <v/>
      </c>
      <c r="P60" s="649">
        <f>P59*1.1</f>
        <v/>
      </c>
      <c r="Q60" s="649">
        <f>Q59*1.1</f>
        <v/>
      </c>
      <c r="R60" s="649">
        <f>R59*1.1</f>
        <v/>
      </c>
      <c r="S60" s="649">
        <f>S59*1.1</f>
        <v/>
      </c>
      <c r="T60" s="649">
        <f>T59*1.1</f>
        <v/>
      </c>
      <c r="U60" s="244">
        <f>SUM(D60:T60)</f>
        <v/>
      </c>
    </row>
    <row r="61" ht="20.1" customFormat="1" customHeight="1" s="15">
      <c r="A61" s="647" t="n"/>
      <c r="B61" s="383" t="inlineStr">
        <is>
          <t>PEQLIA</t>
        </is>
      </c>
      <c r="C61" s="451" t="inlineStr">
        <is>
          <t>Total</t>
        </is>
      </c>
      <c r="D61" s="649" t="n"/>
      <c r="E61" s="649" t="n"/>
      <c r="F61" s="649" t="n"/>
      <c r="G61" s="649" t="n">
        <v>57120</v>
      </c>
      <c r="H61" s="649" t="n"/>
      <c r="I61" s="649" t="n"/>
      <c r="J61" s="649" t="n"/>
      <c r="K61" s="649" t="n"/>
      <c r="L61" s="649" t="n"/>
      <c r="M61" s="649" t="n"/>
      <c r="N61" s="649" t="n"/>
      <c r="O61" s="649" t="n"/>
      <c r="P61" s="661" t="n"/>
      <c r="Q61" s="661" t="n"/>
      <c r="R61" s="649" t="n"/>
      <c r="S61" s="649" t="n"/>
      <c r="T61" s="649" t="n"/>
      <c r="U61" s="244">
        <f>SUM(D61:T61)</f>
        <v/>
      </c>
    </row>
    <row r="62" ht="20.1" customFormat="1" customHeight="1" s="15">
      <c r="A62" s="647" t="n"/>
      <c r="B62" s="648" t="n"/>
      <c r="C62" s="451" t="inlineStr">
        <is>
          <t>税込</t>
        </is>
      </c>
      <c r="D62" s="649" t="n"/>
      <c r="E62" s="649" t="n"/>
      <c r="F62" s="649">
        <f>F61*1.1</f>
        <v/>
      </c>
      <c r="G62" s="649">
        <f>G61*1.1</f>
        <v/>
      </c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61" t="n"/>
      <c r="Q62" s="661" t="n"/>
      <c r="R62" s="649" t="n"/>
      <c r="S62" s="649" t="n"/>
      <c r="T62" s="649" t="n"/>
      <c r="U62" s="244">
        <f>SUM(D62:T62)</f>
        <v/>
      </c>
    </row>
    <row r="63" ht="20.1" customFormat="1" customHeight="1" s="15">
      <c r="A63" s="647" t="n"/>
      <c r="B63" s="378" t="inlineStr">
        <is>
          <t>OSATO</t>
        </is>
      </c>
      <c r="C63" s="451" t="inlineStr">
        <is>
          <t>Total</t>
        </is>
      </c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61" t="n"/>
      <c r="Q63" s="661" t="n"/>
      <c r="R63" s="649" t="n"/>
      <c r="S63" s="649" t="n"/>
      <c r="T63" s="649" t="n"/>
      <c r="U63" s="244">
        <f>SUM(D63:T63)</f>
        <v/>
      </c>
    </row>
    <row r="64" ht="20.1" customFormat="1" customHeight="1" s="15">
      <c r="A64" s="647" t="n"/>
      <c r="B64" s="648" t="n"/>
      <c r="C64" s="451" t="inlineStr">
        <is>
          <t>税込</t>
        </is>
      </c>
      <c r="D64" s="649">
        <f>D63*1.1</f>
        <v/>
      </c>
      <c r="E64" s="649">
        <f>E63*1.1</f>
        <v/>
      </c>
      <c r="F64" s="649">
        <f>F63*1.1</f>
        <v/>
      </c>
      <c r="G64" s="649">
        <f>G63*1.1</f>
        <v/>
      </c>
      <c r="H64" s="649" t="n"/>
      <c r="I64" s="649" t="n"/>
      <c r="J64" s="649" t="n"/>
      <c r="K64" s="649" t="n"/>
      <c r="L64" s="649">
        <f>L63*1.1</f>
        <v/>
      </c>
      <c r="M64" s="649" t="n"/>
      <c r="N64" s="649" t="n"/>
      <c r="O64" s="649">
        <f>O63*1.1</f>
        <v/>
      </c>
      <c r="P64" s="649">
        <f>P63*1.1</f>
        <v/>
      </c>
      <c r="Q64" s="649">
        <f>Q63*1.1</f>
        <v/>
      </c>
      <c r="R64" s="649">
        <f>R63*1.1</f>
        <v/>
      </c>
      <c r="S64" s="649">
        <f>S63*1.1</f>
        <v/>
      </c>
      <c r="T64" s="649">
        <f>T63*1.1</f>
        <v/>
      </c>
      <c r="U64" s="244">
        <f>SUM(D64:T64)</f>
        <v/>
      </c>
    </row>
    <row r="65" ht="20.1" customFormat="1" customHeight="1" s="15">
      <c r="A65" s="647" t="n"/>
      <c r="B65" s="378" t="inlineStr">
        <is>
          <t>HANAKO</t>
        </is>
      </c>
      <c r="C65" s="451" t="inlineStr">
        <is>
          <t>Total</t>
        </is>
      </c>
      <c r="D65" s="649" t="n"/>
      <c r="E65" s="649" t="n"/>
      <c r="F65" s="649" t="n"/>
      <c r="G65" s="649" t="n"/>
      <c r="H65" s="649" t="n"/>
      <c r="I65" s="649" t="n"/>
      <c r="J65" s="649" t="n"/>
      <c r="K65" s="649" t="n"/>
      <c r="L65" s="649" t="n"/>
      <c r="M65" s="649" t="n"/>
      <c r="N65" s="649" t="n"/>
      <c r="O65" s="649" t="n"/>
      <c r="P65" s="661" t="n"/>
      <c r="Q65" s="661" t="n"/>
      <c r="R65" s="649" t="n"/>
      <c r="S65" s="649" t="n"/>
      <c r="T65" s="649" t="n"/>
      <c r="U65" s="244">
        <f>SUM(D65:T65)</f>
        <v/>
      </c>
    </row>
    <row r="66" ht="20.1" customFormat="1" customHeight="1" s="15">
      <c r="A66" s="647" t="n"/>
      <c r="B66" s="648" t="n"/>
      <c r="C66" s="451" t="inlineStr">
        <is>
          <t>税込</t>
        </is>
      </c>
      <c r="D66" s="649" t="n"/>
      <c r="E66" s="649" t="n"/>
      <c r="F66" s="649" t="n"/>
      <c r="G66" s="649" t="n"/>
      <c r="H66" s="649" t="n"/>
      <c r="I66" s="649" t="n"/>
      <c r="J66" s="649" t="n"/>
      <c r="K66" s="649" t="n"/>
      <c r="L66" s="649" t="n"/>
      <c r="M66" s="649" t="n"/>
      <c r="N66" s="649" t="n"/>
      <c r="O66" s="649" t="n"/>
      <c r="P66" s="661" t="n"/>
      <c r="Q66" s="661" t="n"/>
      <c r="R66" s="649" t="n"/>
      <c r="S66" s="649" t="n"/>
      <c r="T66" s="649" t="n"/>
      <c r="U66" s="244">
        <f>SUM(D66:T66)</f>
        <v/>
      </c>
    </row>
    <row r="67" ht="20.1" customFormat="1" customHeight="1" s="15">
      <c r="A67" s="647" t="n"/>
      <c r="B67" s="378" t="inlineStr">
        <is>
          <t>LEJEU</t>
        </is>
      </c>
      <c r="C67" s="451" t="inlineStr">
        <is>
          <t>Total</t>
        </is>
      </c>
      <c r="D67" s="649" t="n"/>
      <c r="E67" s="649" t="n"/>
      <c r="F67" s="649" t="n"/>
      <c r="G67" s="649" t="n"/>
      <c r="H67" s="649" t="n"/>
      <c r="I67" s="649" t="n"/>
      <c r="J67" s="649" t="n"/>
      <c r="K67" s="649" t="n"/>
      <c r="L67" s="649" t="n"/>
      <c r="M67" s="649" t="n"/>
      <c r="N67" s="649" t="n"/>
      <c r="O67" s="649" t="n"/>
      <c r="P67" s="661" t="n"/>
      <c r="Q67" s="661" t="n"/>
      <c r="R67" s="649" t="n"/>
      <c r="S67" s="649" t="n"/>
      <c r="T67" s="649" t="n"/>
      <c r="U67" s="244">
        <f>SUM(D67:T67)</f>
        <v/>
      </c>
    </row>
    <row r="68" ht="20.1" customFormat="1" customHeight="1" s="15">
      <c r="A68" s="647" t="n"/>
      <c r="B68" s="648" t="n"/>
      <c r="C68" s="451" t="inlineStr">
        <is>
          <t>税込</t>
        </is>
      </c>
      <c r="D68" s="649">
        <f>D67*1.1</f>
        <v/>
      </c>
      <c r="E68" s="649">
        <f>E67*1.1</f>
        <v/>
      </c>
      <c r="F68" s="649">
        <f>F67*1.1</f>
        <v/>
      </c>
      <c r="G68" s="649">
        <f>G67*1.1</f>
        <v/>
      </c>
      <c r="H68" s="649" t="n"/>
      <c r="I68" s="649">
        <f>I67*1.1</f>
        <v/>
      </c>
      <c r="J68" s="649">
        <f>J67*1.1</f>
        <v/>
      </c>
      <c r="K68" s="649">
        <f>K67*1.1</f>
        <v/>
      </c>
      <c r="L68" s="649">
        <f>L67*1.1</f>
        <v/>
      </c>
      <c r="M68" s="649" t="n"/>
      <c r="N68" s="649" t="n"/>
      <c r="O68" s="649" t="n"/>
      <c r="P68" s="661">
        <f>P67*1.1</f>
        <v/>
      </c>
      <c r="Q68" s="661" t="n"/>
      <c r="R68" s="649" t="n"/>
      <c r="S68" s="649" t="n"/>
      <c r="T68" s="649" t="n"/>
      <c r="U68" s="244">
        <f>SUM(D68:T68)</f>
        <v/>
      </c>
    </row>
    <row r="69" ht="20.1" customFormat="1" customHeight="1" s="15">
      <c r="A69" s="647" t="n"/>
      <c r="B69" s="378" t="inlineStr">
        <is>
          <t>AISHODO</t>
        </is>
      </c>
      <c r="C69" s="451" t="inlineStr">
        <is>
          <t>Total</t>
        </is>
      </c>
      <c r="D69" s="649" t="n"/>
      <c r="E69" s="649" t="n"/>
      <c r="F69" s="649" t="n"/>
      <c r="G69" s="649" t="n"/>
      <c r="H69" s="649" t="n"/>
      <c r="I69" s="649" t="n"/>
      <c r="J69" s="649" t="n"/>
      <c r="K69" s="649" t="n"/>
      <c r="L69" s="649" t="n"/>
      <c r="M69" s="649" t="n"/>
      <c r="N69" s="649" t="n"/>
      <c r="O69" s="649" t="n"/>
      <c r="P69" s="661" t="n"/>
      <c r="Q69" s="661" t="n"/>
      <c r="R69" s="649" t="n"/>
      <c r="S69" s="649" t="n"/>
      <c r="T69" s="649" t="n"/>
      <c r="U69" s="244">
        <f>SUM(D69:T69)</f>
        <v/>
      </c>
    </row>
    <row r="70" ht="20.1" customFormat="1" customHeight="1" s="15">
      <c r="A70" s="647" t="n"/>
      <c r="B70" s="648" t="n"/>
      <c r="C70" s="451" t="inlineStr">
        <is>
          <t>税込</t>
        </is>
      </c>
      <c r="D70" s="649">
        <f>D69*1.1</f>
        <v/>
      </c>
      <c r="E70" s="649">
        <f>E69*1.1</f>
        <v/>
      </c>
      <c r="F70" s="649">
        <f>F69*1.1</f>
        <v/>
      </c>
      <c r="G70" s="649">
        <f>G69*1.1</f>
        <v/>
      </c>
      <c r="H70" s="649">
        <f>H69*1.08</f>
        <v/>
      </c>
      <c r="I70" s="649">
        <f>I69*1.08</f>
        <v/>
      </c>
      <c r="J70" s="649" t="n"/>
      <c r="K70" s="649" t="n"/>
      <c r="L70" s="649" t="n"/>
      <c r="M70" s="649" t="n"/>
      <c r="N70" s="649" t="n"/>
      <c r="O70" s="649">
        <f>O69*1.1</f>
        <v/>
      </c>
      <c r="P70" s="649">
        <f>P69*1.1</f>
        <v/>
      </c>
      <c r="Q70" s="661" t="n"/>
      <c r="R70" s="649" t="n"/>
      <c r="S70" s="649" t="n"/>
      <c r="T70" s="649" t="n"/>
      <c r="U70" s="244">
        <f>SUM(D70:T70)</f>
        <v/>
      </c>
    </row>
    <row r="71" ht="20.1" customFormat="1" customHeight="1" s="15">
      <c r="A71" s="647" t="n"/>
      <c r="B71" s="378" t="inlineStr">
        <is>
          <t>CARING JAPAN (RUHAKU)</t>
        </is>
      </c>
      <c r="C71" s="451" t="inlineStr">
        <is>
          <t>Total</t>
        </is>
      </c>
      <c r="D71" s="649" t="n"/>
      <c r="E71" s="649" t="n"/>
      <c r="F71" s="649" t="n"/>
      <c r="G71" s="649" t="n"/>
      <c r="H71" s="649" t="n"/>
      <c r="I71" s="649" t="n"/>
      <c r="J71" s="649" t="n"/>
      <c r="K71" s="649" t="n"/>
      <c r="L71" s="649" t="n"/>
      <c r="M71" s="649" t="n"/>
      <c r="N71" s="649" t="n"/>
      <c r="O71" s="649" t="n"/>
      <c r="P71" s="661" t="n"/>
      <c r="Q71" s="661" t="n"/>
      <c r="R71" s="649" t="n"/>
      <c r="S71" s="649" t="n"/>
      <c r="T71" s="649" t="n"/>
      <c r="U71" s="244">
        <f>SUM(D71:T71)</f>
        <v/>
      </c>
    </row>
    <row r="72" ht="20.1" customFormat="1" customHeight="1" s="15">
      <c r="A72" s="647" t="n"/>
      <c r="B72" s="648" t="n"/>
      <c r="C72" s="451" t="inlineStr">
        <is>
          <t>税込</t>
        </is>
      </c>
      <c r="D72" s="649" t="n"/>
      <c r="E72" s="649" t="n"/>
      <c r="F72" s="649" t="n"/>
      <c r="G72" s="649" t="n"/>
      <c r="H72" s="649" t="n"/>
      <c r="I72" s="649">
        <f>I71*1.1-1</f>
        <v/>
      </c>
      <c r="J72" s="649" t="n"/>
      <c r="K72" s="649" t="n"/>
      <c r="L72" s="649" t="n"/>
      <c r="M72" s="649" t="n"/>
      <c r="N72" s="649" t="n"/>
      <c r="O72" s="649">
        <f>O71*1.1</f>
        <v/>
      </c>
      <c r="P72" s="661">
        <f>P71*1.1</f>
        <v/>
      </c>
      <c r="Q72" s="661" t="n"/>
      <c r="R72" s="649" t="n"/>
      <c r="S72" s="649" t="n"/>
      <c r="T72" s="649" t="n"/>
      <c r="U72" s="244">
        <f>SUM(D72:T72)</f>
        <v/>
      </c>
    </row>
    <row r="73" ht="20.1" customFormat="1" customHeight="1" s="15">
      <c r="A73" s="647" t="n"/>
      <c r="B73" s="378" t="inlineStr">
        <is>
          <t>MEDION</t>
        </is>
      </c>
      <c r="C73" s="451" t="inlineStr">
        <is>
          <t>Total</t>
        </is>
      </c>
      <c r="D73" s="649" t="n">
        <v>1209680</v>
      </c>
      <c r="E73" s="649" t="n"/>
      <c r="F73" s="649" t="n"/>
      <c r="G73" s="649" t="n">
        <v>30880</v>
      </c>
      <c r="H73" s="649" t="n"/>
      <c r="I73" s="649" t="n"/>
      <c r="J73" s="649" t="n"/>
      <c r="K73" s="649" t="n"/>
      <c r="L73" s="649" t="n"/>
      <c r="M73" s="649" t="n"/>
      <c r="N73" s="649" t="n"/>
      <c r="O73" s="649" t="n"/>
      <c r="P73" s="661" t="n"/>
      <c r="Q73" s="661" t="n"/>
      <c r="R73" s="649" t="n"/>
      <c r="S73" s="649" t="n"/>
      <c r="T73" s="649" t="n"/>
      <c r="U73" s="244">
        <f>SUM(D73:T73)</f>
        <v/>
      </c>
    </row>
    <row r="74" ht="20.1" customFormat="1" customHeight="1" s="15">
      <c r="A74" s="647" t="n"/>
      <c r="B74" s="648" t="n"/>
      <c r="C74" s="451" t="inlineStr">
        <is>
          <t>税込</t>
        </is>
      </c>
      <c r="D74" s="649">
        <f>D73*1.1</f>
        <v/>
      </c>
      <c r="E74" s="649">
        <f>E73*1.1</f>
        <v/>
      </c>
      <c r="F74" s="649">
        <f>F73*1.1</f>
        <v/>
      </c>
      <c r="G74" s="649">
        <f>G73*1.1</f>
        <v/>
      </c>
      <c r="H74" s="649" t="n"/>
      <c r="I74" s="649">
        <f>I73*1.1</f>
        <v/>
      </c>
      <c r="J74" s="649" t="n"/>
      <c r="K74" s="649" t="n"/>
      <c r="L74" s="649" t="n"/>
      <c r="M74" s="649" t="n"/>
      <c r="N74" s="649" t="n"/>
      <c r="O74" s="649" t="n"/>
      <c r="P74" s="661" t="n"/>
      <c r="Q74" s="661" t="n"/>
      <c r="R74" s="649" t="n"/>
      <c r="S74" s="649" t="n"/>
      <c r="T74" s="649" t="n"/>
      <c r="U74" s="244">
        <f>SUM(D74:T74)</f>
        <v/>
      </c>
    </row>
    <row r="75" ht="20.1" customFormat="1" customHeight="1" s="15">
      <c r="A75" s="647" t="n"/>
      <c r="B75" s="378" t="inlineStr">
        <is>
          <t>McCoy</t>
        </is>
      </c>
      <c r="C75" s="451" t="inlineStr">
        <is>
          <t>Total</t>
        </is>
      </c>
      <c r="D75" s="649" t="n"/>
      <c r="E75" s="649" t="n"/>
      <c r="F75" s="649" t="n"/>
      <c r="G75" s="649" t="n"/>
      <c r="H75" s="649" t="n"/>
      <c r="I75" s="649" t="n"/>
      <c r="J75" s="649" t="n"/>
      <c r="K75" s="649" t="n"/>
      <c r="L75" s="649" t="n"/>
      <c r="M75" s="649" t="n"/>
      <c r="N75" s="649" t="n"/>
      <c r="O75" s="649" t="n"/>
      <c r="P75" s="661" t="n"/>
      <c r="Q75" s="661" t="n"/>
      <c r="R75" s="649" t="n"/>
      <c r="S75" s="649" t="n"/>
      <c r="T75" s="649" t="n"/>
      <c r="U75" s="244">
        <f>SUM(D75:T75)</f>
        <v/>
      </c>
      <c r="W75" s="656" t="n"/>
    </row>
    <row r="76" ht="20.1" customFormat="1" customHeight="1" s="15">
      <c r="A76" s="647" t="n"/>
      <c r="B76" s="648" t="n"/>
      <c r="C76" s="451" t="inlineStr">
        <is>
          <t>税込</t>
        </is>
      </c>
      <c r="D76" s="649" t="n"/>
      <c r="E76" s="649" t="n"/>
      <c r="F76" s="649" t="n"/>
      <c r="G76" s="649" t="n"/>
      <c r="H76" s="649" t="n"/>
      <c r="I76" s="649">
        <f>987600*1.08+951720*1.1</f>
        <v/>
      </c>
      <c r="J76" s="649" t="n"/>
      <c r="K76" s="649" t="n"/>
      <c r="L76" s="649">
        <f>(16400*1.08)+(4120*1.1)+(700*1.1)</f>
        <v/>
      </c>
      <c r="M76" s="649" t="n"/>
      <c r="N76" s="649" t="n"/>
      <c r="O76" s="649">
        <f>O75*1.1</f>
        <v/>
      </c>
      <c r="P76" s="661">
        <f>P75*1.1</f>
        <v/>
      </c>
      <c r="Q76" s="661">
        <f>(31600*1.08)+(800*1.1)</f>
        <v/>
      </c>
      <c r="R76" s="649" t="n"/>
      <c r="S76" s="649" t="n"/>
      <c r="T76" s="649" t="n"/>
      <c r="U76" s="244">
        <f>SUM(D76:T76)</f>
        <v/>
      </c>
    </row>
    <row r="77" ht="20.1" customFormat="1" customHeight="1" s="15">
      <c r="A77" s="647" t="n"/>
      <c r="B77" s="378" t="inlineStr">
        <is>
          <t>URESHINO</t>
        </is>
      </c>
      <c r="C77" s="451" t="inlineStr">
        <is>
          <t>Total</t>
        </is>
      </c>
      <c r="D77" s="649" t="n"/>
      <c r="E77" s="649" t="n"/>
      <c r="F77" s="649" t="n"/>
      <c r="G77" s="649" t="n"/>
      <c r="H77" s="649" t="n"/>
      <c r="I77" s="649" t="n"/>
      <c r="J77" s="649" t="n"/>
      <c r="K77" s="649" t="n"/>
      <c r="L77" s="649" t="n"/>
      <c r="M77" s="649" t="n"/>
      <c r="N77" s="649" t="n"/>
      <c r="O77" s="649" t="n"/>
      <c r="P77" s="661" t="n"/>
      <c r="Q77" s="661" t="n"/>
      <c r="R77" s="649" t="n"/>
      <c r="S77" s="649" t="n"/>
      <c r="T77" s="649" t="n"/>
      <c r="U77" s="244">
        <f>SUM(D77:T77)</f>
        <v/>
      </c>
    </row>
    <row r="78" ht="20.1" customFormat="1" customHeight="1" s="15">
      <c r="A78" s="647" t="n"/>
      <c r="B78" s="648" t="n"/>
      <c r="C78" s="451" t="inlineStr">
        <is>
          <t>税込</t>
        </is>
      </c>
      <c r="D78" s="649" t="n"/>
      <c r="E78" s="649" t="n"/>
      <c r="F78" s="649" t="n"/>
      <c r="G78" s="649" t="n"/>
      <c r="H78" s="649" t="n"/>
      <c r="I78" s="649" t="n"/>
      <c r="J78" s="649" t="n"/>
      <c r="K78" s="649" t="n"/>
      <c r="L78" s="649" t="n"/>
      <c r="M78" s="649" t="n"/>
      <c r="N78" s="649" t="n"/>
      <c r="O78" s="649" t="n"/>
      <c r="P78" s="661" t="n"/>
      <c r="Q78" s="661" t="n"/>
      <c r="R78" s="649" t="n"/>
      <c r="S78" s="649" t="n"/>
      <c r="T78" s="649" t="n"/>
      <c r="U78" s="244">
        <f>SUM(D78:T78)</f>
        <v/>
      </c>
    </row>
    <row r="79" ht="20.1" customFormat="1" customHeight="1" s="15">
      <c r="A79" s="647" t="n"/>
      <c r="B79" s="378" t="inlineStr">
        <is>
          <t>Luxces</t>
        </is>
      </c>
      <c r="C79" s="451" t="inlineStr">
        <is>
          <t>Total</t>
        </is>
      </c>
      <c r="D79" s="649" t="n"/>
      <c r="E79" s="649">
        <f>392000-F79</f>
        <v/>
      </c>
      <c r="F79" s="649" t="n">
        <v>96000</v>
      </c>
      <c r="G79" s="649" t="n"/>
      <c r="H79" s="649" t="n"/>
      <c r="I79" s="649" t="n"/>
      <c r="J79" s="649" t="n"/>
      <c r="K79" s="649" t="n"/>
      <c r="L79" s="649" t="n"/>
      <c r="M79" s="239" t="n"/>
      <c r="N79" s="651" t="n"/>
      <c r="O79" s="649" t="n"/>
      <c r="P79" s="661" t="n"/>
      <c r="Q79" s="661" t="n"/>
      <c r="R79" s="649" t="n"/>
      <c r="S79" s="649" t="n"/>
      <c r="T79" s="649" t="n"/>
      <c r="U79" s="244">
        <f>SUM(D79:T79)</f>
        <v/>
      </c>
    </row>
    <row r="80" ht="20.1" customFormat="1" customHeight="1" s="15">
      <c r="A80" s="647" t="n"/>
      <c r="B80" s="648" t="n"/>
      <c r="C80" s="583" t="inlineStr">
        <is>
          <t>税込</t>
        </is>
      </c>
      <c r="D80" s="651">
        <f>D79*1.1</f>
        <v/>
      </c>
      <c r="E80" s="651">
        <f>E79*1.1</f>
        <v/>
      </c>
      <c r="F80" s="651">
        <f>F79*1.08</f>
        <v/>
      </c>
      <c r="G80" s="651">
        <f>G79*1.1</f>
        <v/>
      </c>
      <c r="H80" s="651" t="n"/>
      <c r="I80" s="651">
        <f>(192000*1.08)+(96000*1.1)</f>
        <v/>
      </c>
      <c r="J80" s="651">
        <f>(16000*1.08)+(32000*1.1)</f>
        <v/>
      </c>
      <c r="K80" s="651">
        <f>K79*1.1</f>
        <v/>
      </c>
      <c r="L80" s="651">
        <f>(22400*1.08)+(16000*1.1)</f>
        <v/>
      </c>
      <c r="M80" s="239" t="n"/>
      <c r="N80" s="651">
        <f>(6400*1.08)+(9600*1.1)</f>
        <v/>
      </c>
      <c r="O80" s="651">
        <f>O79*1.1</f>
        <v/>
      </c>
      <c r="P80" s="651">
        <f>P79*1.1</f>
        <v/>
      </c>
      <c r="Q80" s="661">
        <f>(3200*41*1.1)+(3200*14*1.08)</f>
        <v/>
      </c>
      <c r="R80" s="649" t="n"/>
      <c r="S80" s="649" t="n"/>
      <c r="T80" s="649" t="n"/>
      <c r="U80" s="244">
        <f>SUM(D80:T80)</f>
        <v/>
      </c>
    </row>
    <row r="81" ht="20.1" customFormat="1" customHeight="1" s="15">
      <c r="A81" s="647" t="n"/>
      <c r="B81" s="383" t="inlineStr">
        <is>
          <t>Evliss</t>
        </is>
      </c>
      <c r="C81" s="451" t="inlineStr">
        <is>
          <t>Total</t>
        </is>
      </c>
      <c r="D81" s="651" t="n"/>
      <c r="E81" s="651" t="n"/>
      <c r="F81" s="651" t="n"/>
      <c r="G81" s="651" t="n"/>
      <c r="H81" s="651" t="n"/>
      <c r="I81" s="651" t="n"/>
      <c r="J81" s="651" t="n"/>
      <c r="K81" s="651" t="n"/>
      <c r="L81" s="651" t="n"/>
      <c r="M81" s="651" t="n"/>
      <c r="N81" s="651" t="n"/>
      <c r="O81" s="651" t="n"/>
      <c r="P81" s="662" t="n"/>
      <c r="Q81" s="661" t="n"/>
      <c r="R81" s="649" t="n"/>
      <c r="S81" s="649" t="n"/>
      <c r="T81" s="649" t="n"/>
      <c r="U81" s="244">
        <f>SUM(D81:T81)</f>
        <v/>
      </c>
    </row>
    <row r="82" ht="20.1" customFormat="1" customHeight="1" s="15">
      <c r="A82" s="647" t="n"/>
      <c r="B82" s="648" t="n"/>
      <c r="C82" s="451" t="inlineStr">
        <is>
          <t>税込</t>
        </is>
      </c>
      <c r="D82" s="651" t="n"/>
      <c r="E82" s="651" t="n"/>
      <c r="F82" s="651" t="n"/>
      <c r="G82" s="651" t="n"/>
      <c r="H82" s="651" t="n"/>
      <c r="I82" s="651">
        <f>I81*1.1</f>
        <v/>
      </c>
      <c r="J82" s="651" t="n"/>
      <c r="K82" s="651" t="n"/>
      <c r="L82" s="651" t="n"/>
      <c r="M82" s="651" t="n"/>
      <c r="N82" s="651" t="n"/>
      <c r="O82" s="651" t="n"/>
      <c r="P82" s="662" t="n"/>
      <c r="Q82" s="661" t="n"/>
      <c r="R82" s="649" t="n"/>
      <c r="S82" s="649" t="n"/>
      <c r="T82" s="649" t="n"/>
      <c r="U82" s="244">
        <f>SUM(D82:T82)</f>
        <v/>
      </c>
    </row>
    <row r="83" ht="20.1" customFormat="1" customHeight="1" s="15">
      <c r="A83" s="647" t="n"/>
      <c r="B83" s="383" t="inlineStr">
        <is>
          <t>Pro Labo</t>
        </is>
      </c>
      <c r="C83" s="451" t="inlineStr">
        <is>
          <t>Total</t>
        </is>
      </c>
      <c r="D83" s="651" t="n"/>
      <c r="E83" s="651" t="n"/>
      <c r="F83" s="651" t="n"/>
      <c r="G83" s="651" t="n"/>
      <c r="H83" s="651" t="n"/>
      <c r="I83" s="651" t="n"/>
      <c r="J83" s="651" t="n"/>
      <c r="K83" s="651" t="n"/>
      <c r="L83" s="651" t="n"/>
      <c r="M83" s="651" t="n"/>
      <c r="N83" s="651" t="n"/>
      <c r="O83" s="651" t="n"/>
      <c r="P83" s="662" t="n"/>
      <c r="Q83" s="661" t="n"/>
      <c r="R83" s="649" t="n"/>
      <c r="S83" s="649" t="n"/>
      <c r="T83" s="649" t="n"/>
      <c r="U83" s="244">
        <f>SUM(D83:T83)</f>
        <v/>
      </c>
    </row>
    <row r="84" ht="20.1" customFormat="1" customHeight="1" s="15">
      <c r="A84" s="647" t="n"/>
      <c r="B84" s="648" t="n"/>
      <c r="C84" s="451" t="inlineStr">
        <is>
          <t>税込</t>
        </is>
      </c>
      <c r="D84" s="651" t="n"/>
      <c r="E84" s="651" t="n"/>
      <c r="F84" s="651" t="n"/>
      <c r="G84" s="651" t="n">
        <v>0</v>
      </c>
      <c r="H84" s="651" t="n"/>
      <c r="I84" s="651">
        <f>I83*1.1</f>
        <v/>
      </c>
      <c r="J84" s="651" t="n"/>
      <c r="K84" s="651" t="n"/>
      <c r="L84" s="651" t="n"/>
      <c r="M84" s="651" t="n"/>
      <c r="N84" s="651" t="n"/>
      <c r="O84" s="651" t="n"/>
      <c r="P84" s="662" t="n"/>
      <c r="Q84" s="661" t="n"/>
      <c r="R84" s="649" t="n"/>
      <c r="S84" s="649" t="n"/>
      <c r="T84" s="649" t="n"/>
      <c r="U84" s="244">
        <f>SUM(D84:T84)</f>
        <v/>
      </c>
    </row>
    <row r="85" ht="20.1" customFormat="1" customHeight="1" s="15">
      <c r="A85" s="647" t="n"/>
      <c r="B85" s="383" t="inlineStr">
        <is>
          <t>Rey.</t>
        </is>
      </c>
      <c r="C85" s="451" t="inlineStr">
        <is>
          <t>Total</t>
        </is>
      </c>
      <c r="D85" s="651" t="n"/>
      <c r="E85" s="651" t="n"/>
      <c r="F85" s="651" t="n"/>
      <c r="G85" s="651" t="n">
        <v>0</v>
      </c>
      <c r="H85" s="651" t="n"/>
      <c r="I85" s="651" t="n"/>
      <c r="J85" s="651" t="n"/>
      <c r="K85" s="651" t="n"/>
      <c r="L85" s="651" t="n"/>
      <c r="M85" s="651" t="n"/>
      <c r="N85" s="651" t="n"/>
      <c r="O85" s="651" t="n"/>
      <c r="P85" s="662" t="n"/>
      <c r="Q85" s="662" t="n"/>
      <c r="R85" s="649" t="n"/>
      <c r="S85" s="649" t="n"/>
      <c r="T85" s="649" t="n"/>
      <c r="U85" s="244">
        <f>SUM(D85:T85)</f>
        <v/>
      </c>
    </row>
    <row r="86" ht="20.1" customFormat="1" customHeight="1" s="15">
      <c r="A86" s="647" t="n"/>
      <c r="B86" s="648" t="n"/>
      <c r="C86" s="451" t="inlineStr">
        <is>
          <t>税込</t>
        </is>
      </c>
      <c r="D86" s="651" t="n"/>
      <c r="E86" s="651" t="n"/>
      <c r="F86" s="651" t="n"/>
      <c r="G86" s="651" t="n"/>
      <c r="H86" s="651" t="n"/>
      <c r="I86" s="651">
        <f>I85*1.1</f>
        <v/>
      </c>
      <c r="J86" s="651" t="n"/>
      <c r="K86" s="651" t="n"/>
      <c r="L86" s="651" t="n"/>
      <c r="M86" s="651" t="n"/>
      <c r="N86" s="651" t="n"/>
      <c r="O86" s="651">
        <f>O85*1.1</f>
        <v/>
      </c>
      <c r="P86" s="662" t="n"/>
      <c r="Q86" s="661">
        <f>Q85*1.1</f>
        <v/>
      </c>
      <c r="R86" s="649" t="n"/>
      <c r="S86" s="649" t="n"/>
      <c r="T86" s="649" t="n"/>
      <c r="U86" s="244">
        <f>SUM(D86:T86)</f>
        <v/>
      </c>
    </row>
    <row r="87" ht="20.1" customFormat="1" customHeight="1" s="15">
      <c r="A87" s="647" t="n"/>
      <c r="B87" s="663" t="inlineStr">
        <is>
          <t>Diaasjapan</t>
        </is>
      </c>
      <c r="C87" s="451" t="inlineStr">
        <is>
          <t>Total</t>
        </is>
      </c>
      <c r="D87" s="651" t="n"/>
      <c r="E87" s="651" t="n"/>
      <c r="F87" s="651" t="n"/>
      <c r="G87" s="651" t="n"/>
      <c r="H87" s="651" t="n"/>
      <c r="I87" s="651" t="n"/>
      <c r="J87" s="651" t="n"/>
      <c r="K87" s="651" t="n"/>
      <c r="L87" s="651" t="n"/>
      <c r="M87" s="651" t="n"/>
      <c r="N87" s="651" t="n"/>
      <c r="O87" s="651" t="n"/>
      <c r="P87" s="662" t="n"/>
      <c r="Q87" s="661" t="n"/>
      <c r="R87" s="649" t="n"/>
      <c r="S87" s="649" t="n"/>
      <c r="T87" s="649" t="n"/>
      <c r="U87" s="244">
        <f>SUM(D87:T87)</f>
        <v/>
      </c>
    </row>
    <row r="88" ht="20.1" customFormat="1" customHeight="1" s="15">
      <c r="A88" s="647" t="n"/>
      <c r="B88" s="648" t="n"/>
      <c r="C88" s="451" t="inlineStr">
        <is>
          <t>税込</t>
        </is>
      </c>
      <c r="D88" s="651" t="n"/>
      <c r="E88" s="651" t="n"/>
      <c r="F88" s="651" t="n"/>
      <c r="G88" s="651" t="n"/>
      <c r="H88" s="651" t="n"/>
      <c r="I88" s="651" t="n"/>
      <c r="J88" s="651" t="n"/>
      <c r="K88" s="651" t="n"/>
      <c r="L88" s="651" t="n"/>
      <c r="M88" s="651" t="n"/>
      <c r="N88" s="651" t="n"/>
      <c r="O88" s="651" t="n"/>
      <c r="P88" s="662" t="n"/>
      <c r="Q88" s="661" t="n"/>
      <c r="R88" s="649" t="n"/>
      <c r="S88" s="649" t="n"/>
      <c r="T88" s="649" t="n"/>
      <c r="U88" s="244">
        <f>SUM(D88:T88)</f>
        <v/>
      </c>
    </row>
    <row r="89" ht="20.1" customFormat="1" customHeight="1" s="15">
      <c r="A89" s="647" t="n"/>
      <c r="B89" s="383" t="inlineStr">
        <is>
          <t>COCOCHI</t>
        </is>
      </c>
      <c r="C89" s="451" t="inlineStr">
        <is>
          <t>Total</t>
        </is>
      </c>
      <c r="D89" s="651" t="n"/>
      <c r="E89" s="651" t="n"/>
      <c r="F89" s="651" t="n"/>
      <c r="G89" s="651" t="n"/>
      <c r="H89" s="651" t="n"/>
      <c r="I89" s="651" t="n"/>
      <c r="J89" s="651" t="n"/>
      <c r="K89" s="651" t="n"/>
      <c r="L89" s="651" t="n"/>
      <c r="M89" s="651" t="n"/>
      <c r="N89" s="651" t="n"/>
      <c r="O89" s="651" t="n"/>
      <c r="P89" s="662" t="n"/>
      <c r="Q89" s="661" t="n"/>
      <c r="R89" s="649" t="n"/>
      <c r="S89" s="649" t="n"/>
      <c r="T89" s="649" t="n"/>
      <c r="U89" s="244">
        <f>SUM(D89:T89)</f>
        <v/>
      </c>
      <c r="W89" s="308" t="inlineStr">
        <is>
          <t>COCOCHI社員購入</t>
        </is>
      </c>
    </row>
    <row r="90" ht="20.1" customFormat="1" customHeight="1" s="15">
      <c r="A90" s="647" t="n"/>
      <c r="B90" s="648" t="n"/>
      <c r="C90" s="451" t="inlineStr">
        <is>
          <t>税込</t>
        </is>
      </c>
      <c r="D90" s="651" t="n"/>
      <c r="E90" s="651" t="n"/>
      <c r="F90" s="651" t="n"/>
      <c r="G90" s="651" t="n"/>
      <c r="H90" s="651" t="n"/>
      <c r="I90" s="651" t="n"/>
      <c r="J90" s="651" t="n"/>
      <c r="K90" s="651" t="n"/>
      <c r="L90" s="651" t="n"/>
      <c r="M90" s="651" t="n"/>
      <c r="N90" s="651" t="n"/>
      <c r="O90" s="651" t="n"/>
      <c r="P90" s="662" t="n"/>
      <c r="Q90" s="661" t="n"/>
      <c r="R90" s="649" t="n"/>
      <c r="S90" s="649" t="n"/>
      <c r="T90" s="649" t="n"/>
      <c r="U90" s="244">
        <f>SUM(D90:T90)</f>
        <v/>
      </c>
    </row>
    <row r="91" ht="20.1" customFormat="1" customHeight="1" s="15">
      <c r="A91" s="647" t="n"/>
      <c r="B91" s="383" t="inlineStr">
        <is>
          <t>Pure Bio</t>
        </is>
      </c>
      <c r="C91" s="451" t="inlineStr">
        <is>
          <t>Total</t>
        </is>
      </c>
      <c r="D91" s="651" t="n"/>
      <c r="E91" s="651" t="n"/>
      <c r="F91" s="651" t="n"/>
      <c r="G91" s="651" t="n"/>
      <c r="H91" s="651" t="n"/>
      <c r="I91" s="651" t="n"/>
      <c r="J91" s="651" t="n"/>
      <c r="K91" s="651" t="n"/>
      <c r="L91" s="651" t="n"/>
      <c r="M91" s="651" t="n"/>
      <c r="N91" s="651" t="n"/>
      <c r="O91" s="651" t="n"/>
      <c r="P91" s="662" t="n"/>
      <c r="Q91" s="661" t="n"/>
      <c r="R91" s="649" t="n"/>
      <c r="S91" s="649" t="n"/>
      <c r="T91" s="649" t="n"/>
      <c r="U91" s="244">
        <f>SUM(D91:T91)</f>
        <v/>
      </c>
    </row>
    <row r="92" ht="20.1" customFormat="1" customHeight="1" s="15">
      <c r="A92" s="647" t="n"/>
      <c r="B92" s="648" t="n"/>
      <c r="C92" s="451" t="inlineStr">
        <is>
          <t>税込</t>
        </is>
      </c>
      <c r="D92" s="651" t="n"/>
      <c r="E92" s="651" t="n"/>
      <c r="F92" s="651" t="n"/>
      <c r="G92" s="651" t="n"/>
      <c r="H92" s="651" t="n"/>
      <c r="I92" s="651" t="n"/>
      <c r="J92" s="651" t="n"/>
      <c r="K92" s="651" t="n"/>
      <c r="L92" s="651" t="n"/>
      <c r="M92" s="651" t="n"/>
      <c r="N92" s="651" t="n"/>
      <c r="O92" s="651" t="n"/>
      <c r="P92" s="662" t="n"/>
      <c r="Q92" s="661">
        <f>Q91*1.1</f>
        <v/>
      </c>
      <c r="R92" s="649" t="n"/>
      <c r="S92" s="649" t="n"/>
      <c r="T92" s="649" t="n"/>
      <c r="U92" s="244">
        <f>SUM(D92:T92)</f>
        <v/>
      </c>
    </row>
    <row r="93" ht="20.1" customFormat="1" customHeight="1" s="15">
      <c r="A93" s="647" t="n"/>
      <c r="B93" s="378" t="inlineStr">
        <is>
          <t>DIAMANTE</t>
        </is>
      </c>
      <c r="C93" s="451" t="inlineStr">
        <is>
          <t>Total</t>
        </is>
      </c>
      <c r="D93" s="649" t="n"/>
      <c r="E93" s="649" t="n"/>
      <c r="F93" s="649" t="n"/>
      <c r="G93" s="649" t="n"/>
      <c r="H93" s="649" t="n">
        <v>202400</v>
      </c>
      <c r="I93" s="649" t="n"/>
      <c r="J93" s="649" t="n"/>
      <c r="K93" s="649" t="n"/>
      <c r="L93" s="649" t="n"/>
      <c r="M93" s="649" t="n"/>
      <c r="N93" s="649" t="n"/>
      <c r="O93" s="649" t="n"/>
      <c r="P93" s="661" t="n"/>
      <c r="Q93" s="661" t="n"/>
      <c r="R93" s="649" t="n"/>
      <c r="S93" s="649" t="n"/>
      <c r="T93" s="649" t="n"/>
      <c r="U93" s="244">
        <f>SUM(D93:T93)</f>
        <v/>
      </c>
    </row>
    <row r="94" ht="20.1" customFormat="1" customHeight="1" s="15">
      <c r="A94" s="647" t="n"/>
      <c r="B94" s="648" t="n"/>
      <c r="C94" s="451" t="inlineStr">
        <is>
          <t>税込</t>
        </is>
      </c>
      <c r="D94" s="649">
        <f>D93*1.1</f>
        <v/>
      </c>
      <c r="E94" s="649">
        <f>E93*1.1</f>
        <v/>
      </c>
      <c r="F94" s="649">
        <f>F93*1.1</f>
        <v/>
      </c>
      <c r="G94" s="649">
        <f>G93*1.1</f>
        <v/>
      </c>
      <c r="H94" s="649">
        <f>H93*1.1</f>
        <v/>
      </c>
      <c r="I94" s="649">
        <f>I93*1.1</f>
        <v/>
      </c>
      <c r="J94" s="649" t="n"/>
      <c r="K94" s="649" t="n"/>
      <c r="L94" s="649">
        <f>L93*1.1</f>
        <v/>
      </c>
      <c r="M94" s="649" t="n"/>
      <c r="N94" s="649" t="n"/>
      <c r="O94" s="649" t="n"/>
      <c r="P94" s="664">
        <f>P93*1.1</f>
        <v/>
      </c>
      <c r="Q94" s="649" t="n"/>
      <c r="R94" s="651" t="n"/>
      <c r="S94" s="649" t="n"/>
      <c r="T94" s="649" t="n"/>
      <c r="U94" s="244">
        <f>SUM(D94:T94)</f>
        <v/>
      </c>
    </row>
    <row r="95" ht="20.1" customFormat="1" customHeight="1" s="15">
      <c r="A95" s="647" t="n"/>
      <c r="B95" s="383" t="inlineStr">
        <is>
          <t>SUNTREG</t>
        </is>
      </c>
      <c r="C95" s="451" t="inlineStr">
        <is>
          <t>Total</t>
        </is>
      </c>
      <c r="D95" s="665" t="n"/>
      <c r="E95" s="665" t="n"/>
      <c r="F95" s="665" t="n"/>
      <c r="G95" s="649" t="n">
        <v>258828</v>
      </c>
      <c r="H95" s="649" t="n"/>
      <c r="I95" s="649" t="n"/>
      <c r="J95" s="649" t="n"/>
      <c r="K95" s="649" t="n"/>
      <c r="L95" s="649" t="n"/>
      <c r="M95" s="649" t="n"/>
      <c r="N95" s="649" t="n"/>
      <c r="O95" s="649" t="n"/>
      <c r="P95" s="664" t="n"/>
      <c r="Q95" s="649" t="n"/>
      <c r="R95" s="651" t="n"/>
      <c r="S95" s="649" t="n"/>
      <c r="T95" s="649" t="n"/>
      <c r="U95" s="244">
        <f>SUM(D95:T95)</f>
        <v/>
      </c>
    </row>
    <row r="96" ht="20.1" customFormat="1" customHeight="1" s="15">
      <c r="A96" s="647" t="n"/>
      <c r="B96" s="648" t="n"/>
      <c r="C96" s="451" t="inlineStr">
        <is>
          <t>税込</t>
        </is>
      </c>
      <c r="D96" s="649">
        <f>D95*1.1</f>
        <v/>
      </c>
      <c r="E96" s="649">
        <f>E95*1.1</f>
        <v/>
      </c>
      <c r="F96" s="649">
        <f>F95*1.1</f>
        <v/>
      </c>
      <c r="G96" s="649">
        <f>G95*1.1</f>
        <v/>
      </c>
      <c r="H96" s="649" t="n"/>
      <c r="I96" s="649">
        <f>I95*1.08</f>
        <v/>
      </c>
      <c r="J96" s="649" t="n"/>
      <c r="K96" s="649" t="n"/>
      <c r="L96" s="649" t="n"/>
      <c r="M96" s="649" t="n"/>
      <c r="N96" s="649" t="n"/>
      <c r="O96" s="650" t="n"/>
      <c r="P96" s="666" t="n"/>
      <c r="Q96" s="649" t="n"/>
      <c r="R96" s="651" t="n"/>
      <c r="S96" s="649" t="n"/>
      <c r="T96" s="649" t="n"/>
      <c r="U96" s="244">
        <f>SUM(D96:T96)</f>
        <v/>
      </c>
    </row>
    <row r="97" ht="20.1" customFormat="1" customHeight="1" s="15">
      <c r="A97" s="647" t="n"/>
      <c r="B97" s="383" t="inlineStr">
        <is>
          <t>BEAUTY GARAGE</t>
        </is>
      </c>
      <c r="C97" s="451" t="inlineStr">
        <is>
          <t>Total</t>
        </is>
      </c>
      <c r="D97" s="649" t="n"/>
      <c r="E97" s="649" t="n"/>
      <c r="F97" s="649" t="n"/>
      <c r="G97" s="649" t="n"/>
      <c r="H97" s="649" t="n">
        <v>200000</v>
      </c>
      <c r="I97" s="649" t="n"/>
      <c r="J97" s="649" t="n"/>
      <c r="K97" s="649" t="n"/>
      <c r="L97" s="649" t="n"/>
      <c r="M97" s="649" t="n"/>
      <c r="N97" s="649" t="n"/>
      <c r="O97" s="650" t="n"/>
      <c r="P97" s="666" t="n"/>
      <c r="Q97" s="649" t="n"/>
      <c r="R97" s="651" t="n"/>
      <c r="S97" s="649" t="n"/>
      <c r="T97" s="649" t="n"/>
      <c r="U97" s="244" t="n"/>
    </row>
    <row r="98" ht="20.1" customFormat="1" customHeight="1" s="15">
      <c r="A98" s="647" t="n"/>
      <c r="B98" s="648" t="n"/>
      <c r="C98" s="451" t="inlineStr">
        <is>
          <t>税込</t>
        </is>
      </c>
      <c r="D98" s="649" t="n"/>
      <c r="E98" s="649" t="n"/>
      <c r="F98" s="649" t="n"/>
      <c r="G98" s="649" t="n"/>
      <c r="H98" s="649">
        <f>H97*1.1</f>
        <v/>
      </c>
      <c r="I98" s="649" t="n"/>
      <c r="J98" s="649" t="n"/>
      <c r="K98" s="649" t="n"/>
      <c r="L98" s="649" t="n"/>
      <c r="M98" s="649" t="n"/>
      <c r="N98" s="649" t="n"/>
      <c r="O98" s="650" t="n"/>
      <c r="P98" s="666" t="n"/>
      <c r="Q98" s="649" t="n"/>
      <c r="R98" s="651" t="n"/>
      <c r="S98" s="649" t="n"/>
      <c r="T98" s="649" t="n"/>
      <c r="U98" s="244" t="n"/>
    </row>
    <row r="99" ht="20.1" customFormat="1" customHeight="1" s="15">
      <c r="A99" s="647" t="n"/>
      <c r="B99" s="389" t="inlineStr">
        <is>
          <t>輸送費(FREIGHT)</t>
        </is>
      </c>
      <c r="C99" s="377" t="n"/>
      <c r="D99" s="649" t="n">
        <v>295045</v>
      </c>
      <c r="E99" s="649" t="n">
        <v>164622</v>
      </c>
      <c r="F99" s="649" t="n">
        <v>53300</v>
      </c>
      <c r="G99" s="649" t="n">
        <v>224350</v>
      </c>
      <c r="H99" s="649" t="n">
        <v>330310</v>
      </c>
      <c r="I99" s="649" t="n"/>
      <c r="J99" s="649" t="n"/>
      <c r="K99" s="649" t="n"/>
      <c r="L99" s="658" t="n"/>
      <c r="M99" s="649" t="n"/>
      <c r="N99" s="649" t="n"/>
      <c r="O99" s="650" t="n"/>
      <c r="P99" s="666" t="n"/>
      <c r="Q99" s="649" t="n"/>
      <c r="R99" s="651" t="n"/>
      <c r="S99" s="649" t="n"/>
      <c r="T99" s="649" t="n"/>
      <c r="U99" s="244">
        <f>SUM(D99:T99)</f>
        <v/>
      </c>
    </row>
    <row r="100" ht="20.1" customFormat="1" customHeight="1" s="15">
      <c r="A100" s="648" t="n"/>
      <c r="B100" s="389" t="inlineStr">
        <is>
          <t>輸送費込みTotal</t>
        </is>
      </c>
      <c r="C100" s="667" t="n"/>
      <c r="D100" s="668">
        <f>D3+D7+D9+D13+D15+D17+D19+D21+D23+D25+D27+D29+D31+D33+D35+D37+D39+D41+D43+D45+D47+D51+D53+D55+D57+D59+D61+D63+D65+D67+D69+D71+D73+D75+D77+D79+D93+D95+D99+D87</f>
        <v/>
      </c>
      <c r="E100" s="668">
        <f>E3+E7+E9+E13+E15+E17+E19+E21+E23+E25+E27+E29+E31+E33+E35+E37+E39+E41+E43+E45+E47+E51+E53+E55+E57+E59+E61+E63+E65+E67+E69+E71+E73+E75+E77+E79+E93+E95+E99+E87</f>
        <v/>
      </c>
      <c r="F100" s="668">
        <f>F3+F7+F9+F13+F15+F17+F19+F21+F23+F25+F27+F29+F31+F33+F35+F37+F39+F41+F43+F45+F47+F51+F53+F55+F57+F59+F61+F63+F65+F67+F69+F71+F73+F75+F77+F79+F93+F95+F99+F87</f>
        <v/>
      </c>
      <c r="G100" s="668">
        <f>G3+G7+G9+G13+G15+G17+G19+G21+G23+G25+G27+G29+G31+G33+G35+G37+G39+G41+G43+G45+G47+G51+G53+G55+G57+G59+G61+G63+G65+G67+G69+G71+G73+G75+G77+G79+G93+G95+G99+G87+G81+G83+G85</f>
        <v/>
      </c>
      <c r="H100" s="668">
        <f>H3+H7+H9+H13+H15+H17+H19+H21+H23+H25+H27+H29+H31+H33+H35+H37+H39+H41+H43+H45+H47+H51+H53+H55+H57+H59+H61+H63+H65+H67+H69+H71+H73+H75+H77+H79+H93+H95+H99+H87+H81+H83+H85+H97</f>
        <v/>
      </c>
      <c r="I100" s="668">
        <f>I3+I7+I9+I13+I15+I17+I19+I21+I23+I25+I27+I29+I31+I33+I35+I37+I39+I41+I43+I45+I47+I51+I53+I55+I57+I59+I61+I63+I65+I67+I69+I71+I73+I75+I77+I79+I93+I95+I99+I87+I81+I83+I85</f>
        <v/>
      </c>
      <c r="J100" s="668" t="n"/>
      <c r="K100" s="668">
        <f>K3+K7+K9+K13+K15+K17+K19+K21+K23+K25+K27+K29+K31+K33+K35+K37+K39+K41+K43+K45+K47+K51+K53+K55+K57+K59+K61+K63+K65+K67+K69+K71+K73+K75+K77+K79+K93+K95+K99+K87+K49+K81+K83+K85</f>
        <v/>
      </c>
      <c r="L100" s="668">
        <f>L3+L7+L9+L13+L15+L17+L19+L21+L23+L25+L27+L29+L31+L33+L35+L37+L39+L41+L43+L45+L47+L51+L53+L55+L57+L59+L61+L63+L65+L67+L69+L71+L73+L75+L77+L79+L93+L95+L99+L87</f>
        <v/>
      </c>
      <c r="M100" s="668">
        <f>M3+M7+M9+M13+M15+M17+M19+M21+M23+M25+M27+M29+M31+M33+M35+M37+M39+M41+M43+M45+M47+M51+M53+M55+M57+M59+M61+M63+M65+M67+M69+M71+M73+M75+M77+M79+M93+M95+M99+M87</f>
        <v/>
      </c>
      <c r="N100" s="668">
        <f>N3+N7+N9+N13+N15+N17+N19+N21+N23+N25+N27+N29+N31+N33+N35+N37+N39+N41+N43+N45+N47+N51+N53+N55+N57+N59+N61+N63+N65+N67+N69+N71+N73+N75+N77+N79+N93+N95+N99+N87</f>
        <v/>
      </c>
      <c r="O100" s="669">
        <f>O3+O9+O13+O7+O17+O15+O21+O19+O23+O27+O99+O25+O33+O35+O29+O39+O41+O45+O47+O95+O57+O53+O43+O59+O63+O67+O61+O37+O65+O69+O71+O73+O75+O77+O79+O93+O85</f>
        <v/>
      </c>
      <c r="P100" s="669">
        <f>P3+P9+P13+P7+P17+P15+P21+P19+P23+P27+P99+P25+P33+P35+P29+P39+P41+P45+P47+P95+P57+P53+P43+P59+P63+P67+P61+P37+P65+P69+P71+P73+P75+P77+P79+P93+P49</f>
        <v/>
      </c>
      <c r="Q100" s="670">
        <f>Q3+Q9+Q13+Q7+Q17+Q15+Q21+Q19+Q23+Q27+Q99+Q25+Q33+Q35+Q29+Q39+Q41+Q45+Q47+Q95+Q57+Q53+Q43+Q59+Q63+Q67+Q61+Q37+Q65+Q69+Q71+Q73+Q75+Q77+Q79+Q93+Q85+Q91</f>
        <v/>
      </c>
      <c r="R100" s="668">
        <f>R3+R9+R13+R7+R17+R15+R21+R19+R23+R27+R99+R25+R33+R35+R29+R39+R41+R45+R47+R95+R57+R53+R43+R59+R63+R67+R61+R37+R65+R69+R71+R73+R75+R77+R79+R93</f>
        <v/>
      </c>
      <c r="S100" s="670">
        <f>S3+S9+S13+S7+S17+S15+S21+S19+S23+S27+S99+S25+S33+S35+S29+S39+S41+S45+S47+S95+S57+S53+S43+S59+S63+S67+S61+S37+S65+S69+S71+S73+S75+S77+S79+S93</f>
        <v/>
      </c>
      <c r="T100" s="670">
        <f>T3+T9+T13+T7+T17+T15+T21+T19+T23+T27+T99+T25+T33+T35+T29+T39+T41+T45+T47+T95+T57+T53+T43+T59+T63+T67+T61+T37+T65+T69+T71+T73+T75+T77+T79+T93</f>
        <v/>
      </c>
      <c r="U100" s="244">
        <f>SUM(D100:T100)</f>
        <v/>
      </c>
      <c r="V100" s="659">
        <f>SUM(#REF!)</f>
        <v/>
      </c>
      <c r="X100" s="43">
        <f>U100+W100</f>
        <v/>
      </c>
      <c r="Y100" s="659">
        <f>P100+Q100</f>
        <v/>
      </c>
    </row>
    <row r="101" ht="20.1" customFormat="1" customHeight="1" s="15">
      <c r="A101" s="390" t="inlineStr">
        <is>
          <t>売上</t>
        </is>
      </c>
      <c r="B101" s="123" t="inlineStr">
        <is>
          <t>(FLOUVEIL)</t>
        </is>
      </c>
      <c r="C101" s="22" t="inlineStr">
        <is>
          <t>Total</t>
        </is>
      </c>
      <c r="D101" s="654" t="n"/>
      <c r="E101" s="654" t="n"/>
      <c r="F101" s="654" t="n"/>
      <c r="G101" s="654" t="n"/>
      <c r="H101" s="654" t="n"/>
      <c r="I101" s="654" t="n"/>
      <c r="J101" s="654" t="n"/>
      <c r="K101" s="654" t="n"/>
      <c r="L101" s="654" t="n"/>
      <c r="M101" s="654" t="n"/>
      <c r="N101" s="654" t="n"/>
      <c r="O101" s="654" t="n"/>
      <c r="P101" s="654" t="n"/>
      <c r="Q101" s="654" t="n"/>
      <c r="R101" s="654" t="n"/>
      <c r="S101" s="654" t="n"/>
      <c r="T101" s="654" t="n"/>
      <c r="U101" s="244">
        <f>SUM(D101:T101)</f>
        <v/>
      </c>
    </row>
    <row r="102" ht="20.1" customFormat="1" customHeight="1" s="15">
      <c r="A102" s="647" t="n"/>
      <c r="B102" s="40" t="inlineStr">
        <is>
          <t xml:space="preserve">(RELENT)
</t>
        </is>
      </c>
      <c r="C102" s="22" t="inlineStr">
        <is>
          <t>Total</t>
        </is>
      </c>
      <c r="D102" s="649" t="n"/>
      <c r="E102" s="649" t="n">
        <v>1020924</v>
      </c>
      <c r="F102" s="649" t="n">
        <v>15582</v>
      </c>
      <c r="G102" s="649" t="n">
        <v>981042</v>
      </c>
      <c r="H102" s="649" t="n">
        <v>1078733</v>
      </c>
      <c r="I102" s="649" t="n"/>
      <c r="J102" s="649" t="n"/>
      <c r="K102" s="649" t="n"/>
      <c r="L102" s="649" t="n"/>
      <c r="M102" s="649" t="n"/>
      <c r="N102" s="649" t="n"/>
      <c r="O102" s="649" t="n"/>
      <c r="P102" s="649" t="n"/>
      <c r="Q102" s="649" t="n"/>
      <c r="R102" s="649" t="n"/>
      <c r="S102" s="649" t="n"/>
      <c r="T102" s="649" t="n"/>
      <c r="U102" s="244">
        <f>SUM(D102:T102)</f>
        <v/>
      </c>
    </row>
    <row r="103" ht="20.1" customFormat="1" customHeight="1" s="15">
      <c r="A103" s="647" t="n"/>
      <c r="B103" s="39" t="inlineStr">
        <is>
          <t>C'BON</t>
        </is>
      </c>
      <c r="C103" s="485" t="inlineStr">
        <is>
          <t>Total</t>
        </is>
      </c>
      <c r="D103" s="649" t="n">
        <v>560664</v>
      </c>
      <c r="E103" s="649" t="n"/>
      <c r="F103" s="649" t="n"/>
      <c r="G103" s="649" t="n"/>
      <c r="H103" s="649" t="n">
        <v>182712</v>
      </c>
      <c r="I103" s="649" t="n"/>
      <c r="J103" s="649" t="n"/>
      <c r="K103" s="649" t="n"/>
      <c r="L103" s="649" t="n"/>
      <c r="M103" s="649" t="n"/>
      <c r="N103" s="649" t="n"/>
      <c r="O103" s="649" t="n"/>
      <c r="P103" s="649" t="n"/>
      <c r="Q103" s="649" t="n"/>
      <c r="R103" s="649" t="n"/>
      <c r="S103" s="649" t="n"/>
      <c r="T103" s="649" t="n"/>
      <c r="U103" s="244">
        <f>SUM(D103:T103)</f>
        <v/>
      </c>
    </row>
    <row r="104" ht="20.1" customFormat="1" customHeight="1" s="15">
      <c r="A104" s="647" t="n"/>
      <c r="B104" s="84" t="inlineStr">
        <is>
          <t>Q1st</t>
        </is>
      </c>
      <c r="C104" s="319" t="inlineStr">
        <is>
          <t>Total</t>
        </is>
      </c>
      <c r="D104" s="649" t="n"/>
      <c r="E104" s="649" t="n"/>
      <c r="F104" s="649" t="n"/>
      <c r="G104" s="649" t="n"/>
      <c r="H104" s="649" t="n"/>
      <c r="I104" s="649" t="n"/>
      <c r="J104" s="649" t="n"/>
      <c r="K104" s="649" t="n"/>
      <c r="L104" s="649" t="n"/>
      <c r="M104" s="649" t="n"/>
      <c r="N104" s="649" t="n"/>
      <c r="O104" s="649" t="n"/>
      <c r="P104" s="649" t="n"/>
      <c r="Q104" s="649" t="n"/>
      <c r="R104" s="649" t="n"/>
      <c r="S104" s="649" t="n"/>
      <c r="T104" s="649" t="n"/>
      <c r="U104" s="244">
        <f>SUM(D104:T104)</f>
        <v/>
      </c>
    </row>
    <row r="105" ht="20.1" customFormat="1" customHeight="1" s="15">
      <c r="A105" s="647" t="n"/>
      <c r="B105" s="101" t="inlineStr">
        <is>
          <t>CHANSON</t>
        </is>
      </c>
      <c r="C105" s="319" t="inlineStr">
        <is>
          <t>Total</t>
        </is>
      </c>
      <c r="D105" s="118" t="n"/>
      <c r="E105" s="118" t="n"/>
      <c r="F105" s="118" t="n"/>
      <c r="G105" s="118" t="n"/>
      <c r="H105" s="118" t="n"/>
      <c r="I105" s="649" t="n"/>
      <c r="J105" s="649" t="n"/>
      <c r="K105" s="118" t="n"/>
      <c r="L105" s="118" t="n"/>
      <c r="M105" s="118" t="n"/>
      <c r="N105" s="118" t="n"/>
      <c r="O105" s="118" t="n"/>
      <c r="P105" s="118" t="n"/>
      <c r="Q105" s="239" t="n"/>
      <c r="R105" s="118" t="n"/>
      <c r="S105" s="118" t="n"/>
      <c r="T105" s="118" t="n"/>
      <c r="U105" s="118" t="n"/>
    </row>
    <row r="106" ht="20.1" customFormat="1" customHeight="1" s="15">
      <c r="A106" s="647" t="n"/>
      <c r="B106" s="101" t="inlineStr">
        <is>
          <t>HIMELABO</t>
        </is>
      </c>
      <c r="C106" s="319" t="inlineStr">
        <is>
          <t>Total</t>
        </is>
      </c>
      <c r="D106" s="118" t="n"/>
      <c r="E106" s="118" t="n"/>
      <c r="F106" s="118" t="n"/>
      <c r="G106" s="118" t="n"/>
      <c r="H106" s="118" t="n"/>
      <c r="I106" s="649" t="n"/>
      <c r="J106" s="649" t="n"/>
      <c r="K106" s="118" t="n"/>
      <c r="L106" s="118" t="n"/>
      <c r="M106" s="118" t="n"/>
      <c r="N106" s="118" t="n"/>
      <c r="O106" s="649" t="n"/>
      <c r="P106" s="649" t="n"/>
      <c r="Q106" s="118" t="n"/>
      <c r="R106" s="118" t="n"/>
      <c r="S106" s="118" t="n"/>
      <c r="T106" s="118" t="n"/>
      <c r="U106" s="118" t="n"/>
    </row>
    <row r="107" ht="20.1" customFormat="1" customHeight="1" s="15">
      <c r="A107" s="647" t="n"/>
      <c r="B107" s="89" t="inlineStr">
        <is>
          <t>SUNSORIT</t>
        </is>
      </c>
      <c r="C107" s="424" t="inlineStr">
        <is>
          <t>Total</t>
        </is>
      </c>
      <c r="D107" s="649" t="n"/>
      <c r="E107" s="649" t="n"/>
      <c r="F107" s="649" t="n"/>
      <c r="G107" s="649" t="n"/>
      <c r="H107" s="649" t="n"/>
      <c r="I107" s="649" t="n"/>
      <c r="J107" s="649" t="n"/>
      <c r="K107" s="649" t="n"/>
      <c r="L107" s="649" t="n"/>
      <c r="M107" s="649" t="n"/>
      <c r="N107" s="649" t="n"/>
      <c r="O107" s="649" t="n"/>
      <c r="P107" s="649" t="n"/>
      <c r="Q107" s="649" t="n"/>
      <c r="R107" s="649" t="n"/>
      <c r="S107" s="649" t="n"/>
      <c r="T107" s="649" t="n"/>
      <c r="U107" s="244">
        <f>SUM(D107:T107)</f>
        <v/>
      </c>
    </row>
    <row r="108" ht="20.1" customFormat="1" customHeight="1" s="15">
      <c r="A108" s="647" t="n"/>
      <c r="B108" s="38" t="inlineStr">
        <is>
          <t>KYOTOMO</t>
        </is>
      </c>
      <c r="C108" s="22" t="inlineStr">
        <is>
          <t>Total</t>
        </is>
      </c>
      <c r="D108" s="118" t="n"/>
      <c r="E108" s="649" t="n"/>
      <c r="F108" s="649" t="n"/>
      <c r="G108" s="649" t="n"/>
      <c r="H108" s="649" t="n"/>
      <c r="I108" s="649" t="n"/>
      <c r="J108" s="649" t="n"/>
      <c r="K108" s="649" t="n"/>
      <c r="L108" s="649" t="n"/>
      <c r="M108" s="649" t="n"/>
      <c r="N108" s="649" t="n"/>
      <c r="O108" s="649" t="n"/>
      <c r="P108" s="649" t="n"/>
      <c r="Q108" s="649" t="n"/>
      <c r="R108" s="649" t="n"/>
      <c r="S108" s="649" t="n"/>
      <c r="T108" s="649" t="n"/>
      <c r="U108" s="244">
        <f>SUM(D108:T108)</f>
        <v/>
      </c>
    </row>
    <row r="109" ht="20.1" customFormat="1" customHeight="1" s="15">
      <c r="A109" s="647" t="n"/>
      <c r="B109" s="38" t="inlineStr">
        <is>
          <t>COREIN</t>
        </is>
      </c>
      <c r="C109" s="22" t="inlineStr">
        <is>
          <t>Total</t>
        </is>
      </c>
      <c r="D109" s="118" t="n"/>
      <c r="E109" s="649" t="n"/>
      <c r="F109" s="649" t="n"/>
      <c r="G109" s="649" t="n"/>
      <c r="H109" s="649" t="n"/>
      <c r="I109" s="649" t="n"/>
      <c r="J109" s="649" t="n"/>
      <c r="K109" s="649" t="n"/>
      <c r="L109" s="649" t="n"/>
      <c r="M109" s="649" t="n"/>
      <c r="N109" s="649" t="n"/>
      <c r="O109" s="649" t="n"/>
      <c r="P109" s="649" t="n"/>
      <c r="Q109" s="649" t="n"/>
      <c r="R109" s="649" t="n"/>
      <c r="S109" s="649" t="n"/>
      <c r="T109" s="649" t="n"/>
      <c r="U109" s="244">
        <f>SUM(D109:T109)</f>
        <v/>
      </c>
    </row>
    <row r="110" ht="20.1" customFormat="1" customHeight="1" s="15">
      <c r="A110" s="647" t="n"/>
      <c r="B110" s="38" t="inlineStr">
        <is>
          <t>ELEGADOLL</t>
        </is>
      </c>
      <c r="C110" s="22" t="inlineStr">
        <is>
          <t>Total</t>
        </is>
      </c>
      <c r="D110" s="649" t="n"/>
      <c r="E110" s="649" t="n"/>
      <c r="F110" s="649" t="n"/>
      <c r="G110" s="649" t="n"/>
      <c r="H110" s="649" t="n"/>
      <c r="I110" s="649" t="n"/>
      <c r="J110" s="649" t="n"/>
      <c r="K110" s="649" t="n"/>
      <c r="L110" s="649" t="n"/>
      <c r="M110" s="649" t="n"/>
      <c r="N110" s="649" t="n"/>
      <c r="O110" s="649" t="n"/>
      <c r="P110" s="649" t="n"/>
      <c r="Q110" s="649" t="n"/>
      <c r="R110" s="649" t="n"/>
      <c r="S110" s="649" t="n"/>
      <c r="T110" s="649" t="n"/>
      <c r="U110" s="244">
        <f>SUM(D110:T110)</f>
        <v/>
      </c>
    </row>
    <row r="111" ht="20.1" customFormat="1" customHeight="1" s="15">
      <c r="A111" s="647" t="n"/>
      <c r="B111" s="38" t="inlineStr">
        <is>
          <t>MAYURI</t>
        </is>
      </c>
      <c r="C111" s="22" t="inlineStr">
        <is>
          <t>Total</t>
        </is>
      </c>
      <c r="D111" s="118" t="n"/>
      <c r="E111" s="649" t="n"/>
      <c r="F111" s="649" t="n"/>
      <c r="G111" s="649" t="n"/>
      <c r="H111" s="649" t="n"/>
      <c r="I111" s="649" t="n"/>
      <c r="J111" s="649" t="n"/>
      <c r="K111" s="649" t="n"/>
      <c r="L111" s="649" t="n"/>
      <c r="M111" s="649" t="n"/>
      <c r="N111" s="649" t="n"/>
      <c r="O111" s="649" t="n"/>
      <c r="P111" s="649" t="n"/>
      <c r="Q111" s="649" t="n"/>
      <c r="R111" s="649" t="n"/>
      <c r="S111" s="649" t="n"/>
      <c r="T111" s="649" t="n"/>
      <c r="U111" s="244">
        <f>SUM(D111:T111)</f>
        <v/>
      </c>
    </row>
    <row r="112" ht="20.1" customFormat="1" customHeight="1" s="15">
      <c r="A112" s="647" t="n"/>
      <c r="B112" s="38" t="inlineStr">
        <is>
          <t>ATMORE</t>
        </is>
      </c>
      <c r="C112" s="22" t="inlineStr">
        <is>
          <t>Total</t>
        </is>
      </c>
      <c r="D112" s="118" t="n"/>
      <c r="E112" s="649" t="n"/>
      <c r="F112" s="649" t="n"/>
      <c r="G112" s="649" t="n"/>
      <c r="H112" s="649" t="n"/>
      <c r="I112" s="649" t="n"/>
      <c r="J112" s="649" t="n"/>
      <c r="K112" s="649" t="n"/>
      <c r="L112" s="649" t="n"/>
      <c r="M112" s="649" t="n"/>
      <c r="N112" s="649" t="n"/>
      <c r="O112" s="649" t="n"/>
      <c r="P112" s="649" t="n"/>
      <c r="Q112" s="649" t="n"/>
      <c r="R112" s="649" t="n"/>
      <c r="S112" s="649" t="n"/>
      <c r="T112" s="649" t="n"/>
      <c r="U112" s="244">
        <f>SUM(D112:T112)</f>
        <v/>
      </c>
    </row>
    <row r="113" ht="20.1" customFormat="1" customHeight="1" s="15">
      <c r="A113" s="647" t="n"/>
      <c r="B113" s="38" t="inlineStr">
        <is>
          <t>OLUPONO</t>
        </is>
      </c>
      <c r="C113" s="22" t="inlineStr">
        <is>
          <t>Total</t>
        </is>
      </c>
      <c r="D113" s="118" t="n"/>
      <c r="E113" s="649" t="n"/>
      <c r="F113" s="649" t="n"/>
      <c r="G113" s="649" t="n"/>
      <c r="H113" s="649" t="n"/>
      <c r="I113" s="649" t="n"/>
      <c r="J113" s="649" t="n"/>
      <c r="K113" s="649" t="n"/>
      <c r="L113" s="649" t="n"/>
      <c r="M113" s="649" t="n"/>
      <c r="N113" s="649" t="n"/>
      <c r="O113" s="649" t="n"/>
      <c r="P113" s="649" t="n"/>
      <c r="Q113" s="649" t="n"/>
      <c r="R113" s="649" t="n"/>
      <c r="S113" s="649" t="n"/>
      <c r="T113" s="649" t="n"/>
      <c r="U113" s="244">
        <f>SUM(D113:T113)</f>
        <v/>
      </c>
    </row>
    <row r="114" ht="20.1" customFormat="1" customHeight="1" s="15">
      <c r="A114" s="647" t="n"/>
      <c r="B114" s="38" t="inlineStr">
        <is>
          <t>DIME HEALTH CARE</t>
        </is>
      </c>
      <c r="C114" s="22" t="inlineStr">
        <is>
          <t>Total</t>
        </is>
      </c>
      <c r="D114" s="649" t="n"/>
      <c r="E114" s="649" t="n"/>
      <c r="F114" s="649" t="n"/>
      <c r="G114" s="649" t="n"/>
      <c r="H114" s="649" t="n"/>
      <c r="I114" s="649" t="n"/>
      <c r="J114" s="649" t="n"/>
      <c r="K114" s="649" t="n"/>
      <c r="L114" s="649" t="n"/>
      <c r="M114" s="649" t="n"/>
      <c r="N114" s="649" t="n"/>
      <c r="O114" s="649" t="n"/>
      <c r="P114" s="649" t="n"/>
      <c r="Q114" s="649" t="n"/>
      <c r="R114" s="649" t="n"/>
      <c r="S114" s="649" t="n"/>
      <c r="T114" s="649" t="n"/>
      <c r="U114" s="244">
        <f>SUM(D114:T114)</f>
        <v/>
      </c>
    </row>
    <row r="115" ht="20.1" customFormat="1" customHeight="1" s="15">
      <c r="A115" s="647" t="n"/>
      <c r="B115" s="39" t="inlineStr">
        <is>
          <t>EMU</t>
        </is>
      </c>
      <c r="C115" s="22" t="inlineStr">
        <is>
          <t>Total</t>
        </is>
      </c>
      <c r="D115" s="239" t="n"/>
      <c r="E115" s="649" t="n"/>
      <c r="F115" s="649" t="n"/>
      <c r="G115" s="649" t="n"/>
      <c r="H115" s="649" t="n"/>
      <c r="I115" s="649" t="n"/>
      <c r="J115" s="649" t="n"/>
      <c r="K115" s="649" t="n"/>
      <c r="L115" s="649" t="n"/>
      <c r="M115" s="649" t="n"/>
      <c r="N115" s="649" t="n"/>
      <c r="O115" s="649" t="n"/>
      <c r="P115" s="649" t="n"/>
      <c r="Q115" s="649" t="n"/>
      <c r="R115" s="649" t="n"/>
      <c r="S115" s="649" t="n"/>
      <c r="T115" s="649" t="n"/>
      <c r="U115" s="244">
        <f>SUM(D115:T115)</f>
        <v/>
      </c>
    </row>
    <row r="116" ht="20.1" customFormat="1" customHeight="1" s="15">
      <c r="A116" s="647" t="n"/>
      <c r="B116" s="39" t="inlineStr">
        <is>
          <t>CHIKUHODO</t>
        </is>
      </c>
      <c r="C116" s="22" t="inlineStr">
        <is>
          <t>Total</t>
        </is>
      </c>
      <c r="D116" s="239" t="n"/>
      <c r="E116" s="649" t="n"/>
      <c r="F116" s="649" t="n"/>
      <c r="G116" s="649" t="n"/>
      <c r="H116" s="649" t="n"/>
      <c r="I116" s="649" t="n"/>
      <c r="J116" s="649" t="n"/>
      <c r="K116" s="649" t="n"/>
      <c r="L116" s="649" t="n"/>
      <c r="M116" s="649" t="n"/>
      <c r="N116" s="649" t="n"/>
      <c r="O116" s="649" t="n"/>
      <c r="P116" s="649" t="n"/>
      <c r="Q116" s="649" t="n"/>
      <c r="R116" s="649" t="n"/>
      <c r="S116" s="649" t="n"/>
      <c r="T116" s="649" t="n"/>
      <c r="U116" s="244">
        <f>SUM(D116:T116)</f>
        <v/>
      </c>
    </row>
    <row r="117" ht="20.1" customFormat="1" customHeight="1" s="15">
      <c r="A117" s="647" t="n"/>
      <c r="B117" s="39" t="inlineStr">
        <is>
          <t>LAPIDEM</t>
        </is>
      </c>
      <c r="C117" s="22" t="inlineStr">
        <is>
          <t>Total</t>
        </is>
      </c>
      <c r="D117" s="649" t="n">
        <v>2583582</v>
      </c>
      <c r="E117" s="649" t="n">
        <v>95292</v>
      </c>
      <c r="F117" s="649" t="n"/>
      <c r="G117" s="649" t="n">
        <v>1214400</v>
      </c>
      <c r="H117" s="649" t="n">
        <v>1727670</v>
      </c>
      <c r="I117" s="649" t="n">
        <v>512100</v>
      </c>
      <c r="J117" s="649" t="n"/>
      <c r="K117" s="649" t="n"/>
      <c r="L117" s="649" t="n"/>
      <c r="M117" s="649" t="n"/>
      <c r="N117" s="649" t="n"/>
      <c r="O117" s="649" t="n"/>
      <c r="P117" s="649" t="n"/>
      <c r="Q117" s="649" t="n"/>
      <c r="R117" s="649" t="n"/>
      <c r="S117" s="649" t="n"/>
      <c r="T117" s="649" t="n"/>
      <c r="U117" s="244">
        <f>SUM(D117:T117)</f>
        <v/>
      </c>
    </row>
    <row r="118" ht="20.1" customFormat="1" customHeight="1" s="15">
      <c r="A118" s="647" t="n"/>
      <c r="B118" s="39" t="inlineStr">
        <is>
          <t>MARY PLATINUE</t>
        </is>
      </c>
      <c r="C118" s="22" t="inlineStr">
        <is>
          <t>Total</t>
        </is>
      </c>
      <c r="D118" s="671" t="n">
        <v>38028</v>
      </c>
      <c r="E118" s="651" t="n"/>
      <c r="F118" s="651" t="n"/>
      <c r="G118" s="651" t="n"/>
      <c r="H118" s="651" t="n">
        <v>57042</v>
      </c>
      <c r="I118" s="649" t="n"/>
      <c r="J118" s="649" t="n"/>
      <c r="K118" s="649" t="n"/>
      <c r="L118" s="649" t="n"/>
      <c r="M118" s="649" t="n"/>
      <c r="N118" s="649" t="n"/>
      <c r="O118" s="649" t="n"/>
      <c r="P118" s="649" t="n"/>
      <c r="Q118" s="649" t="n"/>
      <c r="R118" s="649" t="n"/>
      <c r="S118" s="649" t="n"/>
      <c r="T118" s="649" t="n"/>
      <c r="U118" s="244">
        <f>SUM(D118:T118)</f>
        <v/>
      </c>
    </row>
    <row r="119" ht="20.1" customFormat="1" customHeight="1" s="15">
      <c r="A119" s="647" t="n"/>
      <c r="B119" s="38" t="inlineStr">
        <is>
          <t>POD(ROSY DROP)</t>
        </is>
      </c>
      <c r="C119" s="22" t="inlineStr">
        <is>
          <t>Total</t>
        </is>
      </c>
      <c r="D119" s="649" t="n">
        <v>649250</v>
      </c>
      <c r="E119" s="651" t="n"/>
      <c r="F119" s="649" t="n"/>
      <c r="G119" s="649" t="n"/>
      <c r="H119" s="649" t="n">
        <v>966000</v>
      </c>
      <c r="I119" s="649" t="n"/>
      <c r="J119" s="649" t="n"/>
      <c r="K119" s="649" t="n"/>
      <c r="L119" s="649" t="n"/>
      <c r="M119" s="649" t="n"/>
      <c r="N119" s="649" t="n"/>
      <c r="O119" s="649" t="n"/>
      <c r="P119" s="649" t="n"/>
      <c r="Q119" s="649" t="n"/>
      <c r="R119" s="649" t="n"/>
      <c r="S119" s="649" t="n"/>
      <c r="T119" s="649" t="n"/>
      <c r="U119" s="244">
        <f>SUM(D119:T119)</f>
        <v/>
      </c>
    </row>
    <row r="120" ht="20.1" customFormat="1" customHeight="1" s="15">
      <c r="A120" s="647" t="n"/>
      <c r="B120" s="39" t="inlineStr">
        <is>
          <t>CBS(ESTLABO)</t>
        </is>
      </c>
      <c r="C120" s="22" t="inlineStr">
        <is>
          <t>Total</t>
        </is>
      </c>
      <c r="D120" s="649" t="n"/>
      <c r="E120" s="651" t="n"/>
      <c r="F120" s="651" t="n"/>
      <c r="G120" s="651" t="n"/>
      <c r="H120" s="651" t="n"/>
      <c r="I120" s="649" t="n"/>
      <c r="J120" s="649" t="n"/>
      <c r="K120" s="649" t="n"/>
      <c r="L120" s="649" t="n"/>
      <c r="M120" s="649" t="n"/>
      <c r="N120" s="649" t="n"/>
      <c r="O120" s="649" t="n"/>
      <c r="P120" s="649" t="n"/>
      <c r="Q120" s="649" t="n"/>
      <c r="R120" s="649" t="n"/>
      <c r="S120" s="649" t="n"/>
      <c r="T120" s="649" t="n"/>
      <c r="U120" s="244">
        <f>SUM(D120:T120)</f>
        <v/>
      </c>
    </row>
    <row r="121" ht="20.1" customFormat="1" customHeight="1" s="15">
      <c r="A121" s="647" t="n"/>
      <c r="B121" s="39" t="inlineStr">
        <is>
          <t>DOSHISHA</t>
        </is>
      </c>
      <c r="C121" s="22" t="inlineStr">
        <is>
          <t>Total</t>
        </is>
      </c>
      <c r="D121" s="239" t="n"/>
      <c r="E121" s="651" t="n"/>
      <c r="F121" s="649" t="n"/>
      <c r="G121" s="649" t="n"/>
      <c r="H121" s="649" t="n"/>
      <c r="I121" s="649" t="n"/>
      <c r="J121" s="649" t="n"/>
      <c r="K121" s="649" t="n"/>
      <c r="L121" s="649" t="n"/>
      <c r="M121" s="649" t="n"/>
      <c r="N121" s="649" t="n"/>
      <c r="O121" s="649" t="n"/>
      <c r="P121" s="649" t="n"/>
      <c r="Q121" s="649" t="n"/>
      <c r="R121" s="649" t="n"/>
      <c r="S121" s="649" t="n"/>
      <c r="T121" s="649" t="n"/>
      <c r="U121" s="244">
        <f>SUM(D121:T121)</f>
        <v/>
      </c>
    </row>
    <row r="122" ht="20.1" customFormat="1" customHeight="1" s="15">
      <c r="A122" s="647" t="n"/>
      <c r="B122" s="219" t="inlineStr">
        <is>
          <t>ISTYLE</t>
        </is>
      </c>
      <c r="C122" s="22" t="inlineStr">
        <is>
          <t>Total</t>
        </is>
      </c>
      <c r="D122" s="239" t="n"/>
      <c r="E122" s="651" t="n"/>
      <c r="F122" s="649" t="n"/>
      <c r="G122" s="649" t="n"/>
      <c r="H122" s="649" t="n"/>
      <c r="I122" s="649" t="n"/>
      <c r="J122" s="649" t="n"/>
      <c r="K122" s="649" t="n"/>
      <c r="L122" s="649" t="n"/>
      <c r="M122" s="649" t="n"/>
      <c r="N122" s="649" t="n"/>
      <c r="O122" s="649" t="n"/>
      <c r="P122" s="649" t="n"/>
      <c r="Q122" s="649" t="n"/>
      <c r="R122" s="649" t="n"/>
      <c r="S122" s="649" t="n"/>
      <c r="T122" s="649" t="n"/>
      <c r="U122" s="244" t="n"/>
    </row>
    <row r="123" ht="20.1" customFormat="1" customHeight="1" s="15">
      <c r="A123" s="647" t="n"/>
      <c r="B123" s="39" t="inlineStr">
        <is>
          <t>MEROS</t>
        </is>
      </c>
      <c r="C123" s="22" t="inlineStr">
        <is>
          <t>Total</t>
        </is>
      </c>
      <c r="D123" s="239" t="n"/>
      <c r="E123" s="651" t="n"/>
      <c r="F123" s="649" t="n"/>
      <c r="G123" s="649" t="n"/>
      <c r="H123" s="649" t="n"/>
      <c r="I123" s="649" t="n"/>
      <c r="J123" s="649" t="n"/>
      <c r="K123" s="649" t="n"/>
      <c r="L123" s="649" t="n"/>
      <c r="M123" s="649" t="n"/>
      <c r="N123" s="649" t="n"/>
      <c r="O123" s="649" t="n"/>
      <c r="P123" s="649" t="n"/>
      <c r="Q123" s="649" t="n"/>
      <c r="R123" s="649" t="n"/>
      <c r="S123" s="649" t="n"/>
      <c r="T123" s="649" t="n"/>
      <c r="U123" s="244">
        <f>SUM(D123:T123)</f>
        <v/>
      </c>
    </row>
    <row r="124" ht="20.1" customFormat="1" customHeight="1" s="15">
      <c r="A124" s="647" t="n"/>
      <c r="B124" s="39" t="inlineStr">
        <is>
          <t>STAR LAB</t>
        </is>
      </c>
      <c r="C124" s="22" t="inlineStr">
        <is>
          <t>Total</t>
        </is>
      </c>
      <c r="D124" s="239" t="n"/>
      <c r="E124" s="651" t="n"/>
      <c r="F124" s="649" t="n"/>
      <c r="G124" s="649" t="n"/>
      <c r="H124" s="649" t="n"/>
      <c r="I124" s="649" t="n"/>
      <c r="J124" s="649" t="n"/>
      <c r="K124" s="649" t="n"/>
      <c r="L124" s="649" t="n"/>
      <c r="M124" s="649" t="n"/>
      <c r="N124" s="649" t="n"/>
      <c r="O124" s="649" t="n"/>
      <c r="P124" s="649" t="n"/>
      <c r="Q124" s="649" t="n"/>
      <c r="R124" s="649" t="n"/>
      <c r="S124" s="649" t="n"/>
      <c r="T124" s="649" t="n"/>
      <c r="U124" s="244">
        <f>SUM(D124:T124)</f>
        <v/>
      </c>
    </row>
    <row r="125" ht="20.1" customFormat="1" customHeight="1" s="15">
      <c r="A125" s="647" t="n"/>
      <c r="B125" s="39" t="inlineStr">
        <is>
          <t>Beauty Conexion</t>
        </is>
      </c>
      <c r="C125" s="22" t="inlineStr">
        <is>
          <t>Total</t>
        </is>
      </c>
      <c r="D125" s="671" t="n">
        <v>94920</v>
      </c>
      <c r="E125" s="651" t="n"/>
      <c r="F125" s="649" t="n"/>
      <c r="G125" s="649" t="n"/>
      <c r="H125" s="649" t="n"/>
      <c r="I125" s="649" t="n"/>
      <c r="J125" s="649" t="n"/>
      <c r="K125" s="649" t="n"/>
      <c r="L125" s="649" t="n"/>
      <c r="M125" s="649" t="n"/>
      <c r="N125" s="649" t="n"/>
      <c r="O125" s="649" t="n"/>
      <c r="P125" s="649" t="n"/>
      <c r="Q125" s="649" t="n"/>
      <c r="R125" s="649" t="n"/>
      <c r="S125" s="649" t="n"/>
      <c r="T125" s="649" t="n"/>
      <c r="U125" s="244">
        <f>SUM(D125:T125)</f>
        <v/>
      </c>
    </row>
    <row r="126" ht="20.1" customFormat="1" customHeight="1" s="15">
      <c r="A126" s="647" t="n"/>
      <c r="B126" s="39" t="inlineStr">
        <is>
          <t>COSMEPRO</t>
        </is>
      </c>
      <c r="C126" s="22" t="inlineStr">
        <is>
          <t>Total</t>
        </is>
      </c>
      <c r="D126" s="649" t="n"/>
      <c r="E126" s="662" t="n"/>
      <c r="F126" s="661" t="n"/>
      <c r="G126" s="661" t="n"/>
      <c r="H126" s="661" t="n"/>
      <c r="I126" s="649" t="n"/>
      <c r="J126" s="649" t="n"/>
      <c r="K126" s="649" t="n"/>
      <c r="L126" s="649" t="n"/>
      <c r="M126" s="649" t="n"/>
      <c r="N126" s="649" t="n"/>
      <c r="O126" s="649" t="n"/>
      <c r="P126" s="649" t="n"/>
      <c r="Q126" s="649" t="n"/>
      <c r="R126" s="649" t="n"/>
      <c r="S126" s="649" t="n"/>
      <c r="T126" s="649" t="n"/>
      <c r="U126" s="244">
        <f>SUM(D126:T126)</f>
        <v/>
      </c>
      <c r="W126" s="659" t="n"/>
    </row>
    <row r="127" ht="20.1" customFormat="1" customHeight="1" s="15">
      <c r="A127" s="647" t="n"/>
      <c r="B127" s="39" t="inlineStr">
        <is>
          <t>AFURA</t>
        </is>
      </c>
      <c r="C127" s="22" t="inlineStr">
        <is>
          <t>Total</t>
        </is>
      </c>
      <c r="D127" s="649" t="n">
        <v>280212</v>
      </c>
      <c r="E127" s="662" t="n"/>
      <c r="F127" s="661" t="n"/>
      <c r="G127" s="661" t="n">
        <v>427848</v>
      </c>
      <c r="H127" s="661" t="n">
        <v>131250</v>
      </c>
      <c r="I127" s="649" t="n"/>
      <c r="J127" s="649" t="n"/>
      <c r="K127" s="649" t="n"/>
      <c r="L127" s="649" t="n"/>
      <c r="M127" s="649" t="n"/>
      <c r="N127" s="649" t="n"/>
      <c r="O127" s="649" t="n"/>
      <c r="P127" s="649" t="n"/>
      <c r="Q127" s="649" t="n"/>
      <c r="R127" s="649" t="n"/>
      <c r="S127" s="649" t="n"/>
      <c r="T127" s="649" t="n"/>
      <c r="U127" s="244">
        <f>SUM(D127:T127)</f>
        <v/>
      </c>
    </row>
    <row r="128" ht="20.1" customFormat="1" customHeight="1" s="15">
      <c r="A128" s="647" t="n"/>
      <c r="B128" s="39" t="inlineStr">
        <is>
          <t>PECLIA</t>
        </is>
      </c>
      <c r="C128" s="22" t="inlineStr">
        <is>
          <t>Total</t>
        </is>
      </c>
      <c r="D128" s="671" t="n">
        <v>111980</v>
      </c>
      <c r="E128" s="662" t="n"/>
      <c r="F128" s="661" t="n"/>
      <c r="G128" s="661" t="n">
        <v>67188</v>
      </c>
      <c r="H128" s="661" t="n"/>
      <c r="I128" s="649" t="n"/>
      <c r="J128" s="649" t="n"/>
      <c r="K128" s="649" t="n"/>
      <c r="L128" s="649" t="n"/>
      <c r="M128" s="649" t="n"/>
      <c r="N128" s="649" t="n"/>
      <c r="O128" s="649" t="n"/>
      <c r="P128" s="649" t="n"/>
      <c r="Q128" s="649" t="n"/>
      <c r="R128" s="649" t="n"/>
      <c r="S128" s="649" t="n"/>
      <c r="T128" s="649" t="n"/>
      <c r="U128" s="244">
        <f>SUM(D128:T128)</f>
        <v/>
      </c>
    </row>
    <row r="129" ht="20.1" customFormat="1" customHeight="1" s="15">
      <c r="A129" s="647" t="n"/>
      <c r="B129" s="39" t="inlineStr">
        <is>
          <t>OSATO</t>
        </is>
      </c>
      <c r="C129" s="22" t="inlineStr">
        <is>
          <t>Total</t>
        </is>
      </c>
      <c r="D129" s="239" t="n"/>
      <c r="E129" s="662" t="n"/>
      <c r="F129" s="661" t="n"/>
      <c r="G129" s="661" t="n"/>
      <c r="H129" s="661" t="n"/>
      <c r="I129" s="649" t="n"/>
      <c r="J129" s="649" t="n"/>
      <c r="K129" s="649" t="n"/>
      <c r="L129" s="649" t="n"/>
      <c r="M129" s="649" t="n"/>
      <c r="N129" s="649" t="n"/>
      <c r="O129" s="649" t="n"/>
      <c r="P129" s="649" t="n"/>
      <c r="Q129" s="649" t="n"/>
      <c r="R129" s="649" t="n"/>
      <c r="S129" s="649" t="n"/>
      <c r="T129" s="649" t="n"/>
      <c r="U129" s="244">
        <f>SUM(D129:T129)</f>
        <v/>
      </c>
    </row>
    <row r="130" ht="20.1" customFormat="1" customHeight="1" s="15">
      <c r="A130" s="647" t="n"/>
      <c r="B130" s="39" t="inlineStr">
        <is>
          <t>HANAKO</t>
        </is>
      </c>
      <c r="C130" s="22" t="inlineStr">
        <is>
          <t>Total</t>
        </is>
      </c>
      <c r="D130" s="239" t="n"/>
      <c r="E130" s="662" t="n"/>
      <c r="F130" s="661" t="n"/>
      <c r="G130" s="661" t="n"/>
      <c r="H130" s="661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244">
        <f>SUM(D130:T130)</f>
        <v/>
      </c>
    </row>
    <row r="131" ht="20.1" customFormat="1" customHeight="1" s="15">
      <c r="A131" s="647" t="n"/>
      <c r="B131" s="39" t="inlineStr">
        <is>
          <t>LEJEU</t>
        </is>
      </c>
      <c r="C131" s="22" t="inlineStr">
        <is>
          <t>Total</t>
        </is>
      </c>
      <c r="D131" s="649" t="n"/>
      <c r="E131" s="662" t="n"/>
      <c r="F131" s="661" t="n"/>
      <c r="G131" s="661" t="n"/>
      <c r="H131" s="661" t="n"/>
      <c r="I131" s="649" t="n"/>
      <c r="J131" s="649" t="n"/>
      <c r="K131" s="649" t="n"/>
      <c r="L131" s="649" t="n"/>
      <c r="M131" s="649" t="n"/>
      <c r="N131" s="649" t="n"/>
      <c r="O131" s="649" t="n"/>
      <c r="P131" s="649" t="n"/>
      <c r="Q131" s="649" t="n"/>
      <c r="R131" s="649" t="n"/>
      <c r="S131" s="649" t="n"/>
      <c r="T131" s="649" t="n"/>
      <c r="U131" s="244">
        <f>SUM(D131:T131)</f>
        <v/>
      </c>
    </row>
    <row r="132" ht="20.1" customFormat="1" customHeight="1" s="15">
      <c r="A132" s="647" t="n"/>
      <c r="B132" s="39" t="inlineStr">
        <is>
          <t>AISHODO</t>
        </is>
      </c>
      <c r="C132" s="22" t="inlineStr">
        <is>
          <t>Total</t>
        </is>
      </c>
      <c r="D132" s="649" t="n"/>
      <c r="E132" s="662" t="n"/>
      <c r="F132" s="661" t="n"/>
      <c r="G132" s="661" t="n"/>
      <c r="H132" s="661" t="n"/>
      <c r="I132" s="649" t="n"/>
      <c r="J132" s="649" t="n"/>
      <c r="K132" s="649" t="n"/>
      <c r="L132" s="649" t="n"/>
      <c r="M132" s="649" t="n"/>
      <c r="N132" s="649" t="n"/>
      <c r="O132" s="649" t="n"/>
      <c r="P132" s="649" t="n"/>
      <c r="Q132" s="649" t="n"/>
      <c r="R132" s="649" t="n"/>
      <c r="S132" s="649" t="n"/>
      <c r="T132" s="649" t="n"/>
      <c r="U132" s="244">
        <f>SUM(D132:T132)</f>
        <v/>
      </c>
    </row>
    <row r="133" ht="20.1" customFormat="1" customHeight="1" s="15">
      <c r="A133" s="647" t="n"/>
      <c r="B133" s="39" t="inlineStr">
        <is>
          <t>CARING JAPAN (RUHAKU)</t>
        </is>
      </c>
      <c r="C133" s="22" t="inlineStr">
        <is>
          <t>Total</t>
        </is>
      </c>
      <c r="D133" s="239" t="n"/>
      <c r="E133" s="662" t="n"/>
      <c r="F133" s="661" t="n"/>
      <c r="G133" s="661" t="n"/>
      <c r="H133" s="661" t="n"/>
      <c r="I133" s="649" t="n"/>
      <c r="J133" s="649" t="n"/>
      <c r="K133" s="649" t="n"/>
      <c r="L133" s="649" t="n"/>
      <c r="M133" s="649" t="n"/>
      <c r="N133" s="649" t="n"/>
      <c r="O133" s="649" t="n"/>
      <c r="P133" s="649" t="n"/>
      <c r="Q133" s="649" t="n"/>
      <c r="R133" s="649" t="n"/>
      <c r="S133" s="649" t="n"/>
      <c r="T133" s="649" t="n"/>
      <c r="U133" s="244">
        <f>SUM(D133:T133)</f>
        <v/>
      </c>
    </row>
    <row r="134" ht="19.5" customFormat="1" customHeight="1" s="15">
      <c r="A134" s="647" t="n"/>
      <c r="B134" s="39" t="inlineStr">
        <is>
          <t>MEDION</t>
        </is>
      </c>
      <c r="C134" s="22" t="inlineStr">
        <is>
          <t>Total</t>
        </is>
      </c>
      <c r="D134" s="649" t="n">
        <v>1423152</v>
      </c>
      <c r="E134" s="662" t="n"/>
      <c r="F134" s="661" t="n"/>
      <c r="G134" s="661" t="n">
        <v>66429</v>
      </c>
      <c r="H134" s="661" t="n"/>
      <c r="I134" s="649" t="n"/>
      <c r="J134" s="649" t="n"/>
      <c r="K134" s="649" t="n"/>
      <c r="L134" s="649" t="n"/>
      <c r="M134" s="649" t="n"/>
      <c r="N134" s="649" t="n"/>
      <c r="O134" s="649" t="n"/>
      <c r="P134" s="649" t="n"/>
      <c r="Q134" s="649" t="n"/>
      <c r="R134" s="649" t="n"/>
      <c r="S134" s="649" t="n"/>
      <c r="T134" s="649" t="n"/>
      <c r="U134" s="244">
        <f>SUM(D134:T134)</f>
        <v/>
      </c>
    </row>
    <row r="135" ht="20.1" customFormat="1" customHeight="1" s="15">
      <c r="A135" s="647" t="n"/>
      <c r="B135" s="39" t="inlineStr">
        <is>
          <t>McCoy</t>
        </is>
      </c>
      <c r="C135" s="22" t="inlineStr">
        <is>
          <t>Total</t>
        </is>
      </c>
      <c r="D135" s="649" t="n"/>
      <c r="E135" s="662" t="n"/>
      <c r="F135" s="661" t="n"/>
      <c r="G135" s="661" t="n"/>
      <c r="H135" s="661" t="n"/>
      <c r="I135" s="649" t="n"/>
      <c r="J135" s="649" t="n"/>
      <c r="K135" s="649" t="n"/>
      <c r="L135" s="649" t="n"/>
      <c r="M135" s="649" t="n"/>
      <c r="N135" s="649" t="n"/>
      <c r="O135" s="649" t="n"/>
      <c r="P135" s="649" t="n"/>
      <c r="Q135" s="649" t="n"/>
      <c r="R135" s="649" t="n"/>
      <c r="S135" s="649" t="n"/>
      <c r="T135" s="649" t="n"/>
      <c r="U135" s="244">
        <f>SUM(D135:T135)</f>
        <v/>
      </c>
    </row>
    <row r="136" ht="20.1" customFormat="1" customHeight="1" s="15">
      <c r="A136" s="647" t="n"/>
      <c r="B136" s="39" t="inlineStr">
        <is>
          <t>URESHINO</t>
        </is>
      </c>
      <c r="C136" s="22" t="inlineStr">
        <is>
          <t>Total</t>
        </is>
      </c>
      <c r="D136" s="239" t="n"/>
      <c r="E136" s="662" t="n"/>
      <c r="F136" s="661" t="n"/>
      <c r="G136" s="661" t="n"/>
      <c r="H136" s="661" t="n"/>
      <c r="I136" s="649" t="n"/>
      <c r="J136" s="649" t="n"/>
      <c r="K136" s="649" t="n"/>
      <c r="L136" s="649" t="n"/>
      <c r="M136" s="649" t="n"/>
      <c r="N136" s="649" t="n"/>
      <c r="O136" s="649" t="n"/>
      <c r="P136" s="649" t="n"/>
      <c r="Q136" s="649" t="n"/>
      <c r="R136" s="649" t="n"/>
      <c r="S136" s="649" t="n"/>
      <c r="T136" s="649" t="n"/>
      <c r="U136" s="244">
        <f>SUM(D136:T136)</f>
        <v/>
      </c>
    </row>
    <row r="137" ht="19.5" customFormat="1" customHeight="1" s="15">
      <c r="A137" s="647" t="n"/>
      <c r="B137" s="39" t="inlineStr">
        <is>
          <t>Luxces</t>
        </is>
      </c>
      <c r="C137" s="22" t="inlineStr">
        <is>
          <t>Total</t>
        </is>
      </c>
      <c r="D137" s="649" t="n"/>
      <c r="E137" s="651" t="n">
        <v>370000</v>
      </c>
      <c r="F137" s="649" t="n">
        <v>120000</v>
      </c>
      <c r="G137" s="649" t="n"/>
      <c r="H137" s="649" t="n"/>
      <c r="I137" s="649" t="n"/>
      <c r="J137" s="649" t="n"/>
      <c r="K137" s="649" t="n"/>
      <c r="L137" s="649" t="n"/>
      <c r="M137" s="649" t="n"/>
      <c r="N137" s="649" t="n"/>
      <c r="O137" s="649" t="n"/>
      <c r="P137" s="649" t="n"/>
      <c r="Q137" s="649" t="n"/>
      <c r="R137" s="649" t="n"/>
      <c r="S137" s="649" t="n"/>
      <c r="T137" s="649" t="n"/>
      <c r="U137" s="244">
        <f>SUM(D137:T137)</f>
        <v/>
      </c>
    </row>
    <row r="138" ht="20.1" customFormat="1" customHeight="1" s="15">
      <c r="A138" s="647" t="n"/>
      <c r="B138" s="219" t="inlineStr">
        <is>
          <t>Evliss</t>
        </is>
      </c>
      <c r="C138" s="22" t="inlineStr">
        <is>
          <t>Total</t>
        </is>
      </c>
      <c r="D138" s="649" t="n"/>
      <c r="E138" s="672" t="n"/>
      <c r="F138" s="665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244" t="n"/>
    </row>
    <row r="139" ht="20.1" customFormat="1" customHeight="1" s="15">
      <c r="A139" s="647" t="n"/>
      <c r="B139" s="219" t="inlineStr">
        <is>
          <t>Pro Labo</t>
        </is>
      </c>
      <c r="C139" s="22" t="inlineStr">
        <is>
          <t>Total</t>
        </is>
      </c>
      <c r="D139" s="649" t="n"/>
      <c r="E139" s="672" t="n"/>
      <c r="F139" s="665" t="n"/>
      <c r="G139" s="649" t="n"/>
      <c r="H139" s="649" t="n"/>
      <c r="I139" s="649" t="n"/>
      <c r="J139" s="649" t="n"/>
      <c r="K139" s="649" t="n"/>
      <c r="L139" s="649" t="n"/>
      <c r="M139" s="649" t="n"/>
      <c r="N139" s="649" t="n"/>
      <c r="O139" s="649" t="n"/>
      <c r="P139" s="649" t="n"/>
      <c r="Q139" s="649" t="n"/>
      <c r="R139" s="649" t="n"/>
      <c r="S139" s="649" t="n"/>
      <c r="T139" s="649" t="n"/>
      <c r="U139" s="244" t="n"/>
    </row>
    <row r="140" ht="20.1" customFormat="1" customHeight="1" s="15">
      <c r="A140" s="647" t="n"/>
      <c r="B140" s="219" t="inlineStr">
        <is>
          <t>Rey Beaty</t>
        </is>
      </c>
      <c r="C140" s="22" t="inlineStr">
        <is>
          <t>Total</t>
        </is>
      </c>
      <c r="D140" s="649" t="n"/>
      <c r="E140" s="672" t="n"/>
      <c r="F140" s="665" t="n"/>
      <c r="G140" s="649" t="n"/>
      <c r="H140" s="649" t="n"/>
      <c r="I140" s="649" t="n"/>
      <c r="J140" s="649" t="n"/>
      <c r="K140" s="649" t="n"/>
      <c r="L140" s="649" t="n"/>
      <c r="M140" s="649" t="n"/>
      <c r="N140" s="649" t="n"/>
      <c r="O140" s="649" t="n"/>
      <c r="P140" s="649" t="n"/>
      <c r="Q140" s="649" t="n"/>
      <c r="R140" s="649" t="n"/>
      <c r="S140" s="649" t="n"/>
      <c r="T140" s="649" t="n"/>
      <c r="U140" s="244" t="n"/>
    </row>
    <row r="141" ht="20.1" customFormat="1" customHeight="1" s="15">
      <c r="A141" s="647" t="n"/>
      <c r="B141" s="219" t="inlineStr">
        <is>
          <t>COCOCHI</t>
        </is>
      </c>
      <c r="C141" s="22" t="inlineStr">
        <is>
          <t>Total</t>
        </is>
      </c>
      <c r="D141" s="649" t="n"/>
      <c r="E141" s="672" t="n"/>
      <c r="F141" s="665" t="n"/>
      <c r="G141" s="649" t="n"/>
      <c r="H141" s="649" t="n"/>
      <c r="I141" s="649" t="n"/>
      <c r="J141" s="649" t="n"/>
      <c r="K141" s="649" t="n"/>
      <c r="L141" s="649" t="n"/>
      <c r="M141" s="649" t="n"/>
      <c r="N141" s="649" t="n"/>
      <c r="O141" s="649" t="n"/>
      <c r="P141" s="649" t="n"/>
      <c r="Q141" s="649" t="n"/>
      <c r="R141" s="649" t="n"/>
      <c r="S141" s="649" t="n"/>
      <c r="T141" s="649" t="n"/>
      <c r="U141" s="244" t="n"/>
    </row>
    <row r="142" ht="20.1" customFormat="1" customHeight="1" s="15">
      <c r="A142" s="647" t="n"/>
      <c r="B142" s="219" t="inlineStr">
        <is>
          <t>Pure Bio</t>
        </is>
      </c>
      <c r="C142" s="22" t="inlineStr">
        <is>
          <t>Total</t>
        </is>
      </c>
      <c r="D142" s="649" t="n"/>
      <c r="E142" s="672" t="n"/>
      <c r="F142" s="665" t="n"/>
      <c r="G142" s="649" t="n"/>
      <c r="H142" s="649" t="n"/>
      <c r="I142" s="649" t="n"/>
      <c r="J142" s="649" t="n"/>
      <c r="K142" s="649" t="n"/>
      <c r="L142" s="649" t="n"/>
      <c r="M142" s="649" t="n"/>
      <c r="N142" s="649" t="n"/>
      <c r="O142" s="649" t="n"/>
      <c r="P142" s="649" t="n"/>
      <c r="Q142" s="649" t="n"/>
      <c r="R142" s="649" t="n"/>
      <c r="S142" s="649" t="n"/>
      <c r="T142" s="649" t="n"/>
      <c r="U142" s="244" t="n"/>
      <c r="W142" s="673">
        <f>(G147+D147)/2</f>
        <v/>
      </c>
    </row>
    <row r="143" ht="20.1" customFormat="1" customHeight="1" s="15">
      <c r="A143" s="647" t="n"/>
      <c r="B143" s="124" t="inlineStr">
        <is>
          <t>Diaasjapan</t>
        </is>
      </c>
      <c r="C143" s="22" t="inlineStr">
        <is>
          <t>Total</t>
        </is>
      </c>
      <c r="D143" s="649" t="n"/>
      <c r="E143" s="672" t="n"/>
      <c r="F143" s="665" t="n"/>
      <c r="G143" s="649" t="n"/>
      <c r="H143" s="649" t="n"/>
      <c r="I143" s="649" t="n"/>
      <c r="J143" s="649" t="n"/>
      <c r="K143" s="649" t="n"/>
      <c r="L143" s="649" t="n"/>
      <c r="M143" s="649" t="n"/>
      <c r="N143" s="649" t="n"/>
      <c r="O143" s="649" t="n"/>
      <c r="P143" s="649" t="n"/>
      <c r="Q143" s="649" t="n"/>
      <c r="R143" s="649" t="n"/>
      <c r="S143" s="649" t="n"/>
      <c r="T143" s="649" t="n"/>
      <c r="U143" s="244" t="n"/>
    </row>
    <row r="144" ht="20.1" customFormat="1" customHeight="1" s="15">
      <c r="A144" s="647" t="n"/>
      <c r="B144" s="219" t="inlineStr">
        <is>
          <t>BEAUTY GARAGE</t>
        </is>
      </c>
      <c r="C144" s="22" t="n"/>
      <c r="D144" s="649" t="n"/>
      <c r="E144" s="672" t="n"/>
      <c r="F144" s="665" t="n"/>
      <c r="G144" s="649" t="n"/>
      <c r="H144" s="649" t="n">
        <v>235230</v>
      </c>
      <c r="I144" s="649" t="n"/>
      <c r="J144" s="649" t="n"/>
      <c r="K144" s="649" t="n"/>
      <c r="L144" s="649" t="n"/>
      <c r="M144" s="649" t="n"/>
      <c r="N144" s="649" t="n"/>
      <c r="O144" s="649" t="n"/>
      <c r="P144" s="649" t="n"/>
      <c r="Q144" s="649" t="n"/>
      <c r="R144" s="649" t="n"/>
      <c r="S144" s="649" t="n"/>
      <c r="T144" s="649" t="n"/>
      <c r="U144" s="244" t="n"/>
    </row>
    <row r="145" ht="20.1" customFormat="1" customHeight="1" s="15">
      <c r="A145" s="647" t="n"/>
      <c r="B145" s="39" t="inlineStr">
        <is>
          <t>DIAMANTE</t>
        </is>
      </c>
      <c r="C145" s="22" t="inlineStr">
        <is>
          <t>Total</t>
        </is>
      </c>
      <c r="D145" s="649" t="n"/>
      <c r="E145" s="672" t="n"/>
      <c r="F145" s="665" t="n"/>
      <c r="G145" s="649" t="n"/>
      <c r="H145" s="649" t="n">
        <v>220000</v>
      </c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244">
        <f>SUM(D145:T145)</f>
        <v/>
      </c>
    </row>
    <row r="146" ht="20.1" customFormat="1" customHeight="1" s="15">
      <c r="A146" s="647" t="n"/>
      <c r="B146" s="156" t="inlineStr">
        <is>
          <t>SUNTREG</t>
        </is>
      </c>
      <c r="C146" s="22" t="inlineStr">
        <is>
          <t>Total</t>
        </is>
      </c>
      <c r="D146" s="654" t="n"/>
      <c r="E146" s="674" t="n"/>
      <c r="F146" s="675" t="n"/>
      <c r="G146" s="675" t="n">
        <v>304504.2352941177</v>
      </c>
      <c r="H146" s="675" t="n"/>
      <c r="I146" s="654" t="n"/>
      <c r="J146" s="676" t="n"/>
      <c r="K146" s="654" t="n"/>
      <c r="L146" s="654" t="n"/>
      <c r="M146" s="654" t="n"/>
      <c r="N146" s="654" t="n"/>
      <c r="O146" s="654" t="n"/>
      <c r="P146" s="654" t="n"/>
      <c r="Q146" s="654" t="n"/>
      <c r="R146" s="654" t="n"/>
      <c r="S146" s="654" t="n"/>
      <c r="T146" s="654" t="n"/>
      <c r="U146" s="244">
        <f>SUM(D146:T146)</f>
        <v/>
      </c>
      <c r="V146" s="659" t="n"/>
    </row>
    <row r="147" ht="20.1" customFormat="1" customHeight="1" s="15" thickBot="1">
      <c r="A147" s="648" t="n"/>
      <c r="B147" s="41" t="inlineStr">
        <is>
          <t>Freight</t>
        </is>
      </c>
      <c r="C147" s="42" t="n"/>
      <c r="D147" s="658" t="n">
        <v>294145</v>
      </c>
      <c r="E147" s="677" t="n">
        <v>163223</v>
      </c>
      <c r="F147" s="678" t="n">
        <v>53300</v>
      </c>
      <c r="G147" s="679" t="n">
        <v>226616</v>
      </c>
      <c r="H147" s="679" t="n">
        <v>335627</v>
      </c>
      <c r="I147" s="680" t="n"/>
      <c r="J147" s="680" t="n"/>
      <c r="K147" s="283" t="n"/>
      <c r="L147" s="658" t="n"/>
      <c r="M147" s="658" t="n"/>
      <c r="N147" s="658" t="n"/>
      <c r="O147" s="658" t="n"/>
      <c r="P147" s="658" t="n"/>
      <c r="Q147" s="658" t="n"/>
      <c r="R147" s="658" t="n"/>
      <c r="S147" s="658" t="n"/>
      <c r="T147" s="658" t="n"/>
      <c r="U147" s="244">
        <f>SUM(D147:T147)</f>
        <v/>
      </c>
      <c r="V147" s="659">
        <f>F147-F99</f>
        <v/>
      </c>
      <c r="W147" s="43">
        <f>U148+V147</f>
        <v/>
      </c>
      <c r="X147" s="659" t="n"/>
      <c r="Y147" s="659">
        <f>#REF!-#REF!</f>
        <v/>
      </c>
    </row>
    <row r="148" ht="20.1" customFormat="1" customHeight="1" s="15" thickBot="1">
      <c r="A148" s="393" t="inlineStr">
        <is>
          <t>輸送費込み請求金額</t>
        </is>
      </c>
      <c r="B148" s="681" t="n"/>
      <c r="C148" s="681" t="n"/>
      <c r="D148" s="682">
        <f>SUM(D101:D147)</f>
        <v/>
      </c>
      <c r="E148" s="682">
        <f>SUM(E101:E147)</f>
        <v/>
      </c>
      <c r="F148" s="683">
        <f>SUM(F101:F147)</f>
        <v/>
      </c>
      <c r="G148" s="683">
        <f>SUM(G101:G147)</f>
        <v/>
      </c>
      <c r="H148" s="683">
        <f>SUM(H101:H147)</f>
        <v/>
      </c>
      <c r="I148" s="682">
        <f>I101+I103+I102+I108+I107+I110+I109+I111+I104+I113+I137+I119+I112+I114+I125+I116+I124+I118+I120+I145+I123+I121+I117+I126+I128+I130+I127+I129+I131+I132+I133+I134+I135+I136+I138+I139+I140+I143+I146+I115+I122+I105+I106+I147</f>
        <v/>
      </c>
      <c r="J148" s="684" t="n"/>
      <c r="K148" s="682">
        <f>K101+K103+K102+K108+K107+K110+K109+K111+K104+K113+K137+K119+K112+K114+K125+K116+K124+K118+K120+K145+K123+K121+K117+K126+K128+K130+K127+K129+K131+K132+K133+K134+K135+K136+K105+K106+K115+K122+K138+K139+K140+K143+K146+K147</f>
        <v/>
      </c>
      <c r="L148" s="682">
        <f>L101+L103+L102+L108+L107+L110+L109+L111+L104+L113+L137+L119+L112+L114+L125+L116+L124+L118+L120+L145+L123+L121+L117+L126+L128+L130+L127+L129+L131+L132+L133+L134+L135+L136+L105+L106+L115+L122+L138+L139+L140+L143+L146+L147</f>
        <v/>
      </c>
      <c r="M148" s="682">
        <f>M101+M103+M102+M108+M107+M110+M109+M111+M104+M113+M137+M119+M112+M114+M125+M116+M124+M118+M120+M145+M123+M121+M117+M126+M128+M130+M127+M129+M131+M132+M133+M134+M135+M136+M105+M106+M115+M122+M138+M139+M140+M143+M146+M147</f>
        <v/>
      </c>
      <c r="N148" s="682">
        <f>N101+N103+N102+N108+N107+N110+N109+N111+N104+N113+N137+N119+N112+N114+N125+N116+N124+N118+N120+N145+N123+N121+N117+N126+N128+N130+N127+N129+N131+N132+N133+N134+N135+N136+N105+N106+N115+N122+N138+N139+N140+N143+N146+N147</f>
        <v/>
      </c>
      <c r="O148" s="682">
        <f>O101+O103+O102+O108+O107+O110+O109+O111+O104+O113+O137+O119+O112+O114+O125+O116+O124+O118+O120+O145+O123+O121+O117+O126+O128+O130+O127+O129+O131+O132+O133+O134+O135+O136+O105+O106+O115+O122+O138+O139+O140+O143+O146+O147</f>
        <v/>
      </c>
      <c r="P148" s="685">
        <f>SUM(P101:P147)</f>
        <v/>
      </c>
      <c r="Q148" s="686">
        <f>SUM(Q101:Q147)</f>
        <v/>
      </c>
      <c r="R148" s="687">
        <f>R146+R147</f>
        <v/>
      </c>
      <c r="S148" s="682">
        <f>S146+S147</f>
        <v/>
      </c>
      <c r="T148" s="682">
        <f>T146+T147</f>
        <v/>
      </c>
      <c r="U148" s="269">
        <f>SUM(D148:T148)</f>
        <v/>
      </c>
      <c r="V148" s="221">
        <f>V147/F147</f>
        <v/>
      </c>
      <c r="W148" s="43">
        <f>W147-X100</f>
        <v/>
      </c>
      <c r="Y148" s="221">
        <f>Y147/#REF!</f>
        <v/>
      </c>
      <c r="Z148" s="673">
        <f>#REF!/0.8</f>
        <v/>
      </c>
    </row>
    <row r="149" ht="20.1" customFormat="1" customHeight="1" s="15">
      <c r="A149" s="688" t="inlineStr">
        <is>
          <t>KS/センコン総合利益</t>
        </is>
      </c>
      <c r="B149" s="689" t="n"/>
      <c r="C149" s="689" t="n"/>
      <c r="D149" s="690">
        <f>D148-D100</f>
        <v/>
      </c>
      <c r="E149" s="690">
        <f>E148-E100</f>
        <v/>
      </c>
      <c r="F149" s="691">
        <f>F148-F100</f>
        <v/>
      </c>
      <c r="G149" s="692">
        <f>G148-G100</f>
        <v/>
      </c>
      <c r="H149" s="692">
        <f>H148-H100</f>
        <v/>
      </c>
      <c r="I149" s="690">
        <f>I148-I100</f>
        <v/>
      </c>
      <c r="J149" s="693" t="n"/>
      <c r="K149" s="690">
        <f>K148-K100</f>
        <v/>
      </c>
      <c r="L149" s="690">
        <f>L148-L100</f>
        <v/>
      </c>
      <c r="M149" s="690">
        <f>M148-M100</f>
        <v/>
      </c>
      <c r="N149" s="690">
        <f>N148-N100</f>
        <v/>
      </c>
      <c r="O149" s="690">
        <f>O148-O100</f>
        <v/>
      </c>
      <c r="P149" s="690">
        <f>P148-P100</f>
        <v/>
      </c>
      <c r="Q149" s="690">
        <f>Q148-Q100</f>
        <v/>
      </c>
      <c r="R149" s="690">
        <f>R148-R100</f>
        <v/>
      </c>
      <c r="S149" s="690">
        <f>S148-S100</f>
        <v/>
      </c>
      <c r="T149" s="690">
        <f>T148-T100</f>
        <v/>
      </c>
      <c r="U149" s="330">
        <f>SUM(D149:T149)</f>
        <v/>
      </c>
    </row>
    <row r="150" ht="20.1" customFormat="1" customHeight="1" s="15" thickBot="1">
      <c r="A150" s="694" t="n"/>
      <c r="B150" s="695" t="n"/>
      <c r="C150" s="695" t="n"/>
      <c r="D150" s="331">
        <f>D149/D148</f>
        <v/>
      </c>
      <c r="E150" s="332">
        <f>E149/E148</f>
        <v/>
      </c>
      <c r="F150" s="333">
        <f>F149/F148</f>
        <v/>
      </c>
      <c r="G150" s="331">
        <f>G149/G148</f>
        <v/>
      </c>
      <c r="H150" s="331">
        <f>H149/H148</f>
        <v/>
      </c>
      <c r="I150" s="331">
        <f>I149/I148</f>
        <v/>
      </c>
      <c r="J150" s="331" t="n"/>
      <c r="K150" s="331">
        <f>K149/K148</f>
        <v/>
      </c>
      <c r="L150" s="331">
        <f>L149/L148</f>
        <v/>
      </c>
      <c r="M150" s="331">
        <f>M149/M148</f>
        <v/>
      </c>
      <c r="N150" s="331">
        <f>N149/N148</f>
        <v/>
      </c>
      <c r="O150" s="331">
        <f>O149/O148</f>
        <v/>
      </c>
      <c r="P150" s="331">
        <f>P149/P148</f>
        <v/>
      </c>
      <c r="Q150" s="331">
        <f>Q149/Q148</f>
        <v/>
      </c>
      <c r="R150" s="331">
        <f>R149/R148</f>
        <v/>
      </c>
      <c r="S150" s="331">
        <f>S149/S148</f>
        <v/>
      </c>
      <c r="T150" s="331">
        <f>T149/T148</f>
        <v/>
      </c>
      <c r="U150" s="334">
        <f>U149/U148</f>
        <v/>
      </c>
    </row>
    <row r="151" ht="20.1" customFormat="1" customHeight="1" s="15">
      <c r="A151" s="401" t="inlineStr">
        <is>
          <t>センコン
利益</t>
        </is>
      </c>
      <c r="B151" s="403" t="inlineStr">
        <is>
          <t>センコン利益(FLOUVEIL,CBON)</t>
        </is>
      </c>
      <c r="C151" s="696" t="n"/>
      <c r="D151" s="690">
        <f>(D5-D3)+(D11-D9)</f>
        <v/>
      </c>
      <c r="E151" s="692">
        <f>(E5-E3)+(E11-E9)</f>
        <v/>
      </c>
      <c r="F151" s="690">
        <f>(F5-F3)+(F11-F9)</f>
        <v/>
      </c>
      <c r="G151" s="690">
        <f>(G5-G3)+(G11-G9)</f>
        <v/>
      </c>
      <c r="H151" s="690" t="n"/>
      <c r="I151" s="690">
        <f>(I5-I3)+(I11-I9)</f>
        <v/>
      </c>
      <c r="J151" s="690" t="n"/>
      <c r="K151" s="690">
        <f>(K5-K3)+(K11-K9)</f>
        <v/>
      </c>
      <c r="L151" s="690">
        <f>(L5-L3)+(L11-L9)</f>
        <v/>
      </c>
      <c r="M151" s="690">
        <f>(M5-M3)+(M11-M9)</f>
        <v/>
      </c>
      <c r="N151" s="690">
        <f>(N5-N3)+(N11-N9)</f>
        <v/>
      </c>
      <c r="O151" s="690" t="n"/>
      <c r="P151" s="690">
        <f>(P5-P3)+(P11-P9)</f>
        <v/>
      </c>
      <c r="Q151" s="690">
        <f>(Q5-Q3)+(Q11-Q9)</f>
        <v/>
      </c>
      <c r="R151" s="690">
        <f>(R5-R3)+(R11-R9)</f>
        <v/>
      </c>
      <c r="S151" s="690" t="n"/>
      <c r="T151" s="690" t="n"/>
      <c r="U151" s="697">
        <f>SUM(D151:P151)</f>
        <v/>
      </c>
    </row>
    <row r="152" ht="20.1" customFormat="1" customHeight="1" s="15" thickBot="1">
      <c r="A152" s="698" t="n"/>
      <c r="B152" s="405" t="inlineStr">
        <is>
          <t>センコン利益率(FLOUVEIL,CBON)</t>
        </is>
      </c>
      <c r="C152" s="699" t="n"/>
      <c r="D152" s="331">
        <f>D151/(D11+D5)</f>
        <v/>
      </c>
      <c r="E152" s="336">
        <f>E151/(E11+E5)</f>
        <v/>
      </c>
      <c r="F152" s="331">
        <f>F151/(F11+F5)</f>
        <v/>
      </c>
      <c r="G152" s="331">
        <f>G151/(G11+G5)</f>
        <v/>
      </c>
      <c r="H152" s="331" t="n"/>
      <c r="I152" s="331">
        <f>I151/(I11+I5)</f>
        <v/>
      </c>
      <c r="J152" s="331" t="n"/>
      <c r="K152" s="331">
        <f>K151/(K11+K5)</f>
        <v/>
      </c>
      <c r="L152" s="331">
        <f>L151/(L11+L5)</f>
        <v/>
      </c>
      <c r="M152" s="331" t="n"/>
      <c r="N152" s="331" t="n"/>
      <c r="O152" s="331" t="n"/>
      <c r="P152" s="331">
        <f>P151/(P11+P5)</f>
        <v/>
      </c>
      <c r="Q152" s="331">
        <f>Q151/(Q11+Q5)</f>
        <v/>
      </c>
      <c r="R152" s="331">
        <f>R151/(R11+R5)</f>
        <v/>
      </c>
      <c r="S152" s="331" t="n"/>
      <c r="T152" s="331" t="n"/>
      <c r="U152" s="337">
        <f>U151/(U11+U5)</f>
        <v/>
      </c>
    </row>
    <row r="153" hidden="1" ht="20.1" customFormat="1" customHeight="1" s="15">
      <c r="A153" s="700" t="inlineStr">
        <is>
          <t>KS商品別利益</t>
        </is>
      </c>
      <c r="B153" s="410" t="inlineStr">
        <is>
          <t>（FLOUVEIL）</t>
        </is>
      </c>
      <c r="C153" s="701" t="n"/>
      <c r="D153" s="665">
        <f>D101-D5</f>
        <v/>
      </c>
      <c r="E153" s="672">
        <f>E101-E5</f>
        <v/>
      </c>
      <c r="F153" s="665">
        <f>F101-F5</f>
        <v/>
      </c>
      <c r="G153" s="665">
        <f>G101-G5</f>
        <v/>
      </c>
      <c r="H153" s="665">
        <f>H101-H5</f>
        <v/>
      </c>
      <c r="I153" s="665">
        <f>I101-I5</f>
        <v/>
      </c>
      <c r="J153" s="665" t="n"/>
      <c r="K153" s="665">
        <f>K101-K5</f>
        <v/>
      </c>
      <c r="L153" s="665">
        <f>L101-L5</f>
        <v/>
      </c>
      <c r="M153" s="665">
        <f>M101-M5</f>
        <v/>
      </c>
      <c r="N153" s="665">
        <f>N101-N5</f>
        <v/>
      </c>
      <c r="O153" s="665">
        <f>O101-O5</f>
        <v/>
      </c>
      <c r="P153" s="665">
        <f>P101-P5</f>
        <v/>
      </c>
      <c r="Q153" s="665">
        <f>Q101-Q5</f>
        <v/>
      </c>
      <c r="R153" s="665">
        <f>R101-R5</f>
        <v/>
      </c>
      <c r="S153" s="665">
        <f>S101-S5</f>
        <v/>
      </c>
      <c r="T153" s="665">
        <f>T101-T5</f>
        <v/>
      </c>
      <c r="U153" s="702">
        <f>SUM(D153:Q153)</f>
        <v/>
      </c>
    </row>
    <row r="154" hidden="1" ht="20.1" customFormat="1" customHeight="1" s="15">
      <c r="A154" s="647" t="n"/>
      <c r="B154" s="703" t="n"/>
      <c r="C154" s="704" t="n"/>
      <c r="D154" s="115">
        <f>D153/D101</f>
        <v/>
      </c>
      <c r="E154" s="290">
        <f>E153/E101</f>
        <v/>
      </c>
      <c r="F154" s="115">
        <f>F153/F101</f>
        <v/>
      </c>
      <c r="G154" s="115">
        <f>G153/G101</f>
        <v/>
      </c>
      <c r="H154" s="115">
        <f>H153/H101</f>
        <v/>
      </c>
      <c r="I154" s="115">
        <f>I153/I101</f>
        <v/>
      </c>
      <c r="J154" s="115" t="n"/>
      <c r="K154" s="115">
        <f>K153/K101</f>
        <v/>
      </c>
      <c r="L154" s="115">
        <f>L153/L101</f>
        <v/>
      </c>
      <c r="M154" s="115">
        <f>M153/M101</f>
        <v/>
      </c>
      <c r="N154" s="115">
        <f>N153/N101</f>
        <v/>
      </c>
      <c r="O154" s="115">
        <f>O153/O101</f>
        <v/>
      </c>
      <c r="P154" s="115">
        <f>P153/P101</f>
        <v/>
      </c>
      <c r="Q154" s="115">
        <f>Q153/Q101</f>
        <v/>
      </c>
      <c r="R154" s="115">
        <f>R153/R101</f>
        <v/>
      </c>
      <c r="S154" s="115">
        <f>S153/S101</f>
        <v/>
      </c>
      <c r="T154" s="115">
        <f>T153/T101</f>
        <v/>
      </c>
      <c r="U154" s="289">
        <f>U153/U101</f>
        <v/>
      </c>
    </row>
    <row r="155" hidden="1" ht="20.1" customFormat="1" customHeight="1" s="15">
      <c r="A155" s="647" t="n"/>
      <c r="B155" s="412" t="inlineStr">
        <is>
          <t>（RELENT）</t>
        </is>
      </c>
      <c r="C155" s="705" t="n"/>
      <c r="D155" s="291">
        <f>D102-D7</f>
        <v/>
      </c>
      <c r="E155" s="291">
        <f>E102-E7</f>
        <v/>
      </c>
      <c r="F155" s="291">
        <f>F102-F7</f>
        <v/>
      </c>
      <c r="G155" s="291">
        <f>G102-G7</f>
        <v/>
      </c>
      <c r="H155" s="291">
        <f>H102-H7</f>
        <v/>
      </c>
      <c r="I155" s="291">
        <f>I102-I7</f>
        <v/>
      </c>
      <c r="J155" s="291" t="n"/>
      <c r="K155" s="291">
        <f>K102-K7</f>
        <v/>
      </c>
      <c r="L155" s="291">
        <f>L102-L7</f>
        <v/>
      </c>
      <c r="M155" s="291">
        <f>M102-M7</f>
        <v/>
      </c>
      <c r="N155" s="291">
        <f>N102-N7</f>
        <v/>
      </c>
      <c r="O155" s="291">
        <f>O102-O7</f>
        <v/>
      </c>
      <c r="P155" s="291">
        <f>P102-P7</f>
        <v/>
      </c>
      <c r="Q155" s="291">
        <f>Q102-Q7</f>
        <v/>
      </c>
      <c r="R155" s="291">
        <f>R102-R7</f>
        <v/>
      </c>
      <c r="S155" s="291">
        <f>S102-S7</f>
        <v/>
      </c>
      <c r="T155" s="291">
        <f>T102-T7</f>
        <v/>
      </c>
      <c r="U155" s="658">
        <f>SUM(D155:Q155)</f>
        <v/>
      </c>
    </row>
    <row r="156" hidden="1" ht="20.1" customFormat="1" customHeight="1" s="15">
      <c r="A156" s="647" t="n"/>
      <c r="B156" s="703" t="n"/>
      <c r="C156" s="704" t="n"/>
      <c r="D156" s="115">
        <f>D155/D102</f>
        <v/>
      </c>
      <c r="E156" s="115">
        <f>E155/E102</f>
        <v/>
      </c>
      <c r="F156" s="115">
        <f>F155/F102</f>
        <v/>
      </c>
      <c r="G156" s="115">
        <f>G155/G102</f>
        <v/>
      </c>
      <c r="H156" s="115">
        <f>H155/H102</f>
        <v/>
      </c>
      <c r="I156" s="115">
        <f>I155/I102</f>
        <v/>
      </c>
      <c r="J156" s="115" t="n"/>
      <c r="K156" s="115">
        <f>K155/K102</f>
        <v/>
      </c>
      <c r="L156" s="115">
        <f>L155/L102</f>
        <v/>
      </c>
      <c r="M156" s="115">
        <f>M155/M102</f>
        <v/>
      </c>
      <c r="N156" s="115">
        <f>N155/N102</f>
        <v/>
      </c>
      <c r="O156" s="115">
        <f>O155/O102</f>
        <v/>
      </c>
      <c r="P156" s="115">
        <f>P155/P102</f>
        <v/>
      </c>
      <c r="Q156" s="115">
        <f>Q155/Q102</f>
        <v/>
      </c>
      <c r="R156" s="115">
        <f>R155/R102</f>
        <v/>
      </c>
      <c r="S156" s="115">
        <f>S155/S102</f>
        <v/>
      </c>
      <c r="T156" s="115">
        <f>T155/T102</f>
        <v/>
      </c>
      <c r="U156" s="115">
        <f>U155/U102</f>
        <v/>
      </c>
    </row>
    <row r="157" hidden="1" ht="20.1" customFormat="1" customHeight="1" s="15">
      <c r="A157" s="647" t="n"/>
      <c r="B157" s="412" t="inlineStr">
        <is>
          <t>(CBON)</t>
        </is>
      </c>
      <c r="C157" s="705" t="n"/>
      <c r="D157" s="658">
        <f>D103-D11</f>
        <v/>
      </c>
      <c r="E157" s="658">
        <f>E103-E11</f>
        <v/>
      </c>
      <c r="F157" s="658">
        <f>F103-F11</f>
        <v/>
      </c>
      <c r="G157" s="658">
        <f>G103-G11</f>
        <v/>
      </c>
      <c r="H157" s="658">
        <f>H103-H11</f>
        <v/>
      </c>
      <c r="I157" s="658">
        <f>I103-I11</f>
        <v/>
      </c>
      <c r="J157" s="658" t="n"/>
      <c r="K157" s="658">
        <f>K103-K11</f>
        <v/>
      </c>
      <c r="L157" s="658">
        <f>L103-L11</f>
        <v/>
      </c>
      <c r="M157" s="658">
        <f>M103-M11</f>
        <v/>
      </c>
      <c r="N157" s="658">
        <f>N103-N11</f>
        <v/>
      </c>
      <c r="O157" s="658">
        <f>O103-O11</f>
        <v/>
      </c>
      <c r="P157" s="658">
        <f>P103-P11</f>
        <v/>
      </c>
      <c r="Q157" s="658">
        <f>Q103-Q11</f>
        <v/>
      </c>
      <c r="R157" s="658">
        <f>R103-R11</f>
        <v/>
      </c>
      <c r="S157" s="658">
        <f>S103-S11</f>
        <v/>
      </c>
      <c r="T157" s="658">
        <f>T103-T11</f>
        <v/>
      </c>
      <c r="U157" s="658">
        <f>SUM(D157:Q157)</f>
        <v/>
      </c>
    </row>
    <row r="158" hidden="1" ht="20.1" customFormat="1" customHeight="1" s="15">
      <c r="A158" s="647" t="n"/>
      <c r="B158" s="703" t="n"/>
      <c r="C158" s="704" t="n"/>
      <c r="D158" s="115">
        <f>D157/D103</f>
        <v/>
      </c>
      <c r="E158" s="115">
        <f>E157/E103</f>
        <v/>
      </c>
      <c r="F158" s="115">
        <f>F157/F103</f>
        <v/>
      </c>
      <c r="G158" s="115">
        <f>G157/G103</f>
        <v/>
      </c>
      <c r="H158" s="115">
        <f>H157/H103</f>
        <v/>
      </c>
      <c r="I158" s="115">
        <f>I157/I103</f>
        <v/>
      </c>
      <c r="J158" s="115" t="n"/>
      <c r="K158" s="115">
        <f>K157/K103</f>
        <v/>
      </c>
      <c r="L158" s="115">
        <f>L157/L103</f>
        <v/>
      </c>
      <c r="M158" s="115">
        <f>M157/M103</f>
        <v/>
      </c>
      <c r="N158" s="115">
        <f>N157/N103</f>
        <v/>
      </c>
      <c r="O158" s="115">
        <f>O157/O103</f>
        <v/>
      </c>
      <c r="P158" s="115">
        <f>P157/P103</f>
        <v/>
      </c>
      <c r="Q158" s="115">
        <f>Q157/Q103</f>
        <v/>
      </c>
      <c r="R158" s="115">
        <f>R157/R103</f>
        <v/>
      </c>
      <c r="S158" s="115">
        <f>S157/S103</f>
        <v/>
      </c>
      <c r="T158" s="115">
        <f>T157/T103</f>
        <v/>
      </c>
      <c r="U158" s="115">
        <f>U157/U103</f>
        <v/>
      </c>
    </row>
    <row r="159" hidden="1" ht="20.1" customFormat="1" customHeight="1" s="15">
      <c r="A159" s="647" t="n"/>
      <c r="B159" s="412" t="inlineStr">
        <is>
          <t>(Q1st)</t>
        </is>
      </c>
      <c r="C159" s="705" t="n"/>
      <c r="D159" s="706">
        <f>D104-D13</f>
        <v/>
      </c>
      <c r="E159" s="706">
        <f>E104-E13</f>
        <v/>
      </c>
      <c r="F159" s="706">
        <f>F104-F13</f>
        <v/>
      </c>
      <c r="G159" s="706">
        <f>G104-G13</f>
        <v/>
      </c>
      <c r="H159" s="706">
        <f>H104-H13</f>
        <v/>
      </c>
      <c r="I159" s="706">
        <f>I104-I13</f>
        <v/>
      </c>
      <c r="J159" s="706" t="n"/>
      <c r="K159" s="706">
        <f>K104-K13</f>
        <v/>
      </c>
      <c r="L159" s="706">
        <f>L104-L13</f>
        <v/>
      </c>
      <c r="M159" s="706">
        <f>M104-M13</f>
        <v/>
      </c>
      <c r="N159" s="706">
        <f>N104-N13</f>
        <v/>
      </c>
      <c r="O159" s="706">
        <f>O104-O13</f>
        <v/>
      </c>
      <c r="P159" s="706">
        <f>P104-P13</f>
        <v/>
      </c>
      <c r="Q159" s="706">
        <f>Q104-Q13</f>
        <v/>
      </c>
      <c r="R159" s="706">
        <f>R104-R13</f>
        <v/>
      </c>
      <c r="S159" s="706">
        <f>S104-S13</f>
        <v/>
      </c>
      <c r="T159" s="706">
        <f>T104-T13</f>
        <v/>
      </c>
      <c r="U159" s="649">
        <f>SUM(D159:Q159)</f>
        <v/>
      </c>
    </row>
    <row r="160" hidden="1" ht="20.1" customFormat="1" customHeight="1" s="15">
      <c r="A160" s="647" t="n"/>
      <c r="B160" s="703" t="n"/>
      <c r="C160" s="704" t="n"/>
      <c r="D160" s="115">
        <f>D159/D104</f>
        <v/>
      </c>
      <c r="E160" s="115">
        <f>E159/E104</f>
        <v/>
      </c>
      <c r="F160" s="115">
        <f>F159/F104</f>
        <v/>
      </c>
      <c r="G160" s="115">
        <f>G159/G104</f>
        <v/>
      </c>
      <c r="H160" s="115">
        <f>H159/H104</f>
        <v/>
      </c>
      <c r="I160" s="115">
        <f>I159/I104</f>
        <v/>
      </c>
      <c r="J160" s="115" t="n"/>
      <c r="K160" s="115">
        <f>K159/K104</f>
        <v/>
      </c>
      <c r="L160" s="115">
        <f>L159/L104</f>
        <v/>
      </c>
      <c r="M160" s="115">
        <f>M159/M104</f>
        <v/>
      </c>
      <c r="N160" s="115">
        <f>N159/N104</f>
        <v/>
      </c>
      <c r="O160" s="115">
        <f>O159/O104</f>
        <v/>
      </c>
      <c r="P160" s="115">
        <f>P159/P104</f>
        <v/>
      </c>
      <c r="Q160" s="115">
        <f>Q159/Q104</f>
        <v/>
      </c>
      <c r="R160" s="115">
        <f>R159/R104</f>
        <v/>
      </c>
      <c r="S160" s="115">
        <f>S159/S104</f>
        <v/>
      </c>
      <c r="T160" s="115">
        <f>T159/T104</f>
        <v/>
      </c>
      <c r="U160" s="115">
        <f>U159/U104</f>
        <v/>
      </c>
    </row>
    <row r="161" hidden="1" ht="20.1" customFormat="1" customHeight="1" s="15">
      <c r="A161" s="647" t="n"/>
      <c r="B161" s="414" t="inlineStr">
        <is>
          <t>ＣＨＡＮＳＯＮ</t>
        </is>
      </c>
      <c r="C161" s="705" t="n"/>
      <c r="D161" s="707">
        <f>D105-D15</f>
        <v/>
      </c>
      <c r="E161" s="707">
        <f>E105-E15</f>
        <v/>
      </c>
      <c r="F161" s="707">
        <f>F105-F15</f>
        <v/>
      </c>
      <c r="G161" s="707">
        <f>G105-G15</f>
        <v/>
      </c>
      <c r="H161" s="707">
        <f>H105-H15</f>
        <v/>
      </c>
      <c r="I161" s="707">
        <f>I105-I15</f>
        <v/>
      </c>
      <c r="J161" s="707" t="n"/>
      <c r="K161" s="707">
        <f>K105-K15</f>
        <v/>
      </c>
      <c r="L161" s="707">
        <f>L105-L15</f>
        <v/>
      </c>
      <c r="M161" s="707">
        <f>M105-M15</f>
        <v/>
      </c>
      <c r="N161" s="707">
        <f>N105-N15</f>
        <v/>
      </c>
      <c r="O161" s="707">
        <f>O105-O15</f>
        <v/>
      </c>
      <c r="P161" s="707">
        <f>P105-P15</f>
        <v/>
      </c>
      <c r="Q161" s="707">
        <f>Q105-Q15</f>
        <v/>
      </c>
      <c r="R161" s="707">
        <f>R105-R15</f>
        <v/>
      </c>
      <c r="S161" s="707">
        <f>S105-S15</f>
        <v/>
      </c>
      <c r="T161" s="707">
        <f>T105-T15</f>
        <v/>
      </c>
      <c r="U161" s="658">
        <f>SUM(D161:Q161)</f>
        <v/>
      </c>
    </row>
    <row r="162" hidden="1" ht="20.1" customFormat="1" customHeight="1" s="15">
      <c r="A162" s="647" t="n"/>
      <c r="B162" s="703" t="n"/>
      <c r="C162" s="704" t="n"/>
      <c r="D162" s="114">
        <f>D161/D105</f>
        <v/>
      </c>
      <c r="E162" s="114">
        <f>E161/E107</f>
        <v/>
      </c>
      <c r="F162" s="114">
        <f>F161/F105</f>
        <v/>
      </c>
      <c r="G162" s="114">
        <f>G161/G105</f>
        <v/>
      </c>
      <c r="H162" s="114">
        <f>H161/H105</f>
        <v/>
      </c>
      <c r="I162" s="114">
        <f>I161/I105</f>
        <v/>
      </c>
      <c r="J162" s="114" t="n"/>
      <c r="K162" s="114">
        <f>K161/K105</f>
        <v/>
      </c>
      <c r="L162" s="114">
        <f>L161/L105</f>
        <v/>
      </c>
      <c r="M162" s="114">
        <f>M161/M105</f>
        <v/>
      </c>
      <c r="N162" s="114">
        <f>N161/N105</f>
        <v/>
      </c>
      <c r="O162" s="114">
        <f>O161/O105</f>
        <v/>
      </c>
      <c r="P162" s="114">
        <f>P161/P105</f>
        <v/>
      </c>
      <c r="Q162" s="114">
        <f>Q161/Q105</f>
        <v/>
      </c>
      <c r="R162" s="114">
        <f>R161/R105</f>
        <v/>
      </c>
      <c r="S162" s="114">
        <f>S161/S105</f>
        <v/>
      </c>
      <c r="T162" s="114">
        <f>T161/T105</f>
        <v/>
      </c>
      <c r="U162" s="115">
        <f>U161/U107</f>
        <v/>
      </c>
    </row>
    <row r="163" hidden="1" ht="20.1" customFormat="1" customHeight="1" s="15">
      <c r="A163" s="647" t="n"/>
      <c r="B163" s="414" t="inlineStr">
        <is>
          <t>(姫ラボ）</t>
        </is>
      </c>
      <c r="C163" s="705" t="n"/>
      <c r="D163" s="654">
        <f>D106-D17</f>
        <v/>
      </c>
      <c r="E163" s="654">
        <f>E108-E17</f>
        <v/>
      </c>
      <c r="F163" s="654">
        <f>F108-F17</f>
        <v/>
      </c>
      <c r="G163" s="654">
        <f>G108-G17</f>
        <v/>
      </c>
      <c r="H163" s="654">
        <f>H108-H17</f>
        <v/>
      </c>
      <c r="I163" s="654">
        <f>I108-I17</f>
        <v/>
      </c>
      <c r="J163" s="654" t="n"/>
      <c r="K163" s="654">
        <f>K108-K17</f>
        <v/>
      </c>
      <c r="L163" s="654">
        <f>L108-L17</f>
        <v/>
      </c>
      <c r="M163" s="654">
        <f>M108-M17</f>
        <v/>
      </c>
      <c r="N163" s="654">
        <f>N108-N17</f>
        <v/>
      </c>
      <c r="O163" s="654">
        <f>O108-O17</f>
        <v/>
      </c>
      <c r="P163" s="654">
        <f>P108-P17</f>
        <v/>
      </c>
      <c r="Q163" s="654">
        <f>Q108-Q17</f>
        <v/>
      </c>
      <c r="R163" s="654">
        <f>R108-R17</f>
        <v/>
      </c>
      <c r="S163" s="654">
        <f>S108-S17</f>
        <v/>
      </c>
      <c r="T163" s="654">
        <f>T108-T17</f>
        <v/>
      </c>
      <c r="U163" s="658">
        <f>SUM(D163:T163)</f>
        <v/>
      </c>
    </row>
    <row r="164" hidden="1" ht="20.1" customFormat="1" customHeight="1" s="15">
      <c r="A164" s="647" t="n"/>
      <c r="B164" s="703" t="n"/>
      <c r="C164" s="704" t="n"/>
      <c r="D164" s="114">
        <f>D163/D106</f>
        <v/>
      </c>
      <c r="E164" s="114">
        <f>E163/E108</f>
        <v/>
      </c>
      <c r="F164" s="114">
        <f>F163/F108</f>
        <v/>
      </c>
      <c r="G164" s="114">
        <f>G163/G108</f>
        <v/>
      </c>
      <c r="H164" s="114">
        <f>H163/H108</f>
        <v/>
      </c>
      <c r="I164" s="114">
        <f>I163/I108</f>
        <v/>
      </c>
      <c r="J164" s="114" t="n"/>
      <c r="K164" s="114">
        <f>K163/K108</f>
        <v/>
      </c>
      <c r="L164" s="114">
        <f>L163/L108</f>
        <v/>
      </c>
      <c r="M164" s="114">
        <f>M163/M108</f>
        <v/>
      </c>
      <c r="N164" s="114">
        <f>N163/N108</f>
        <v/>
      </c>
      <c r="O164" s="114">
        <f>O163/O108</f>
        <v/>
      </c>
      <c r="P164" s="114">
        <f>P163/P108</f>
        <v/>
      </c>
      <c r="Q164" s="114">
        <f>Q163/Q108</f>
        <v/>
      </c>
      <c r="R164" s="114">
        <f>R163/R108</f>
        <v/>
      </c>
      <c r="S164" s="114">
        <f>S163/S108</f>
        <v/>
      </c>
      <c r="T164" s="114">
        <f>T163/T108</f>
        <v/>
      </c>
      <c r="U164" s="115">
        <f>U163/U108</f>
        <v/>
      </c>
    </row>
    <row r="165" hidden="1" ht="20.1" customFormat="1" customHeight="1" s="15">
      <c r="A165" s="647" t="n"/>
      <c r="B165" s="414" t="inlineStr">
        <is>
          <t>(SUNSORIT)</t>
        </is>
      </c>
      <c r="C165" s="705" t="n"/>
      <c r="D165" s="658">
        <f>D107-D19</f>
        <v/>
      </c>
      <c r="E165" s="658">
        <f>E107-E19</f>
        <v/>
      </c>
      <c r="F165" s="658">
        <f>F107-F19</f>
        <v/>
      </c>
      <c r="G165" s="658">
        <f>G107-G19</f>
        <v/>
      </c>
      <c r="H165" s="658">
        <f>H107-H19</f>
        <v/>
      </c>
      <c r="I165" s="658">
        <f>I107-I19</f>
        <v/>
      </c>
      <c r="J165" s="658" t="n"/>
      <c r="K165" s="658">
        <f>K107-K19</f>
        <v/>
      </c>
      <c r="L165" s="658">
        <f>L107-L19</f>
        <v/>
      </c>
      <c r="M165" s="658">
        <f>M107-M19</f>
        <v/>
      </c>
      <c r="N165" s="658">
        <f>N107-N19</f>
        <v/>
      </c>
      <c r="O165" s="658">
        <f>O107-O19</f>
        <v/>
      </c>
      <c r="P165" s="658">
        <f>P107-P19</f>
        <v/>
      </c>
      <c r="Q165" s="658">
        <f>Q107-Q19</f>
        <v/>
      </c>
      <c r="R165" s="658">
        <f>R107-R19</f>
        <v/>
      </c>
      <c r="S165" s="658">
        <f>S107-S19</f>
        <v/>
      </c>
      <c r="T165" s="658">
        <f>T107-T19</f>
        <v/>
      </c>
      <c r="U165" s="658">
        <f>SUM(D165:Q165)</f>
        <v/>
      </c>
    </row>
    <row r="166" hidden="1" ht="20.1" customFormat="1" customHeight="1" s="15">
      <c r="A166" s="647" t="n"/>
      <c r="B166" s="703" t="n"/>
      <c r="C166" s="704" t="n"/>
      <c r="D166" s="115">
        <f>D165/D107</f>
        <v/>
      </c>
      <c r="E166" s="115">
        <f>E165/E107</f>
        <v/>
      </c>
      <c r="F166" s="115">
        <f>F165/F107</f>
        <v/>
      </c>
      <c r="G166" s="115">
        <f>G165/G107</f>
        <v/>
      </c>
      <c r="H166" s="115">
        <f>H165/H107</f>
        <v/>
      </c>
      <c r="I166" s="115">
        <f>I165/I107</f>
        <v/>
      </c>
      <c r="J166" s="115" t="n"/>
      <c r="K166" s="115">
        <f>K165/K107</f>
        <v/>
      </c>
      <c r="L166" s="115">
        <f>L165/L107</f>
        <v/>
      </c>
      <c r="M166" s="115">
        <f>M165/M107</f>
        <v/>
      </c>
      <c r="N166" s="115">
        <f>N165/N107</f>
        <v/>
      </c>
      <c r="O166" s="115">
        <f>O165/O107</f>
        <v/>
      </c>
      <c r="P166" s="115">
        <f>P165/P107</f>
        <v/>
      </c>
      <c r="Q166" s="115">
        <f>Q165/Q107</f>
        <v/>
      </c>
      <c r="R166" s="115">
        <f>R165/R107</f>
        <v/>
      </c>
      <c r="S166" s="115">
        <f>S165/S107</f>
        <v/>
      </c>
      <c r="T166" s="115">
        <f>T165/T107</f>
        <v/>
      </c>
      <c r="U166" s="115">
        <f>U165/U109</f>
        <v/>
      </c>
    </row>
    <row r="167" hidden="1" ht="20.1" customFormat="1" customHeight="1" s="15">
      <c r="A167" s="647" t="n"/>
      <c r="B167" s="415" t="inlineStr">
        <is>
          <t>Kyo Tomo</t>
        </is>
      </c>
      <c r="C167" s="681" t="n"/>
      <c r="D167" s="707" t="n"/>
      <c r="E167" s="707">
        <f>E110-E21</f>
        <v/>
      </c>
      <c r="F167" s="707">
        <f>F108-F21</f>
        <v/>
      </c>
      <c r="G167" s="707">
        <f>G108-G21</f>
        <v/>
      </c>
      <c r="H167" s="707">
        <f>H108-H21</f>
        <v/>
      </c>
      <c r="I167" s="707">
        <f>I108-I21</f>
        <v/>
      </c>
      <c r="J167" s="707" t="n"/>
      <c r="K167" s="707">
        <f>K108-K21</f>
        <v/>
      </c>
      <c r="L167" s="707">
        <f>L108-L21</f>
        <v/>
      </c>
      <c r="M167" s="707">
        <f>M108-M21</f>
        <v/>
      </c>
      <c r="N167" s="707">
        <f>N108-N21</f>
        <v/>
      </c>
      <c r="O167" s="707">
        <f>O108-O21</f>
        <v/>
      </c>
      <c r="P167" s="707">
        <f>P108-P21</f>
        <v/>
      </c>
      <c r="Q167" s="707">
        <f>Q108-Q21</f>
        <v/>
      </c>
      <c r="R167" s="707">
        <f>R108-R21</f>
        <v/>
      </c>
      <c r="S167" s="707">
        <f>S108-S21</f>
        <v/>
      </c>
      <c r="T167" s="707">
        <f>T108-T21</f>
        <v/>
      </c>
      <c r="U167" s="658">
        <f>SUM(D167:T167)</f>
        <v/>
      </c>
    </row>
    <row r="168" hidden="1" ht="20.1" customFormat="1" customHeight="1" s="15">
      <c r="A168" s="647" t="n"/>
      <c r="B168" s="703" t="n"/>
      <c r="C168" s="708" t="n"/>
      <c r="D168" s="114" t="n"/>
      <c r="E168" s="114">
        <f>E167/E110</f>
        <v/>
      </c>
      <c r="F168" s="114">
        <f>F167/F108</f>
        <v/>
      </c>
      <c r="G168" s="114">
        <f>G167/G108</f>
        <v/>
      </c>
      <c r="H168" s="114">
        <f>H167/H108</f>
        <v/>
      </c>
      <c r="I168" s="114">
        <f>I167/I108</f>
        <v/>
      </c>
      <c r="J168" s="114" t="n"/>
      <c r="K168" s="114">
        <f>K167/K108</f>
        <v/>
      </c>
      <c r="L168" s="114">
        <f>L167/L108</f>
        <v/>
      </c>
      <c r="M168" s="114">
        <f>M167/M108</f>
        <v/>
      </c>
      <c r="N168" s="114">
        <f>N167/N108</f>
        <v/>
      </c>
      <c r="O168" s="114">
        <f>O167/O108</f>
        <v/>
      </c>
      <c r="P168" s="114">
        <f>P167/P108</f>
        <v/>
      </c>
      <c r="Q168" s="114">
        <f>Q167/Q108</f>
        <v/>
      </c>
      <c r="R168" s="114">
        <f>R167/R108</f>
        <v/>
      </c>
      <c r="S168" s="114">
        <f>S167/S108</f>
        <v/>
      </c>
      <c r="T168" s="114">
        <f>T167/T108</f>
        <v/>
      </c>
      <c r="U168" s="115">
        <f>U167/U110</f>
        <v/>
      </c>
    </row>
    <row r="169" hidden="1" ht="20.1" customFormat="1" customHeight="1" s="15">
      <c r="A169" s="647" t="n"/>
      <c r="B169" s="415" t="inlineStr">
        <is>
          <t>COREIN</t>
        </is>
      </c>
      <c r="C169" s="681" t="n"/>
      <c r="D169" s="707" t="n"/>
      <c r="E169" s="707">
        <f>E111-E23</f>
        <v/>
      </c>
      <c r="F169" s="707">
        <f>F109-F23</f>
        <v/>
      </c>
      <c r="G169" s="707">
        <f>G109-G23</f>
        <v/>
      </c>
      <c r="H169" s="707">
        <f>H109-H23</f>
        <v/>
      </c>
      <c r="I169" s="707">
        <f>I109-I23</f>
        <v/>
      </c>
      <c r="J169" s="707" t="n"/>
      <c r="K169" s="707">
        <f>K109-K23</f>
        <v/>
      </c>
      <c r="L169" s="707">
        <f>L109-L23</f>
        <v/>
      </c>
      <c r="M169" s="707">
        <f>M109-M23</f>
        <v/>
      </c>
      <c r="N169" s="707">
        <f>N109-N23</f>
        <v/>
      </c>
      <c r="O169" s="707">
        <f>O109-O23</f>
        <v/>
      </c>
      <c r="P169" s="707">
        <f>P109-P23</f>
        <v/>
      </c>
      <c r="Q169" s="707">
        <f>Q109-Q23</f>
        <v/>
      </c>
      <c r="R169" s="707">
        <f>R109-R23</f>
        <v/>
      </c>
      <c r="S169" s="707">
        <f>S109-S23</f>
        <v/>
      </c>
      <c r="T169" s="707">
        <f>T109-T23</f>
        <v/>
      </c>
      <c r="U169" s="658">
        <f>SUM(D169:Q169)</f>
        <v/>
      </c>
    </row>
    <row r="170" hidden="1" ht="20.1" customFormat="1" customHeight="1" s="15">
      <c r="A170" s="647" t="n"/>
      <c r="B170" s="703" t="n"/>
      <c r="C170" s="708" t="n"/>
      <c r="D170" s="114">
        <f>D169/D119</f>
        <v/>
      </c>
      <c r="E170" s="114">
        <f>E169/E111</f>
        <v/>
      </c>
      <c r="F170" s="114">
        <f>F169/F109</f>
        <v/>
      </c>
      <c r="G170" s="114">
        <f>G169/G109</f>
        <v/>
      </c>
      <c r="H170" s="114">
        <f>H169/H109</f>
        <v/>
      </c>
      <c r="I170" s="114">
        <f>I169/I109</f>
        <v/>
      </c>
      <c r="J170" s="114" t="n"/>
      <c r="K170" s="114">
        <f>K169/K109</f>
        <v/>
      </c>
      <c r="L170" s="114">
        <f>L169/L109</f>
        <v/>
      </c>
      <c r="M170" s="114">
        <f>M169/M109</f>
        <v/>
      </c>
      <c r="N170" s="114">
        <f>N169/N109</f>
        <v/>
      </c>
      <c r="O170" s="114">
        <f>O169/O109</f>
        <v/>
      </c>
      <c r="P170" s="114">
        <f>P169/P109</f>
        <v/>
      </c>
      <c r="Q170" s="114">
        <f>Q169/Q109</f>
        <v/>
      </c>
      <c r="R170" s="114">
        <f>R169/R109</f>
        <v/>
      </c>
      <c r="S170" s="114">
        <f>S169/S109</f>
        <v/>
      </c>
      <c r="T170" s="114">
        <f>T169/T109</f>
        <v/>
      </c>
      <c r="U170" s="115">
        <f>U169/U111</f>
        <v/>
      </c>
    </row>
    <row r="171" hidden="1" ht="20.1" customFormat="1" customHeight="1" s="15">
      <c r="A171" s="647" t="n"/>
      <c r="B171" s="709" t="inlineStr">
        <is>
          <t>ELEGADOLL</t>
        </is>
      </c>
      <c r="C171" s="116" t="n"/>
      <c r="D171" s="707">
        <f>D110-D25</f>
        <v/>
      </c>
      <c r="E171" s="707">
        <f>E112-E25</f>
        <v/>
      </c>
      <c r="F171" s="707">
        <f>F110-F25</f>
        <v/>
      </c>
      <c r="G171" s="707">
        <f>G110-G25</f>
        <v/>
      </c>
      <c r="H171" s="707">
        <f>H110-H25</f>
        <v/>
      </c>
      <c r="I171" s="707">
        <f>I110-I25</f>
        <v/>
      </c>
      <c r="J171" s="707" t="n"/>
      <c r="K171" s="707">
        <f>K110-K25</f>
        <v/>
      </c>
      <c r="L171" s="707">
        <f>L110-L25</f>
        <v/>
      </c>
      <c r="M171" s="707">
        <f>M110-M25</f>
        <v/>
      </c>
      <c r="N171" s="707">
        <f>N110-N25</f>
        <v/>
      </c>
      <c r="O171" s="707">
        <f>O110-O25</f>
        <v/>
      </c>
      <c r="P171" s="707">
        <f>P110-P25</f>
        <v/>
      </c>
      <c r="Q171" s="707">
        <f>Q110-Q25</f>
        <v/>
      </c>
      <c r="R171" s="707">
        <f>R110-R25</f>
        <v/>
      </c>
      <c r="S171" s="707">
        <f>S110-S25</f>
        <v/>
      </c>
      <c r="T171" s="707">
        <f>T110-T25</f>
        <v/>
      </c>
      <c r="U171" s="706">
        <f>SUM(D171:Q171)</f>
        <v/>
      </c>
    </row>
    <row r="172" hidden="1" ht="20.1" customFormat="1" customHeight="1" s="15">
      <c r="A172" s="647" t="n"/>
      <c r="B172" s="703" t="n"/>
      <c r="C172" s="116" t="n"/>
      <c r="D172" s="114">
        <f>D171/D110</f>
        <v/>
      </c>
      <c r="E172" s="114">
        <f>E171/E112</f>
        <v/>
      </c>
      <c r="F172" s="114">
        <f>F171/F110</f>
        <v/>
      </c>
      <c r="G172" s="114">
        <f>G171/G110</f>
        <v/>
      </c>
      <c r="H172" s="114">
        <f>H171/H110</f>
        <v/>
      </c>
      <c r="I172" s="114">
        <f>I171/I110</f>
        <v/>
      </c>
      <c r="J172" s="114" t="n"/>
      <c r="K172" s="114">
        <f>K171/K110</f>
        <v/>
      </c>
      <c r="L172" s="114">
        <f>L171/L110</f>
        <v/>
      </c>
      <c r="M172" s="114">
        <f>M171/M110</f>
        <v/>
      </c>
      <c r="N172" s="114">
        <f>N171/N110</f>
        <v/>
      </c>
      <c r="O172" s="114">
        <f>O171/O110</f>
        <v/>
      </c>
      <c r="P172" s="114">
        <f>P171/P110</f>
        <v/>
      </c>
      <c r="Q172" s="114">
        <f>Q171/Q110</f>
        <v/>
      </c>
      <c r="R172" s="114">
        <f>R171/R110</f>
        <v/>
      </c>
      <c r="S172" s="114">
        <f>S171/S110</f>
        <v/>
      </c>
      <c r="T172" s="114">
        <f>T171/T110</f>
        <v/>
      </c>
      <c r="U172" s="115">
        <f>U171/U112</f>
        <v/>
      </c>
    </row>
    <row r="173" hidden="1" ht="20.1" customFormat="1" customHeight="1" s="15">
      <c r="A173" s="647" t="n"/>
      <c r="B173" s="415" t="inlineStr">
        <is>
          <t>MAYURI</t>
        </is>
      </c>
      <c r="C173" s="681" t="n"/>
      <c r="D173" s="707">
        <f>D111-D27</f>
        <v/>
      </c>
      <c r="E173" s="707">
        <f>E111-E27</f>
        <v/>
      </c>
      <c r="F173" s="707">
        <f>F111-F27</f>
        <v/>
      </c>
      <c r="G173" s="707">
        <f>G111-G27</f>
        <v/>
      </c>
      <c r="H173" s="707">
        <f>H111-H27</f>
        <v/>
      </c>
      <c r="I173" s="707">
        <f>I111-I27</f>
        <v/>
      </c>
      <c r="J173" s="707" t="n"/>
      <c r="K173" s="707">
        <f>K111-K27</f>
        <v/>
      </c>
      <c r="L173" s="707">
        <f>L111-L27</f>
        <v/>
      </c>
      <c r="M173" s="707">
        <f>M111-M27</f>
        <v/>
      </c>
      <c r="N173" s="707">
        <f>N111-N27</f>
        <v/>
      </c>
      <c r="O173" s="707">
        <f>O111-O27</f>
        <v/>
      </c>
      <c r="P173" s="707">
        <f>P111-P27</f>
        <v/>
      </c>
      <c r="Q173" s="707">
        <f>Q111-Q27</f>
        <v/>
      </c>
      <c r="R173" s="707">
        <f>R111-R27</f>
        <v/>
      </c>
      <c r="S173" s="707">
        <f>S111-S27</f>
        <v/>
      </c>
      <c r="T173" s="707">
        <f>T111-T27</f>
        <v/>
      </c>
      <c r="U173" s="658">
        <f>SUM(D173:Q173)</f>
        <v/>
      </c>
    </row>
    <row r="174" hidden="1" ht="20.1" customFormat="1" customHeight="1" s="15">
      <c r="A174" s="647" t="n"/>
      <c r="B174" s="703" t="n"/>
      <c r="C174" s="708" t="n"/>
      <c r="D174" s="114">
        <f>D173/D111</f>
        <v/>
      </c>
      <c r="E174" s="114">
        <f>E173/E111</f>
        <v/>
      </c>
      <c r="F174" s="114">
        <f>F173/F111</f>
        <v/>
      </c>
      <c r="G174" s="114">
        <f>G173/G111</f>
        <v/>
      </c>
      <c r="H174" s="114">
        <f>H173/H111</f>
        <v/>
      </c>
      <c r="I174" s="114">
        <f>I173/I111</f>
        <v/>
      </c>
      <c r="J174" s="114" t="n"/>
      <c r="K174" s="114">
        <f>K173/K111</f>
        <v/>
      </c>
      <c r="L174" s="114">
        <f>L173/L111</f>
        <v/>
      </c>
      <c r="M174" s="114">
        <f>M173/M111</f>
        <v/>
      </c>
      <c r="N174" s="114">
        <f>N173/N111</f>
        <v/>
      </c>
      <c r="O174" s="114">
        <f>O173/O111</f>
        <v/>
      </c>
      <c r="P174" s="114">
        <f>P173/P111</f>
        <v/>
      </c>
      <c r="Q174" s="114">
        <f>Q173/Q111</f>
        <v/>
      </c>
      <c r="R174" s="114">
        <f>R173/R111</f>
        <v/>
      </c>
      <c r="S174" s="114">
        <f>S173/S111</f>
        <v/>
      </c>
      <c r="T174" s="114">
        <f>T173/T111</f>
        <v/>
      </c>
      <c r="U174" s="115">
        <f>U173/U113</f>
        <v/>
      </c>
    </row>
    <row r="175" hidden="1" ht="20.1" customFormat="1" customHeight="1" s="15">
      <c r="A175" s="647" t="n"/>
      <c r="B175" s="709" t="inlineStr">
        <is>
          <t>ATMORE</t>
        </is>
      </c>
      <c r="C175" s="681" t="n"/>
      <c r="D175" s="707">
        <f>D112-D29</f>
        <v/>
      </c>
      <c r="E175" s="707">
        <f>E112-E29</f>
        <v/>
      </c>
      <c r="F175" s="707">
        <f>F112-F29</f>
        <v/>
      </c>
      <c r="G175" s="707">
        <f>G112-G29</f>
        <v/>
      </c>
      <c r="H175" s="707">
        <f>H112-H29</f>
        <v/>
      </c>
      <c r="I175" s="707">
        <f>I112-I29</f>
        <v/>
      </c>
      <c r="J175" s="707" t="n"/>
      <c r="K175" s="707">
        <f>K112-K29</f>
        <v/>
      </c>
      <c r="L175" s="707">
        <f>L112-L29</f>
        <v/>
      </c>
      <c r="M175" s="707">
        <f>M112-M29</f>
        <v/>
      </c>
      <c r="N175" s="707">
        <f>N112-N29</f>
        <v/>
      </c>
      <c r="O175" s="707">
        <f>O112-O29</f>
        <v/>
      </c>
      <c r="P175" s="707">
        <f>P112-P29</f>
        <v/>
      </c>
      <c r="Q175" s="707">
        <f>Q112-Q29</f>
        <v/>
      </c>
      <c r="R175" s="707">
        <f>R112-R29</f>
        <v/>
      </c>
      <c r="S175" s="707">
        <f>S112-S29</f>
        <v/>
      </c>
      <c r="T175" s="707">
        <f>T112-T29</f>
        <v/>
      </c>
      <c r="U175" s="649">
        <f>SUM(D175:Q175)</f>
        <v/>
      </c>
    </row>
    <row r="176" hidden="1" ht="20.1" customFormat="1" customHeight="1" s="15">
      <c r="A176" s="647" t="n"/>
      <c r="B176" s="703" t="n"/>
      <c r="C176" s="708" t="n"/>
      <c r="D176" s="114">
        <f>D175/D112</f>
        <v/>
      </c>
      <c r="E176" s="114">
        <f>E175/E112</f>
        <v/>
      </c>
      <c r="F176" s="114">
        <f>F175/F112</f>
        <v/>
      </c>
      <c r="G176" s="114">
        <f>G175/G112</f>
        <v/>
      </c>
      <c r="H176" s="114">
        <f>H175/H112</f>
        <v/>
      </c>
      <c r="I176" s="114">
        <f>I175/I112</f>
        <v/>
      </c>
      <c r="J176" s="114" t="n"/>
      <c r="K176" s="114">
        <f>K175/K112</f>
        <v/>
      </c>
      <c r="L176" s="114">
        <f>L175/L112</f>
        <v/>
      </c>
      <c r="M176" s="114">
        <f>M175/M112</f>
        <v/>
      </c>
      <c r="N176" s="114">
        <f>N175/N112</f>
        <v/>
      </c>
      <c r="O176" s="114">
        <f>O175/O112</f>
        <v/>
      </c>
      <c r="P176" s="114">
        <f>P175/P112</f>
        <v/>
      </c>
      <c r="Q176" s="114">
        <f>Q175/Q112</f>
        <v/>
      </c>
      <c r="R176" s="114">
        <f>R175/R112</f>
        <v/>
      </c>
      <c r="S176" s="114">
        <f>S175/S112</f>
        <v/>
      </c>
      <c r="T176" s="114">
        <f>T175/T112</f>
        <v/>
      </c>
      <c r="U176" s="115">
        <f>U175/U114</f>
        <v/>
      </c>
    </row>
    <row r="177" hidden="1" ht="20.1" customFormat="1" customHeight="1" s="15">
      <c r="A177" s="647" t="n"/>
      <c r="B177" s="709" t="inlineStr">
        <is>
          <t>DIME HEALTH CARE</t>
        </is>
      </c>
      <c r="C177" s="116" t="n"/>
      <c r="D177" s="707">
        <f>D114-D33</f>
        <v/>
      </c>
      <c r="E177" s="707">
        <f>E115-E37</f>
        <v/>
      </c>
      <c r="F177" s="707">
        <f>F115-F37</f>
        <v/>
      </c>
      <c r="G177" s="707">
        <f>G115-G37</f>
        <v/>
      </c>
      <c r="H177" s="707">
        <f>H115-H37</f>
        <v/>
      </c>
      <c r="I177" s="707">
        <f>I115-I37</f>
        <v/>
      </c>
      <c r="J177" s="707" t="n"/>
      <c r="K177" s="707">
        <f>K115-K37</f>
        <v/>
      </c>
      <c r="L177" s="707">
        <f>L115-L37</f>
        <v/>
      </c>
      <c r="M177" s="707">
        <f>M115-M37</f>
        <v/>
      </c>
      <c r="N177" s="707">
        <f>N115-N37</f>
        <v/>
      </c>
      <c r="O177" s="707">
        <f>O115-O37</f>
        <v/>
      </c>
      <c r="P177" s="707">
        <f>P115-P37</f>
        <v/>
      </c>
      <c r="Q177" s="707">
        <f>Q115-Q37</f>
        <v/>
      </c>
      <c r="R177" s="707">
        <f>R115-R37</f>
        <v/>
      </c>
      <c r="S177" s="707">
        <f>S115-S37</f>
        <v/>
      </c>
      <c r="T177" s="707">
        <f>T115-T37</f>
        <v/>
      </c>
      <c r="U177" s="294">
        <f>SUM(#REF!)</f>
        <v/>
      </c>
    </row>
    <row r="178" hidden="1" ht="20.1" customFormat="1" customHeight="1" s="15">
      <c r="A178" s="647" t="n"/>
      <c r="B178" s="703" t="n"/>
      <c r="C178" s="116" t="n"/>
      <c r="D178" s="114">
        <f>D177/D114</f>
        <v/>
      </c>
      <c r="E178" s="114" t="n"/>
      <c r="F178" s="114" t="n"/>
      <c r="G178" s="114" t="n"/>
      <c r="H178" s="114" t="n"/>
      <c r="I178" s="114" t="n"/>
      <c r="J178" s="114" t="n"/>
      <c r="K178" s="114" t="n"/>
      <c r="L178" s="114" t="n"/>
      <c r="M178" s="114" t="n"/>
      <c r="N178" s="114" t="n"/>
      <c r="O178" s="114" t="n"/>
      <c r="P178" s="114" t="n"/>
      <c r="Q178" s="114" t="n"/>
      <c r="R178" s="114" t="n"/>
      <c r="S178" s="114" t="n"/>
      <c r="T178" s="114" t="n"/>
      <c r="U178" s="115">
        <f>U177/U115</f>
        <v/>
      </c>
    </row>
    <row r="179" hidden="1" ht="20.1" customFormat="1" customHeight="1" s="15">
      <c r="A179" s="647" t="n"/>
      <c r="B179" s="709" t="inlineStr">
        <is>
          <t>EMU</t>
        </is>
      </c>
      <c r="C179" s="681" t="n"/>
      <c r="D179" s="707" t="n"/>
      <c r="E179" s="707">
        <f>E116-E39</f>
        <v/>
      </c>
      <c r="F179" s="707">
        <f>F115-F35</f>
        <v/>
      </c>
      <c r="G179" s="707">
        <f>G115-G35</f>
        <v/>
      </c>
      <c r="H179" s="707">
        <f>H115-H35</f>
        <v/>
      </c>
      <c r="I179" s="707">
        <f>I115-I35</f>
        <v/>
      </c>
      <c r="J179" s="707" t="n"/>
      <c r="K179" s="707">
        <f>K115-K35</f>
        <v/>
      </c>
      <c r="L179" s="707">
        <f>L115-L35</f>
        <v/>
      </c>
      <c r="M179" s="707">
        <f>M115-M35</f>
        <v/>
      </c>
      <c r="N179" s="707">
        <f>N115-N35</f>
        <v/>
      </c>
      <c r="O179" s="707">
        <f>O115-O35</f>
        <v/>
      </c>
      <c r="P179" s="707">
        <f>P115-P35</f>
        <v/>
      </c>
      <c r="Q179" s="707">
        <f>Q115-Q35</f>
        <v/>
      </c>
      <c r="R179" s="707">
        <f>R115-R35</f>
        <v/>
      </c>
      <c r="S179" s="707">
        <f>S115-S35</f>
        <v/>
      </c>
      <c r="T179" s="707">
        <f>T115-T35</f>
        <v/>
      </c>
      <c r="U179" s="649">
        <f>SUM(D179:Q179)</f>
        <v/>
      </c>
    </row>
    <row r="180" hidden="1" ht="20.1" customFormat="1" customHeight="1" s="15">
      <c r="A180" s="647" t="n"/>
      <c r="B180" s="703" t="n"/>
      <c r="C180" s="708" t="n"/>
      <c r="D180" s="114">
        <f>D179/D132</f>
        <v/>
      </c>
      <c r="E180" s="114">
        <f>E179/E116</f>
        <v/>
      </c>
      <c r="F180" s="114">
        <f>F179/F115</f>
        <v/>
      </c>
      <c r="G180" s="114">
        <f>G179/G115</f>
        <v/>
      </c>
      <c r="H180" s="114">
        <f>H179/H115</f>
        <v/>
      </c>
      <c r="I180" s="114">
        <f>I179/I115</f>
        <v/>
      </c>
      <c r="J180" s="114" t="n"/>
      <c r="K180" s="114">
        <f>K179/K115</f>
        <v/>
      </c>
      <c r="L180" s="114">
        <f>L179/L115</f>
        <v/>
      </c>
      <c r="M180" s="114">
        <f>M179/M115</f>
        <v/>
      </c>
      <c r="N180" s="114">
        <f>N179/N115</f>
        <v/>
      </c>
      <c r="O180" s="114">
        <f>O179/O115</f>
        <v/>
      </c>
      <c r="P180" s="114">
        <f>P179/P115</f>
        <v/>
      </c>
      <c r="Q180" s="114">
        <f>Q179/Q115</f>
        <v/>
      </c>
      <c r="R180" s="114">
        <f>R179/R115</f>
        <v/>
      </c>
      <c r="S180" s="114">
        <f>S179/S115</f>
        <v/>
      </c>
      <c r="T180" s="114">
        <f>T179/T115</f>
        <v/>
      </c>
      <c r="U180" s="115">
        <f>U179/U116</f>
        <v/>
      </c>
    </row>
    <row r="181" hidden="1" ht="20.1" customFormat="1" customHeight="1" s="15">
      <c r="A181" s="647" t="n"/>
      <c r="B181" s="710" t="inlineStr">
        <is>
          <t>AISEN</t>
        </is>
      </c>
      <c r="C181" s="705" t="n"/>
      <c r="D181" s="114" t="n"/>
      <c r="E181" s="114" t="n"/>
      <c r="F181" s="114" t="n"/>
      <c r="G181" s="114" t="n"/>
      <c r="H181" s="114" t="n"/>
      <c r="I181" s="114" t="n"/>
      <c r="J181" s="114" t="n"/>
      <c r="K181" s="114" t="n"/>
      <c r="L181" s="114" t="n"/>
      <c r="M181" s="114" t="n"/>
      <c r="N181" s="114" t="n"/>
      <c r="O181" s="114" t="n"/>
      <c r="P181" s="114" t="n"/>
      <c r="Q181" s="114" t="n"/>
      <c r="R181" s="114" t="n"/>
      <c r="S181" s="114" t="n"/>
      <c r="T181" s="114" t="n"/>
      <c r="U181" s="706">
        <f>SUM(D181:N181)</f>
        <v/>
      </c>
    </row>
    <row r="182" hidden="1" ht="20.1" customFormat="1" customHeight="1" s="15">
      <c r="A182" s="647" t="n"/>
      <c r="B182" s="703" t="n"/>
      <c r="C182" s="704" t="n"/>
      <c r="D182" s="114" t="n"/>
      <c r="E182" s="114" t="n"/>
      <c r="F182" s="114" t="n"/>
      <c r="G182" s="114" t="n"/>
      <c r="H182" s="114" t="n"/>
      <c r="I182" s="114" t="n"/>
      <c r="J182" s="114" t="n"/>
      <c r="K182" s="114" t="n"/>
      <c r="L182" s="114" t="n"/>
      <c r="M182" s="114" t="n"/>
      <c r="N182" s="114" t="n"/>
      <c r="O182" s="114" t="n"/>
      <c r="P182" s="114" t="n"/>
      <c r="Q182" s="114" t="n"/>
      <c r="R182" s="114" t="n"/>
      <c r="S182" s="114" t="n"/>
      <c r="T182" s="114" t="n"/>
      <c r="U182" s="115">
        <f>U181/U117</f>
        <v/>
      </c>
    </row>
    <row r="183" hidden="1" ht="20.1" customFormat="1" customHeight="1" s="15">
      <c r="A183" s="647" t="n"/>
      <c r="B183" s="709" t="inlineStr">
        <is>
          <t>LAPIDEM</t>
        </is>
      </c>
      <c r="C183" s="681" t="n"/>
      <c r="D183" s="707">
        <f>D117-D39</f>
        <v/>
      </c>
      <c r="E183" s="707">
        <f>E117-E39</f>
        <v/>
      </c>
      <c r="F183" s="707">
        <f>F117-F39</f>
        <v/>
      </c>
      <c r="G183" s="707">
        <f>G117-G39</f>
        <v/>
      </c>
      <c r="H183" s="707">
        <f>H117-H39</f>
        <v/>
      </c>
      <c r="I183" s="707">
        <f>I117-I39</f>
        <v/>
      </c>
      <c r="J183" s="707" t="n"/>
      <c r="K183" s="707">
        <f>K117-K39</f>
        <v/>
      </c>
      <c r="L183" s="707">
        <f>L117-L39</f>
        <v/>
      </c>
      <c r="M183" s="707">
        <f>M117-M39</f>
        <v/>
      </c>
      <c r="N183" s="707">
        <f>N117-N39</f>
        <v/>
      </c>
      <c r="O183" s="707">
        <f>O117-O39</f>
        <v/>
      </c>
      <c r="P183" s="707">
        <f>P117-P39</f>
        <v/>
      </c>
      <c r="Q183" s="707">
        <f>Q117-Q39</f>
        <v/>
      </c>
      <c r="R183" s="707">
        <f>R117-R39</f>
        <v/>
      </c>
      <c r="S183" s="707">
        <f>S117-S39</f>
        <v/>
      </c>
      <c r="T183" s="707">
        <f>T117-T39</f>
        <v/>
      </c>
      <c r="U183" s="649">
        <f>SUM(D183:Q183)</f>
        <v/>
      </c>
    </row>
    <row r="184" hidden="1" ht="20.1" customFormat="1" customHeight="1" s="15">
      <c r="A184" s="647" t="n"/>
      <c r="B184" s="703" t="n"/>
      <c r="C184" s="708" t="n"/>
      <c r="D184" s="114">
        <f>D183/D117</f>
        <v/>
      </c>
      <c r="E184" s="114">
        <f>E183/E117</f>
        <v/>
      </c>
      <c r="F184" s="114">
        <f>F183/F117</f>
        <v/>
      </c>
      <c r="G184" s="114">
        <f>G183/G117</f>
        <v/>
      </c>
      <c r="H184" s="114">
        <f>H183/H117</f>
        <v/>
      </c>
      <c r="I184" s="114">
        <f>I183/I117</f>
        <v/>
      </c>
      <c r="J184" s="114" t="n"/>
      <c r="K184" s="114">
        <f>K183/K117</f>
        <v/>
      </c>
      <c r="L184" s="114">
        <f>L183/L117</f>
        <v/>
      </c>
      <c r="M184" s="114">
        <f>M183/M117</f>
        <v/>
      </c>
      <c r="N184" s="114">
        <f>N183/N117</f>
        <v/>
      </c>
      <c r="O184" s="114">
        <f>O183/O117</f>
        <v/>
      </c>
      <c r="P184" s="114">
        <f>P183/P117</f>
        <v/>
      </c>
      <c r="Q184" s="114">
        <f>Q183/Q117</f>
        <v/>
      </c>
      <c r="R184" s="114">
        <f>R183/R117</f>
        <v/>
      </c>
      <c r="S184" s="114">
        <f>S183/S117</f>
        <v/>
      </c>
      <c r="T184" s="114">
        <f>T183/T117</f>
        <v/>
      </c>
      <c r="U184" s="115">
        <f>U183/U118</f>
        <v/>
      </c>
    </row>
    <row r="185" hidden="1" ht="20.1" customFormat="1" customHeight="1" s="15">
      <c r="A185" s="647" t="n"/>
      <c r="B185" s="709" t="inlineStr">
        <is>
          <t>MARY PL.</t>
        </is>
      </c>
      <c r="C185" s="681" t="n"/>
      <c r="D185" s="707">
        <f>D118-D41</f>
        <v/>
      </c>
      <c r="E185" s="707">
        <f>E118-E41</f>
        <v/>
      </c>
      <c r="F185" s="707">
        <f>F118-F41</f>
        <v/>
      </c>
      <c r="G185" s="707">
        <f>G118-G41</f>
        <v/>
      </c>
      <c r="H185" s="707">
        <f>H118-H41</f>
        <v/>
      </c>
      <c r="I185" s="707">
        <f>I118-I41</f>
        <v/>
      </c>
      <c r="J185" s="707" t="n"/>
      <c r="K185" s="707">
        <f>K118-K41</f>
        <v/>
      </c>
      <c r="L185" s="707">
        <f>L118-L41</f>
        <v/>
      </c>
      <c r="M185" s="707">
        <f>M118-M41</f>
        <v/>
      </c>
      <c r="N185" s="707">
        <f>N118-N41</f>
        <v/>
      </c>
      <c r="O185" s="707">
        <f>O118-O41</f>
        <v/>
      </c>
      <c r="P185" s="707">
        <f>P118-P41</f>
        <v/>
      </c>
      <c r="Q185" s="707">
        <f>Q118-Q41</f>
        <v/>
      </c>
      <c r="R185" s="707">
        <f>R118-R41</f>
        <v/>
      </c>
      <c r="S185" s="707">
        <f>S118-S41</f>
        <v/>
      </c>
      <c r="T185" s="707">
        <f>T118-T41</f>
        <v/>
      </c>
      <c r="U185" s="649">
        <f>SUM(D185:Q185)</f>
        <v/>
      </c>
    </row>
    <row r="186" hidden="1" ht="20.1" customFormat="1" customHeight="1" s="15">
      <c r="A186" s="647" t="n"/>
      <c r="B186" s="703" t="n"/>
      <c r="C186" s="708" t="n"/>
      <c r="D186" s="114">
        <f>D185/D118</f>
        <v/>
      </c>
      <c r="E186" s="114">
        <f>E185/E118</f>
        <v/>
      </c>
      <c r="F186" s="114">
        <f>F185/F118</f>
        <v/>
      </c>
      <c r="G186" s="114">
        <f>G185/G118</f>
        <v/>
      </c>
      <c r="H186" s="114">
        <f>H185/H118</f>
        <v/>
      </c>
      <c r="I186" s="114">
        <f>I185/I118</f>
        <v/>
      </c>
      <c r="J186" s="114" t="n"/>
      <c r="K186" s="114">
        <f>K185/K118</f>
        <v/>
      </c>
      <c r="L186" s="114">
        <f>L185/L118</f>
        <v/>
      </c>
      <c r="M186" s="114">
        <f>M185/M118</f>
        <v/>
      </c>
      <c r="N186" s="114">
        <f>N185/N118</f>
        <v/>
      </c>
      <c r="O186" s="114">
        <f>O185/O118</f>
        <v/>
      </c>
      <c r="P186" s="114">
        <f>P185/P118</f>
        <v/>
      </c>
      <c r="Q186" s="114">
        <f>Q185/Q118</f>
        <v/>
      </c>
      <c r="R186" s="114">
        <f>R185/R118</f>
        <v/>
      </c>
      <c r="S186" s="114">
        <f>S185/S118</f>
        <v/>
      </c>
      <c r="T186" s="114">
        <f>T185/T118</f>
        <v/>
      </c>
      <c r="U186" s="115">
        <f>U185/U119</f>
        <v/>
      </c>
    </row>
    <row r="187" hidden="1" ht="20.1" customFormat="1" customHeight="1" s="15">
      <c r="A187" s="647" t="n"/>
      <c r="B187" s="709" t="inlineStr">
        <is>
          <t>POD(ROSY DROP)</t>
        </is>
      </c>
      <c r="C187" s="681" t="n"/>
      <c r="D187" s="707">
        <f>D119-D43</f>
        <v/>
      </c>
      <c r="E187" s="707">
        <f>E119-E43</f>
        <v/>
      </c>
      <c r="F187" s="707">
        <f>F119-F43</f>
        <v/>
      </c>
      <c r="G187" s="707">
        <f>G119-G43</f>
        <v/>
      </c>
      <c r="H187" s="707">
        <f>H119-H43</f>
        <v/>
      </c>
      <c r="I187" s="707">
        <f>I119-I43</f>
        <v/>
      </c>
      <c r="J187" s="707" t="n"/>
      <c r="K187" s="707">
        <f>K119-K43</f>
        <v/>
      </c>
      <c r="L187" s="707">
        <f>L119-L43</f>
        <v/>
      </c>
      <c r="M187" s="707">
        <f>M119-M43</f>
        <v/>
      </c>
      <c r="N187" s="707">
        <f>N119-N43</f>
        <v/>
      </c>
      <c r="O187" s="707">
        <f>O119-O43</f>
        <v/>
      </c>
      <c r="P187" s="707">
        <f>P119-P43</f>
        <v/>
      </c>
      <c r="Q187" s="707">
        <f>Q119-Q43</f>
        <v/>
      </c>
      <c r="R187" s="707">
        <f>R119-R43</f>
        <v/>
      </c>
      <c r="S187" s="707">
        <f>S119-S43</f>
        <v/>
      </c>
      <c r="T187" s="707">
        <f>T119-T43</f>
        <v/>
      </c>
      <c r="U187" s="649">
        <f>SUM(D187:Q187)</f>
        <v/>
      </c>
    </row>
    <row r="188" hidden="1" ht="20.1" customFormat="1" customHeight="1" s="15">
      <c r="A188" s="647" t="n"/>
      <c r="B188" s="703" t="n"/>
      <c r="C188" s="708" t="n"/>
      <c r="D188" s="114">
        <f>D187/D119</f>
        <v/>
      </c>
      <c r="E188" s="114">
        <f>E187/E119</f>
        <v/>
      </c>
      <c r="F188" s="114">
        <f>F187/F119</f>
        <v/>
      </c>
      <c r="G188" s="114">
        <f>G187/G119</f>
        <v/>
      </c>
      <c r="H188" s="114">
        <f>H187/H119</f>
        <v/>
      </c>
      <c r="I188" s="114">
        <f>I187/I119</f>
        <v/>
      </c>
      <c r="J188" s="114" t="n"/>
      <c r="K188" s="114">
        <f>K187/K119</f>
        <v/>
      </c>
      <c r="L188" s="114">
        <f>L187/L119</f>
        <v/>
      </c>
      <c r="M188" s="114">
        <f>M187/M119</f>
        <v/>
      </c>
      <c r="N188" s="114">
        <f>N187/N119</f>
        <v/>
      </c>
      <c r="O188" s="114">
        <f>O187/O119</f>
        <v/>
      </c>
      <c r="P188" s="114">
        <f>P187/P119</f>
        <v/>
      </c>
      <c r="Q188" s="114">
        <f>Q187/Q119</f>
        <v/>
      </c>
      <c r="R188" s="114">
        <f>R187/R119</f>
        <v/>
      </c>
      <c r="S188" s="114">
        <f>S187/S119</f>
        <v/>
      </c>
      <c r="T188" s="114">
        <f>T187/T119</f>
        <v/>
      </c>
      <c r="U188" s="115">
        <f>U187/U120</f>
        <v/>
      </c>
    </row>
    <row r="189" hidden="1" ht="20.1" customFormat="1" customHeight="1" s="15">
      <c r="A189" s="647" t="n"/>
      <c r="B189" s="709" t="inlineStr">
        <is>
          <t>CBS(ESTLABO)</t>
        </is>
      </c>
      <c r="C189" s="681" t="n"/>
      <c r="D189" s="707">
        <f>D120-D45</f>
        <v/>
      </c>
      <c r="E189" s="707">
        <f>E120-E45</f>
        <v/>
      </c>
      <c r="F189" s="707">
        <f>F120-F45</f>
        <v/>
      </c>
      <c r="G189" s="707">
        <f>G120-G45</f>
        <v/>
      </c>
      <c r="H189" s="707">
        <f>H120-H45</f>
        <v/>
      </c>
      <c r="I189" s="707">
        <f>I120-I45</f>
        <v/>
      </c>
      <c r="J189" s="707" t="n"/>
      <c r="K189" s="707">
        <f>K120-K45</f>
        <v/>
      </c>
      <c r="L189" s="707">
        <f>L120-L45</f>
        <v/>
      </c>
      <c r="M189" s="707">
        <f>M120-M45</f>
        <v/>
      </c>
      <c r="N189" s="707">
        <f>N120-N45</f>
        <v/>
      </c>
      <c r="O189" s="707">
        <f>O120-O45</f>
        <v/>
      </c>
      <c r="P189" s="707">
        <f>P120-P45</f>
        <v/>
      </c>
      <c r="Q189" s="707">
        <f>Q120-Q45</f>
        <v/>
      </c>
      <c r="R189" s="707">
        <f>R120-R45</f>
        <v/>
      </c>
      <c r="S189" s="707">
        <f>S120-S45</f>
        <v/>
      </c>
      <c r="T189" s="707">
        <f>T120-T45</f>
        <v/>
      </c>
      <c r="U189" s="294">
        <f>SUM(D189:Q189)</f>
        <v/>
      </c>
    </row>
    <row r="190" hidden="1" ht="20.1" customFormat="1" customHeight="1" s="15">
      <c r="A190" s="647" t="n"/>
      <c r="B190" s="703" t="n"/>
      <c r="C190" s="708" t="n"/>
      <c r="D190" s="114">
        <f>D189/D120</f>
        <v/>
      </c>
      <c r="E190" s="114">
        <f>E189/E120</f>
        <v/>
      </c>
      <c r="F190" s="114">
        <f>F189/F120</f>
        <v/>
      </c>
      <c r="G190" s="114">
        <f>G189/G120</f>
        <v/>
      </c>
      <c r="H190" s="114">
        <f>H189/H120</f>
        <v/>
      </c>
      <c r="I190" s="114">
        <f>I189/I120</f>
        <v/>
      </c>
      <c r="J190" s="114" t="n"/>
      <c r="K190" s="114">
        <f>K189/K120</f>
        <v/>
      </c>
      <c r="L190" s="114">
        <f>L189/L120</f>
        <v/>
      </c>
      <c r="M190" s="114">
        <f>M189/M120</f>
        <v/>
      </c>
      <c r="N190" s="114">
        <f>N189/N120</f>
        <v/>
      </c>
      <c r="O190" s="114">
        <f>O189/O120</f>
        <v/>
      </c>
      <c r="P190" s="114">
        <f>P189/P120</f>
        <v/>
      </c>
      <c r="Q190" s="114">
        <f>Q189/Q120</f>
        <v/>
      </c>
      <c r="R190" s="114">
        <f>R189/R120</f>
        <v/>
      </c>
      <c r="S190" s="114">
        <f>S189/S120</f>
        <v/>
      </c>
      <c r="T190" s="114">
        <f>T189/T120</f>
        <v/>
      </c>
      <c r="U190" s="115">
        <f>U189/U121</f>
        <v/>
      </c>
    </row>
    <row r="191" hidden="1" ht="20.1" customFormat="1" customHeight="1" s="15">
      <c r="A191" s="647" t="n"/>
      <c r="B191" s="710" t="inlineStr">
        <is>
          <t>DOSHISHA</t>
        </is>
      </c>
      <c r="C191" s="705" t="n"/>
      <c r="D191" s="707">
        <f>D121-D47</f>
        <v/>
      </c>
      <c r="E191" s="707">
        <f>E121-E47</f>
        <v/>
      </c>
      <c r="F191" s="707">
        <f>F121-F47</f>
        <v/>
      </c>
      <c r="G191" s="707">
        <f>G121-G47</f>
        <v/>
      </c>
      <c r="H191" s="707">
        <f>H121-H47</f>
        <v/>
      </c>
      <c r="I191" s="707">
        <f>I121-I47</f>
        <v/>
      </c>
      <c r="J191" s="707" t="n"/>
      <c r="K191" s="707">
        <f>K121-K47</f>
        <v/>
      </c>
      <c r="L191" s="707">
        <f>L121-L47</f>
        <v/>
      </c>
      <c r="M191" s="707">
        <f>M121-M47</f>
        <v/>
      </c>
      <c r="N191" s="707">
        <f>N121-N47</f>
        <v/>
      </c>
      <c r="O191" s="707">
        <f>O121-O47</f>
        <v/>
      </c>
      <c r="P191" s="707">
        <f>P121-P47</f>
        <v/>
      </c>
      <c r="Q191" s="707">
        <f>Q121-Q47</f>
        <v/>
      </c>
      <c r="R191" s="707">
        <f>R121-R47</f>
        <v/>
      </c>
      <c r="S191" s="707">
        <f>S121-S47</f>
        <v/>
      </c>
      <c r="T191" s="707">
        <f>T121-T47</f>
        <v/>
      </c>
      <c r="U191" s="706">
        <f>SUM(D191:N191)</f>
        <v/>
      </c>
    </row>
    <row r="192" hidden="1" ht="20.1" customFormat="1" customHeight="1" s="33">
      <c r="A192" s="647" t="n"/>
      <c r="B192" s="703" t="n"/>
      <c r="C192" s="704" t="n"/>
      <c r="D192" s="114">
        <f>D191/D121</f>
        <v/>
      </c>
      <c r="E192" s="114">
        <f>E191/E121</f>
        <v/>
      </c>
      <c r="F192" s="114">
        <f>F191/F121</f>
        <v/>
      </c>
      <c r="G192" s="114">
        <f>G191/G121</f>
        <v/>
      </c>
      <c r="H192" s="114">
        <f>H191/H121</f>
        <v/>
      </c>
      <c r="I192" s="114">
        <f>I191/I121</f>
        <v/>
      </c>
      <c r="J192" s="114" t="n"/>
      <c r="K192" s="114">
        <f>K191/K121</f>
        <v/>
      </c>
      <c r="L192" s="114">
        <f>L191/L121</f>
        <v/>
      </c>
      <c r="M192" s="114">
        <f>M191/M121</f>
        <v/>
      </c>
      <c r="N192" s="114">
        <f>N191/N121</f>
        <v/>
      </c>
      <c r="O192" s="114">
        <f>O191/O121</f>
        <v/>
      </c>
      <c r="P192" s="114">
        <f>P191/P121</f>
        <v/>
      </c>
      <c r="Q192" s="114">
        <f>Q191/Q121</f>
        <v/>
      </c>
      <c r="R192" s="114">
        <f>R191/R121</f>
        <v/>
      </c>
      <c r="S192" s="114">
        <f>S191/S121</f>
        <v/>
      </c>
      <c r="T192" s="114">
        <f>T191/T121</f>
        <v/>
      </c>
      <c r="U192" s="115">
        <f>U191/U123</f>
        <v/>
      </c>
      <c r="V192" s="15" t="n"/>
      <c r="W192" s="15" t="n"/>
      <c r="X192" s="15" t="n"/>
      <c r="Y192" s="15" t="n"/>
      <c r="Z192" s="15" t="n"/>
    </row>
    <row r="193" hidden="1" ht="20.1" customFormat="1" customHeight="1" s="33">
      <c r="A193" s="647" t="n"/>
      <c r="B193" s="709" t="inlineStr">
        <is>
          <t>MEROS</t>
        </is>
      </c>
      <c r="C193" s="681" t="n"/>
      <c r="D193" s="707">
        <f>D123-D51</f>
        <v/>
      </c>
      <c r="E193" s="707">
        <f>E123-E51</f>
        <v/>
      </c>
      <c r="F193" s="707">
        <f>F123-F51</f>
        <v/>
      </c>
      <c r="G193" s="707">
        <f>G123-G51</f>
        <v/>
      </c>
      <c r="H193" s="707">
        <f>H123-H51</f>
        <v/>
      </c>
      <c r="I193" s="707">
        <f>I123-I51</f>
        <v/>
      </c>
      <c r="J193" s="707" t="n"/>
      <c r="K193" s="707">
        <f>K123-K51</f>
        <v/>
      </c>
      <c r="L193" s="707">
        <f>L123-L51</f>
        <v/>
      </c>
      <c r="M193" s="707">
        <f>M123-M51</f>
        <v/>
      </c>
      <c r="N193" s="707">
        <f>N123-N51</f>
        <v/>
      </c>
      <c r="O193" s="707">
        <f>O123-O51</f>
        <v/>
      </c>
      <c r="P193" s="707">
        <f>P123-P51</f>
        <v/>
      </c>
      <c r="Q193" s="707">
        <f>Q123-Q51</f>
        <v/>
      </c>
      <c r="R193" s="707">
        <f>R123-R51</f>
        <v/>
      </c>
      <c r="S193" s="707">
        <f>S123-S51</f>
        <v/>
      </c>
      <c r="T193" s="707">
        <f>T123-T51</f>
        <v/>
      </c>
      <c r="U193" s="649">
        <f>SUM(D193:Q193)</f>
        <v/>
      </c>
      <c r="V193" s="15" t="n"/>
      <c r="W193" s="15" t="n"/>
      <c r="X193" s="15" t="n"/>
      <c r="Y193" s="15" t="n"/>
      <c r="Z193" s="15" t="n"/>
    </row>
    <row r="194" hidden="1" ht="20.1" customFormat="1" customHeight="1" s="33">
      <c r="A194" s="647" t="n"/>
      <c r="B194" s="703" t="n"/>
      <c r="C194" s="708" t="n"/>
      <c r="D194" s="293">
        <f>D193/D123</f>
        <v/>
      </c>
      <c r="E194" s="293">
        <f>E193/E123</f>
        <v/>
      </c>
      <c r="F194" s="114">
        <f>F193/F123</f>
        <v/>
      </c>
      <c r="G194" s="114">
        <f>G193/G123</f>
        <v/>
      </c>
      <c r="H194" s="114">
        <f>H193/H123</f>
        <v/>
      </c>
      <c r="I194" s="114">
        <f>I193/I123</f>
        <v/>
      </c>
      <c r="J194" s="114" t="n"/>
      <c r="K194" s="114">
        <f>K193/K123</f>
        <v/>
      </c>
      <c r="L194" s="114">
        <f>L193/L123</f>
        <v/>
      </c>
      <c r="M194" s="114">
        <f>M193/M123</f>
        <v/>
      </c>
      <c r="N194" s="114">
        <f>N193/N123</f>
        <v/>
      </c>
      <c r="O194" s="114">
        <f>O193/O123</f>
        <v/>
      </c>
      <c r="P194" s="114">
        <f>P193/P123</f>
        <v/>
      </c>
      <c r="Q194" s="114">
        <f>Q193/Q123</f>
        <v/>
      </c>
      <c r="R194" s="114">
        <f>R193/R123</f>
        <v/>
      </c>
      <c r="S194" s="114">
        <f>S193/S123</f>
        <v/>
      </c>
      <c r="T194" s="114">
        <f>T193/T123</f>
        <v/>
      </c>
      <c r="U194" s="115">
        <f>U193/U124</f>
        <v/>
      </c>
      <c r="V194" s="15" t="n"/>
      <c r="W194" s="15" t="n"/>
      <c r="X194" s="15" t="n"/>
      <c r="Y194" s="15" t="n"/>
      <c r="Z194" s="15" t="n"/>
    </row>
    <row r="195" hidden="1" ht="20.1" customFormat="1" customHeight="1" s="33">
      <c r="A195" s="647" t="n"/>
      <c r="B195" s="709" t="inlineStr">
        <is>
          <t>STAR LAB</t>
        </is>
      </c>
      <c r="C195" s="116" t="n"/>
      <c r="D195" s="293" t="n"/>
      <c r="E195" s="114" t="n"/>
      <c r="F195" s="114" t="n"/>
      <c r="G195" s="114" t="n"/>
      <c r="H195" s="114" t="n"/>
      <c r="I195" s="114" t="n"/>
      <c r="J195" s="114" t="n"/>
      <c r="K195" s="114" t="n"/>
      <c r="L195" s="114" t="n"/>
      <c r="M195" s="114" t="n"/>
      <c r="N195" s="114" t="n"/>
      <c r="O195" s="114" t="n"/>
      <c r="P195" s="114" t="n"/>
      <c r="Q195" s="114" t="n"/>
      <c r="R195" s="114" t="n"/>
      <c r="S195" s="114" t="n"/>
      <c r="T195" s="114" t="n"/>
      <c r="U195" s="115" t="n"/>
      <c r="V195" s="15" t="n"/>
      <c r="W195" s="15" t="n"/>
      <c r="X195" s="15" t="n"/>
      <c r="Y195" s="15" t="n"/>
      <c r="Z195" s="15" t="n"/>
    </row>
    <row r="196" hidden="1" ht="20.1" customFormat="1" customHeight="1" s="33">
      <c r="A196" s="647" t="n"/>
      <c r="B196" s="703" t="n"/>
      <c r="C196" s="116" t="n"/>
      <c r="D196" s="293" t="n"/>
      <c r="E196" s="114" t="n"/>
      <c r="F196" s="114" t="n"/>
      <c r="G196" s="114" t="n"/>
      <c r="H196" s="114" t="n"/>
      <c r="I196" s="114" t="n"/>
      <c r="J196" s="114" t="n"/>
      <c r="K196" s="114" t="n"/>
      <c r="L196" s="114" t="n"/>
      <c r="M196" s="114" t="n"/>
      <c r="N196" s="114" t="n"/>
      <c r="O196" s="114" t="n"/>
      <c r="P196" s="114" t="n"/>
      <c r="Q196" s="114" t="n"/>
      <c r="R196" s="114" t="n"/>
      <c r="S196" s="114" t="n"/>
      <c r="T196" s="114" t="n"/>
      <c r="U196" s="115" t="n"/>
      <c r="V196" s="15" t="n"/>
      <c r="W196" s="15" t="n"/>
      <c r="X196" s="15" t="n"/>
      <c r="Y196" s="15" t="n"/>
      <c r="Z196" s="15" t="n"/>
    </row>
    <row r="197" hidden="1" ht="20.1" customFormat="1" customHeight="1" s="33">
      <c r="A197" s="647" t="n"/>
      <c r="B197" s="710" t="inlineStr">
        <is>
          <t>BEAUTY CONEXION</t>
        </is>
      </c>
      <c r="C197" s="705" t="n"/>
      <c r="D197" s="707">
        <f>D125-D55</f>
        <v/>
      </c>
      <c r="E197" s="707">
        <f>E125-E55</f>
        <v/>
      </c>
      <c r="F197" s="707">
        <f>F125-F55</f>
        <v/>
      </c>
      <c r="G197" s="707">
        <f>G125-G55</f>
        <v/>
      </c>
      <c r="H197" s="707">
        <f>H125-H55</f>
        <v/>
      </c>
      <c r="I197" s="707">
        <f>I125-I55</f>
        <v/>
      </c>
      <c r="J197" s="707" t="n"/>
      <c r="K197" s="707">
        <f>K125-K55</f>
        <v/>
      </c>
      <c r="L197" s="707">
        <f>L125-L55</f>
        <v/>
      </c>
      <c r="M197" s="707">
        <f>M125-M55</f>
        <v/>
      </c>
      <c r="N197" s="707">
        <f>N125-N55</f>
        <v/>
      </c>
      <c r="O197" s="707">
        <f>O125-O55</f>
        <v/>
      </c>
      <c r="P197" s="707">
        <f>P125-P55</f>
        <v/>
      </c>
      <c r="Q197" s="707">
        <f>Q125-Q55</f>
        <v/>
      </c>
      <c r="R197" s="707">
        <f>R125-R55</f>
        <v/>
      </c>
      <c r="S197" s="707">
        <f>S125-S55</f>
        <v/>
      </c>
      <c r="T197" s="707">
        <f>T125-T55</f>
        <v/>
      </c>
      <c r="U197" s="706">
        <f>SUM(D197:N197)</f>
        <v/>
      </c>
      <c r="V197" s="15" t="n"/>
      <c r="W197" s="15" t="n"/>
      <c r="X197" s="15" t="n"/>
      <c r="Y197" s="15" t="n"/>
      <c r="Z197" s="15" t="n"/>
    </row>
    <row r="198" hidden="1" ht="20.1" customFormat="1" customHeight="1" s="33">
      <c r="A198" s="647" t="n"/>
      <c r="B198" s="703" t="n"/>
      <c r="C198" s="704" t="n"/>
      <c r="D198" s="293">
        <f>D197/D125</f>
        <v/>
      </c>
      <c r="E198" s="293">
        <f>E197/E125</f>
        <v/>
      </c>
      <c r="F198" s="293">
        <f>F197/F125</f>
        <v/>
      </c>
      <c r="G198" s="293">
        <f>G197/G125</f>
        <v/>
      </c>
      <c r="H198" s="293">
        <f>H197/H125</f>
        <v/>
      </c>
      <c r="I198" s="293">
        <f>I197/I125</f>
        <v/>
      </c>
      <c r="J198" s="293" t="n"/>
      <c r="K198" s="293">
        <f>K197/K125</f>
        <v/>
      </c>
      <c r="L198" s="293">
        <f>L197/L125</f>
        <v/>
      </c>
      <c r="M198" s="293">
        <f>M197/M125</f>
        <v/>
      </c>
      <c r="N198" s="293">
        <f>N197/N125</f>
        <v/>
      </c>
      <c r="O198" s="293">
        <f>O197/O125</f>
        <v/>
      </c>
      <c r="P198" s="293">
        <f>P197/P125</f>
        <v/>
      </c>
      <c r="Q198" s="293">
        <f>Q197/Q125</f>
        <v/>
      </c>
      <c r="R198" s="293">
        <f>R197/R125</f>
        <v/>
      </c>
      <c r="S198" s="293">
        <f>S197/S125</f>
        <v/>
      </c>
      <c r="T198" s="293">
        <f>T197/T125</f>
        <v/>
      </c>
      <c r="U198" s="115">
        <f>U197/U128</f>
        <v/>
      </c>
      <c r="V198" s="15" t="n"/>
      <c r="W198" s="15" t="n"/>
      <c r="X198" s="15" t="n"/>
      <c r="Y198" s="15" t="n"/>
      <c r="Z198" s="15" t="n"/>
    </row>
    <row r="199" hidden="1" ht="20.1" customFormat="1" customHeight="1" s="33">
      <c r="A199" s="647" t="n"/>
      <c r="B199" s="710" t="inlineStr">
        <is>
          <t>COSMEPRO</t>
        </is>
      </c>
      <c r="C199" s="705" t="n"/>
      <c r="D199" s="707">
        <f>D126-D57</f>
        <v/>
      </c>
      <c r="E199" s="707">
        <f>E126-E57</f>
        <v/>
      </c>
      <c r="F199" s="707">
        <f>F126-F57</f>
        <v/>
      </c>
      <c r="G199" s="707">
        <f>G126-G57</f>
        <v/>
      </c>
      <c r="H199" s="707">
        <f>H126-H57</f>
        <v/>
      </c>
      <c r="I199" s="707">
        <f>I126-I57</f>
        <v/>
      </c>
      <c r="J199" s="707" t="n"/>
      <c r="K199" s="707">
        <f>K126-K57</f>
        <v/>
      </c>
      <c r="L199" s="707">
        <f>L126-L57</f>
        <v/>
      </c>
      <c r="M199" s="707">
        <f>M126-M57</f>
        <v/>
      </c>
      <c r="N199" s="707">
        <f>N126-N57</f>
        <v/>
      </c>
      <c r="O199" s="707">
        <f>O126-O57</f>
        <v/>
      </c>
      <c r="P199" s="707">
        <f>P126-P57</f>
        <v/>
      </c>
      <c r="Q199" s="707">
        <f>Q126-Q57</f>
        <v/>
      </c>
      <c r="R199" s="707">
        <f>R126-R57</f>
        <v/>
      </c>
      <c r="S199" s="707">
        <f>S126-S57</f>
        <v/>
      </c>
      <c r="T199" s="707">
        <f>T126-T57</f>
        <v/>
      </c>
      <c r="U199" s="706">
        <f>SUM(D199:N199)</f>
        <v/>
      </c>
      <c r="V199" s="15" t="n"/>
      <c r="W199" s="15" t="n"/>
      <c r="X199" s="15" t="n"/>
      <c r="Y199" s="15" t="n"/>
      <c r="Z199" s="15" t="n"/>
    </row>
    <row r="200" hidden="1" ht="20.1" customFormat="1" customHeight="1" s="33">
      <c r="A200" s="647" t="n"/>
      <c r="B200" s="703" t="n"/>
      <c r="C200" s="704" t="n"/>
      <c r="D200" s="114">
        <f>D199/D126</f>
        <v/>
      </c>
      <c r="E200" s="114">
        <f>E199/E126</f>
        <v/>
      </c>
      <c r="F200" s="114">
        <f>F199/F126</f>
        <v/>
      </c>
      <c r="G200" s="114">
        <f>G199/G126</f>
        <v/>
      </c>
      <c r="H200" s="114">
        <f>H199/H126</f>
        <v/>
      </c>
      <c r="I200" s="114">
        <f>I199/I126</f>
        <v/>
      </c>
      <c r="J200" s="114" t="n"/>
      <c r="K200" s="114">
        <f>K199/K126</f>
        <v/>
      </c>
      <c r="L200" s="114">
        <f>L199/L126</f>
        <v/>
      </c>
      <c r="M200" s="114">
        <f>M199/M126</f>
        <v/>
      </c>
      <c r="N200" s="114">
        <f>N199/N126</f>
        <v/>
      </c>
      <c r="O200" s="114">
        <f>O199/O126</f>
        <v/>
      </c>
      <c r="P200" s="114">
        <f>P199/P126</f>
        <v/>
      </c>
      <c r="Q200" s="114">
        <f>Q199/Q126</f>
        <v/>
      </c>
      <c r="R200" s="114">
        <f>R199/R126</f>
        <v/>
      </c>
      <c r="S200" s="114">
        <f>S199/S126</f>
        <v/>
      </c>
      <c r="T200" s="114">
        <f>T199/T126</f>
        <v/>
      </c>
      <c r="U200" s="115">
        <f>U199/U133</f>
        <v/>
      </c>
      <c r="V200" s="15" t="n"/>
      <c r="W200" s="15" t="n"/>
      <c r="X200" s="15" t="n"/>
      <c r="Y200" s="15" t="n"/>
      <c r="Z200" s="15" t="n"/>
    </row>
    <row r="201" hidden="1" ht="20.1" customFormat="1" customHeight="1" s="33">
      <c r="A201" s="647" t="n"/>
      <c r="B201" s="710" t="inlineStr">
        <is>
          <t>AFURA</t>
        </is>
      </c>
      <c r="C201" s="705" t="n"/>
      <c r="D201" s="707">
        <f>D127-D59</f>
        <v/>
      </c>
      <c r="E201" s="707">
        <f>E127-E59</f>
        <v/>
      </c>
      <c r="F201" s="707">
        <f>F127-F59</f>
        <v/>
      </c>
      <c r="G201" s="707">
        <f>G127-G59</f>
        <v/>
      </c>
      <c r="H201" s="707">
        <f>H127-H59</f>
        <v/>
      </c>
      <c r="I201" s="707">
        <f>I127-I59</f>
        <v/>
      </c>
      <c r="J201" s="707" t="n"/>
      <c r="K201" s="707">
        <f>K127-K59</f>
        <v/>
      </c>
      <c r="L201" s="707">
        <f>L127-L59</f>
        <v/>
      </c>
      <c r="M201" s="707">
        <f>M127-M59</f>
        <v/>
      </c>
      <c r="N201" s="707">
        <f>N127-N59</f>
        <v/>
      </c>
      <c r="O201" s="707">
        <f>O127-O59</f>
        <v/>
      </c>
      <c r="P201" s="707">
        <f>P127-P59</f>
        <v/>
      </c>
      <c r="Q201" s="707">
        <f>Q127-Q59</f>
        <v/>
      </c>
      <c r="R201" s="707">
        <f>R127-R59</f>
        <v/>
      </c>
      <c r="S201" s="707">
        <f>S127-S59</f>
        <v/>
      </c>
      <c r="T201" s="707">
        <f>T127-T59</f>
        <v/>
      </c>
      <c r="U201" s="706">
        <f>SUM(D201:N201)</f>
        <v/>
      </c>
      <c r="V201" s="15" t="n"/>
      <c r="W201" s="15" t="n"/>
      <c r="X201" s="15" t="n"/>
      <c r="Y201" s="15" t="n"/>
      <c r="Z201" s="15" t="n"/>
    </row>
    <row r="202" hidden="1" ht="20.1" customFormat="1" customHeight="1" s="33">
      <c r="A202" s="647" t="n"/>
      <c r="B202" s="703" t="n"/>
      <c r="C202" s="704" t="n"/>
      <c r="D202" s="114">
        <f>D201/D127</f>
        <v/>
      </c>
      <c r="E202" s="114">
        <f>E201/E127</f>
        <v/>
      </c>
      <c r="F202" s="114">
        <f>F201/F127</f>
        <v/>
      </c>
      <c r="G202" s="114">
        <f>G201/G127</f>
        <v/>
      </c>
      <c r="H202" s="114">
        <f>H201/H127</f>
        <v/>
      </c>
      <c r="I202" s="114">
        <f>I201/I127</f>
        <v/>
      </c>
      <c r="J202" s="114" t="n"/>
      <c r="K202" s="114">
        <f>K201/K127</f>
        <v/>
      </c>
      <c r="L202" s="114">
        <f>L201/L127</f>
        <v/>
      </c>
      <c r="M202" s="114">
        <f>M201/M127</f>
        <v/>
      </c>
      <c r="N202" s="114">
        <f>N201/N127</f>
        <v/>
      </c>
      <c r="O202" s="114">
        <f>O201/O127</f>
        <v/>
      </c>
      <c r="P202" s="114">
        <f>P201/P127</f>
        <v/>
      </c>
      <c r="Q202" s="114">
        <f>Q201/Q127</f>
        <v/>
      </c>
      <c r="R202" s="114">
        <f>R201/R127</f>
        <v/>
      </c>
      <c r="S202" s="114">
        <f>S201/S127</f>
        <v/>
      </c>
      <c r="T202" s="114">
        <f>T201/T127</f>
        <v/>
      </c>
      <c r="U202" s="115">
        <f>U201/U127</f>
        <v/>
      </c>
      <c r="V202" s="15" t="n"/>
      <c r="W202" s="15" t="n"/>
      <c r="X202" s="15" t="n"/>
      <c r="Y202" s="15" t="n"/>
      <c r="Z202" s="15" t="n"/>
    </row>
    <row r="203" hidden="1" ht="20.1" customFormat="1" customHeight="1" s="33">
      <c r="A203" s="647" t="n"/>
      <c r="B203" s="710" t="inlineStr">
        <is>
          <t>HANAKO</t>
        </is>
      </c>
      <c r="C203" s="705" t="n"/>
      <c r="D203" s="707">
        <f>D130-D65</f>
        <v/>
      </c>
      <c r="E203" s="707">
        <f>E130-E67</f>
        <v/>
      </c>
      <c r="F203" s="707">
        <f>F130-F67</f>
        <v/>
      </c>
      <c r="G203" s="707">
        <f>G130-G67</f>
        <v/>
      </c>
      <c r="H203" s="707">
        <f>H130-H67</f>
        <v/>
      </c>
      <c r="I203" s="707">
        <f>I130-I67</f>
        <v/>
      </c>
      <c r="J203" s="707" t="n"/>
      <c r="K203" s="707">
        <f>K130-K67</f>
        <v/>
      </c>
      <c r="L203" s="707">
        <f>L130-L67</f>
        <v/>
      </c>
      <c r="M203" s="707">
        <f>M130-M67</f>
        <v/>
      </c>
      <c r="N203" s="707">
        <f>N130-N67</f>
        <v/>
      </c>
      <c r="O203" s="707">
        <f>O130-O67</f>
        <v/>
      </c>
      <c r="P203" s="707">
        <f>P130-P67</f>
        <v/>
      </c>
      <c r="Q203" s="707">
        <f>Q130-Q67</f>
        <v/>
      </c>
      <c r="R203" s="707">
        <f>R130-R67</f>
        <v/>
      </c>
      <c r="S203" s="707">
        <f>S130-S67</f>
        <v/>
      </c>
      <c r="T203" s="707">
        <f>T130-T67</f>
        <v/>
      </c>
      <c r="U203" s="706">
        <f>SUM(D203:N203)</f>
        <v/>
      </c>
      <c r="V203" s="15" t="n"/>
      <c r="W203" s="15" t="n"/>
      <c r="X203" s="15" t="n"/>
      <c r="Y203" s="15" t="n"/>
      <c r="Z203" s="15" t="n"/>
    </row>
    <row r="204" hidden="1" ht="20.1" customFormat="1" customHeight="1" s="33">
      <c r="A204" s="647" t="n"/>
      <c r="B204" s="703" t="n"/>
      <c r="C204" s="704" t="n"/>
      <c r="D204" s="293">
        <f>D203/D130</f>
        <v/>
      </c>
      <c r="E204" s="114">
        <f>E203/E130</f>
        <v/>
      </c>
      <c r="F204" s="114">
        <f>F203/F130</f>
        <v/>
      </c>
      <c r="G204" s="114">
        <f>G203/G130</f>
        <v/>
      </c>
      <c r="H204" s="114">
        <f>H203/H130</f>
        <v/>
      </c>
      <c r="I204" s="114">
        <f>I203/I130</f>
        <v/>
      </c>
      <c r="J204" s="114" t="n"/>
      <c r="K204" s="114">
        <f>K203/K130</f>
        <v/>
      </c>
      <c r="L204" s="114">
        <f>L203/L130</f>
        <v/>
      </c>
      <c r="M204" s="114">
        <f>M203/M130</f>
        <v/>
      </c>
      <c r="N204" s="114">
        <f>N203/N130</f>
        <v/>
      </c>
      <c r="O204" s="114">
        <f>O203/O130</f>
        <v/>
      </c>
      <c r="P204" s="114">
        <f>P203/P130</f>
        <v/>
      </c>
      <c r="Q204" s="114">
        <f>Q203/Q130</f>
        <v/>
      </c>
      <c r="R204" s="114">
        <f>R203/R130</f>
        <v/>
      </c>
      <c r="S204" s="114">
        <f>S203/S130</f>
        <v/>
      </c>
      <c r="T204" s="114">
        <f>T203/T130</f>
        <v/>
      </c>
      <c r="U204" s="115">
        <f>U203/U131</f>
        <v/>
      </c>
      <c r="V204" s="15" t="n"/>
      <c r="W204" s="15" t="n"/>
      <c r="X204" s="15" t="n"/>
      <c r="Y204" s="15" t="n"/>
      <c r="Z204" s="15" t="n"/>
    </row>
    <row r="205" hidden="1" ht="20.1" customFormat="1" customHeight="1" s="33">
      <c r="A205" s="647" t="n"/>
      <c r="B205" s="710" t="inlineStr">
        <is>
          <t>LEJEU</t>
        </is>
      </c>
      <c r="C205" s="705" t="n"/>
      <c r="D205" s="707">
        <f>D131-D67</f>
        <v/>
      </c>
      <c r="E205" s="707">
        <f>E131-E67</f>
        <v/>
      </c>
      <c r="F205" s="707">
        <f>F131-F67</f>
        <v/>
      </c>
      <c r="G205" s="707">
        <f>G131-G67</f>
        <v/>
      </c>
      <c r="H205" s="707">
        <f>H131-H67</f>
        <v/>
      </c>
      <c r="I205" s="707">
        <f>I131-I67</f>
        <v/>
      </c>
      <c r="J205" s="707" t="n"/>
      <c r="K205" s="707">
        <f>K131-K67</f>
        <v/>
      </c>
      <c r="L205" s="707">
        <f>L131-L67</f>
        <v/>
      </c>
      <c r="M205" s="707">
        <f>M131-M67</f>
        <v/>
      </c>
      <c r="N205" s="707">
        <f>N131-N67</f>
        <v/>
      </c>
      <c r="O205" s="707">
        <f>O131-O67</f>
        <v/>
      </c>
      <c r="P205" s="707">
        <f>P131-P67</f>
        <v/>
      </c>
      <c r="Q205" s="707">
        <f>Q131-Q67</f>
        <v/>
      </c>
      <c r="R205" s="707">
        <f>R131-R67</f>
        <v/>
      </c>
      <c r="S205" s="707">
        <f>S131-S67</f>
        <v/>
      </c>
      <c r="T205" s="707">
        <f>T131-T67</f>
        <v/>
      </c>
      <c r="U205" s="115" t="n"/>
      <c r="V205" s="15" t="n"/>
      <c r="W205" s="15" t="n"/>
      <c r="X205" s="15" t="n"/>
      <c r="Y205" s="15" t="n"/>
      <c r="Z205" s="15" t="n"/>
    </row>
    <row r="206" hidden="1" ht="20.1" customFormat="1" customHeight="1" s="33">
      <c r="A206" s="647" t="n"/>
      <c r="B206" s="703" t="n"/>
      <c r="C206" s="704" t="n"/>
      <c r="D206" s="114">
        <f>D205/D131</f>
        <v/>
      </c>
      <c r="E206" s="114">
        <f>E205/E131</f>
        <v/>
      </c>
      <c r="F206" s="114">
        <f>F205/F131</f>
        <v/>
      </c>
      <c r="G206" s="114">
        <f>G205/G131</f>
        <v/>
      </c>
      <c r="H206" s="114">
        <f>H205/H131</f>
        <v/>
      </c>
      <c r="I206" s="114">
        <f>I205/I131</f>
        <v/>
      </c>
      <c r="J206" s="114" t="n"/>
      <c r="K206" s="114">
        <f>K205/K131</f>
        <v/>
      </c>
      <c r="L206" s="114">
        <f>L205/L131</f>
        <v/>
      </c>
      <c r="M206" s="114">
        <f>M205/M131</f>
        <v/>
      </c>
      <c r="N206" s="114">
        <f>N205/N131</f>
        <v/>
      </c>
      <c r="O206" s="114">
        <f>O205/O131</f>
        <v/>
      </c>
      <c r="P206" s="114">
        <f>P205/P131</f>
        <v/>
      </c>
      <c r="Q206" s="114">
        <f>Q205/Q131</f>
        <v/>
      </c>
      <c r="R206" s="114">
        <f>R205/R131</f>
        <v/>
      </c>
      <c r="S206" s="114">
        <f>S205/S131</f>
        <v/>
      </c>
      <c r="T206" s="114">
        <f>T205/T131</f>
        <v/>
      </c>
      <c r="U206" s="115" t="n"/>
      <c r="V206" s="15" t="n"/>
      <c r="W206" s="15" t="n"/>
      <c r="X206" s="15" t="n"/>
      <c r="Y206" s="15" t="n"/>
      <c r="Z206" s="15" t="n"/>
    </row>
    <row r="207" hidden="1" ht="20.1" customFormat="1" customHeight="1" s="33">
      <c r="A207" s="647" t="n"/>
      <c r="B207" s="710" t="inlineStr">
        <is>
          <t>AISHODO</t>
        </is>
      </c>
      <c r="C207" s="705" t="n"/>
      <c r="D207" s="707">
        <f>D132-D69</f>
        <v/>
      </c>
      <c r="E207" s="707">
        <f>E132-E69</f>
        <v/>
      </c>
      <c r="F207" s="707">
        <f>F132-F69</f>
        <v/>
      </c>
      <c r="G207" s="707">
        <f>G132-G69</f>
        <v/>
      </c>
      <c r="H207" s="707">
        <f>H132-H69</f>
        <v/>
      </c>
      <c r="I207" s="707">
        <f>I132-I69</f>
        <v/>
      </c>
      <c r="J207" s="707" t="n"/>
      <c r="K207" s="707">
        <f>K132-K69</f>
        <v/>
      </c>
      <c r="L207" s="707">
        <f>L132-L69</f>
        <v/>
      </c>
      <c r="M207" s="707">
        <f>M132-M69</f>
        <v/>
      </c>
      <c r="N207" s="707">
        <f>N132-N69</f>
        <v/>
      </c>
      <c r="O207" s="707">
        <f>O132-O69</f>
        <v/>
      </c>
      <c r="P207" s="707">
        <f>P132-P69</f>
        <v/>
      </c>
      <c r="Q207" s="707">
        <f>Q132-Q69</f>
        <v/>
      </c>
      <c r="R207" s="707">
        <f>R132-R69</f>
        <v/>
      </c>
      <c r="S207" s="707">
        <f>S132-S69</f>
        <v/>
      </c>
      <c r="T207" s="707">
        <f>T132-T69</f>
        <v/>
      </c>
      <c r="U207" s="115" t="n"/>
      <c r="V207" s="15" t="n"/>
      <c r="W207" s="15" t="n"/>
      <c r="X207" s="15" t="n"/>
      <c r="Y207" s="15" t="n"/>
      <c r="Z207" s="15" t="n"/>
    </row>
    <row r="208" hidden="1" ht="20.1" customFormat="1" customHeight="1" s="33">
      <c r="A208" s="647" t="n"/>
      <c r="B208" s="703" t="n"/>
      <c r="C208" s="704" t="n"/>
      <c r="D208" s="114">
        <f>D207/D132</f>
        <v/>
      </c>
      <c r="E208" s="114">
        <f>E207/E132</f>
        <v/>
      </c>
      <c r="F208" s="114">
        <f>F207/F132</f>
        <v/>
      </c>
      <c r="G208" s="114">
        <f>G207/G132</f>
        <v/>
      </c>
      <c r="H208" s="114">
        <f>H207/H132</f>
        <v/>
      </c>
      <c r="I208" s="114">
        <f>I207/I132</f>
        <v/>
      </c>
      <c r="J208" s="114" t="n"/>
      <c r="K208" s="114">
        <f>K207/K132</f>
        <v/>
      </c>
      <c r="L208" s="114">
        <f>L207/L132</f>
        <v/>
      </c>
      <c r="M208" s="114">
        <f>M207/M132</f>
        <v/>
      </c>
      <c r="N208" s="114">
        <f>N207/N132</f>
        <v/>
      </c>
      <c r="O208" s="114">
        <f>O207/O132</f>
        <v/>
      </c>
      <c r="P208" s="114">
        <f>P207/P132</f>
        <v/>
      </c>
      <c r="Q208" s="114">
        <f>Q207/Q132</f>
        <v/>
      </c>
      <c r="R208" s="114">
        <f>R207/R132</f>
        <v/>
      </c>
      <c r="S208" s="114">
        <f>S207/S132</f>
        <v/>
      </c>
      <c r="T208" s="114">
        <f>T207/T132</f>
        <v/>
      </c>
      <c r="U208" s="115" t="n"/>
      <c r="V208" s="15" t="n"/>
      <c r="W208" s="15" t="n"/>
      <c r="X208" s="15" t="n"/>
      <c r="Y208" s="15" t="n"/>
      <c r="Z208" s="15" t="n"/>
    </row>
    <row r="209" hidden="1" ht="20.1" customFormat="1" customHeight="1" s="33">
      <c r="A209" s="647" t="n"/>
      <c r="B209" s="710" t="inlineStr">
        <is>
          <t>CARING JAPAN (RUHAKU)</t>
        </is>
      </c>
      <c r="C209" s="705" t="n"/>
      <c r="D209" s="707">
        <f>D133-D71</f>
        <v/>
      </c>
      <c r="E209" s="707">
        <f>E133-E71</f>
        <v/>
      </c>
      <c r="F209" s="707">
        <f>F133-F71</f>
        <v/>
      </c>
      <c r="G209" s="707">
        <f>G133-G71</f>
        <v/>
      </c>
      <c r="H209" s="707">
        <f>H133-H71</f>
        <v/>
      </c>
      <c r="I209" s="707">
        <f>I133-I71</f>
        <v/>
      </c>
      <c r="J209" s="707" t="n"/>
      <c r="K209" s="707">
        <f>K133-K71</f>
        <v/>
      </c>
      <c r="L209" s="707">
        <f>L133-L71</f>
        <v/>
      </c>
      <c r="M209" s="707">
        <f>M133-M71</f>
        <v/>
      </c>
      <c r="N209" s="707">
        <f>N133-N71</f>
        <v/>
      </c>
      <c r="O209" s="707">
        <f>O133-O71</f>
        <v/>
      </c>
      <c r="P209" s="707">
        <f>P133-P71</f>
        <v/>
      </c>
      <c r="Q209" s="707">
        <f>Q133-Q71</f>
        <v/>
      </c>
      <c r="R209" s="707">
        <f>R133-R71</f>
        <v/>
      </c>
      <c r="S209" s="707">
        <f>S133-S71</f>
        <v/>
      </c>
      <c r="T209" s="707">
        <f>T133-T71</f>
        <v/>
      </c>
      <c r="U209" s="115" t="n"/>
      <c r="V209" s="15" t="n"/>
      <c r="W209" s="15" t="n"/>
      <c r="X209" s="15" t="n"/>
      <c r="Y209" s="15" t="n"/>
      <c r="Z209" s="15" t="n"/>
    </row>
    <row r="210" hidden="1" ht="20.1" customFormat="1" customHeight="1" s="33">
      <c r="A210" s="647" t="n"/>
      <c r="B210" s="703" t="n"/>
      <c r="C210" s="704" t="n"/>
      <c r="D210" s="114">
        <f>D209/D133</f>
        <v/>
      </c>
      <c r="E210" s="114">
        <f>E209/E133</f>
        <v/>
      </c>
      <c r="F210" s="114">
        <f>F209/F133</f>
        <v/>
      </c>
      <c r="G210" s="114">
        <f>G209/G133</f>
        <v/>
      </c>
      <c r="H210" s="114">
        <f>H209/H133</f>
        <v/>
      </c>
      <c r="I210" s="114">
        <f>I209/I133</f>
        <v/>
      </c>
      <c r="J210" s="114" t="n"/>
      <c r="K210" s="114">
        <f>K209/K133</f>
        <v/>
      </c>
      <c r="L210" s="114">
        <f>L209/L133</f>
        <v/>
      </c>
      <c r="M210" s="114">
        <f>M209/M133</f>
        <v/>
      </c>
      <c r="N210" s="114">
        <f>N209/N133</f>
        <v/>
      </c>
      <c r="O210" s="114">
        <f>O209/O133</f>
        <v/>
      </c>
      <c r="P210" s="114">
        <f>P209/P133</f>
        <v/>
      </c>
      <c r="Q210" s="114">
        <f>Q209/Q133</f>
        <v/>
      </c>
      <c r="R210" s="114">
        <f>R209/R133</f>
        <v/>
      </c>
      <c r="S210" s="114">
        <f>S209/S133</f>
        <v/>
      </c>
      <c r="T210" s="114">
        <f>T209/T133</f>
        <v/>
      </c>
      <c r="U210" s="115" t="n"/>
      <c r="V210" s="15" t="n"/>
      <c r="W210" s="15" t="n"/>
      <c r="X210" s="15" t="n"/>
      <c r="Y210" s="15" t="n"/>
      <c r="Z210" s="15" t="n"/>
    </row>
    <row r="211" hidden="1" ht="20.1" customFormat="1" customHeight="1" s="33">
      <c r="A211" s="647" t="n"/>
      <c r="B211" s="710" t="inlineStr">
        <is>
          <t>MEDION</t>
        </is>
      </c>
      <c r="C211" s="705" t="n"/>
      <c r="D211" s="707">
        <f>D134-D73</f>
        <v/>
      </c>
      <c r="E211" s="707">
        <f>E134-E73</f>
        <v/>
      </c>
      <c r="F211" s="707">
        <f>F134-F73</f>
        <v/>
      </c>
      <c r="G211" s="707">
        <f>G134-G73</f>
        <v/>
      </c>
      <c r="H211" s="707">
        <f>H134-H73</f>
        <v/>
      </c>
      <c r="I211" s="707">
        <f>I134-I73</f>
        <v/>
      </c>
      <c r="J211" s="707" t="n"/>
      <c r="K211" s="707">
        <f>K134-K73</f>
        <v/>
      </c>
      <c r="L211" s="707">
        <f>L134-L73</f>
        <v/>
      </c>
      <c r="M211" s="707">
        <f>M134-M73</f>
        <v/>
      </c>
      <c r="N211" s="707">
        <f>N134-N73</f>
        <v/>
      </c>
      <c r="O211" s="707">
        <f>O134-O73</f>
        <v/>
      </c>
      <c r="P211" s="707">
        <f>P134-P73</f>
        <v/>
      </c>
      <c r="Q211" s="707">
        <f>Q134-Q73</f>
        <v/>
      </c>
      <c r="R211" s="707">
        <f>R134-R73</f>
        <v/>
      </c>
      <c r="S211" s="707">
        <f>S134-S73</f>
        <v/>
      </c>
      <c r="T211" s="707">
        <f>T134-T73</f>
        <v/>
      </c>
      <c r="U211" s="115" t="n"/>
      <c r="V211" s="15" t="n"/>
      <c r="W211" s="15" t="n"/>
      <c r="X211" s="15" t="n"/>
      <c r="Y211" s="15" t="n"/>
      <c r="Z211" s="15" t="n"/>
    </row>
    <row r="212" hidden="1" ht="20.1" customFormat="1" customHeight="1" s="33">
      <c r="A212" s="647" t="n"/>
      <c r="B212" s="703" t="n"/>
      <c r="C212" s="704" t="n"/>
      <c r="D212" s="114">
        <f>D211/D134</f>
        <v/>
      </c>
      <c r="E212" s="114">
        <f>E211/E134</f>
        <v/>
      </c>
      <c r="F212" s="114">
        <f>F211/F134</f>
        <v/>
      </c>
      <c r="G212" s="114">
        <f>G211/G134</f>
        <v/>
      </c>
      <c r="H212" s="114">
        <f>H211/H134</f>
        <v/>
      </c>
      <c r="I212" s="114">
        <f>I211/I134</f>
        <v/>
      </c>
      <c r="J212" s="114" t="n"/>
      <c r="K212" s="114">
        <f>K211/K134</f>
        <v/>
      </c>
      <c r="L212" s="114">
        <f>L211/L134</f>
        <v/>
      </c>
      <c r="M212" s="114">
        <f>M211/M134</f>
        <v/>
      </c>
      <c r="N212" s="114">
        <f>N211/N134</f>
        <v/>
      </c>
      <c r="O212" s="114">
        <f>O211/O134</f>
        <v/>
      </c>
      <c r="P212" s="114">
        <f>P211/P134</f>
        <v/>
      </c>
      <c r="Q212" s="114">
        <f>Q211/Q134</f>
        <v/>
      </c>
      <c r="R212" s="114">
        <f>R211/R134</f>
        <v/>
      </c>
      <c r="S212" s="114">
        <f>S211/S134</f>
        <v/>
      </c>
      <c r="T212" s="114">
        <f>T211/T134</f>
        <v/>
      </c>
      <c r="U212" s="115" t="n"/>
      <c r="V212" s="15" t="n"/>
      <c r="W212" s="15" t="n"/>
      <c r="X212" s="15" t="n"/>
      <c r="Y212" s="15" t="n"/>
      <c r="Z212" s="15" t="n"/>
    </row>
    <row r="213" hidden="1" ht="20.1" customFormat="1" customHeight="1" s="33">
      <c r="A213" s="647" t="n"/>
      <c r="B213" s="710" t="inlineStr">
        <is>
          <t>McCoy</t>
        </is>
      </c>
      <c r="C213" s="705" t="n"/>
      <c r="D213" s="707">
        <f>D135-D75</f>
        <v/>
      </c>
      <c r="E213" s="707">
        <f>E135-E75</f>
        <v/>
      </c>
      <c r="F213" s="707">
        <f>F135-F75</f>
        <v/>
      </c>
      <c r="G213" s="707">
        <f>G135-G75</f>
        <v/>
      </c>
      <c r="H213" s="707">
        <f>H135-H75</f>
        <v/>
      </c>
      <c r="I213" s="707">
        <f>I135-I75</f>
        <v/>
      </c>
      <c r="J213" s="707" t="n"/>
      <c r="K213" s="707">
        <f>K135-K75</f>
        <v/>
      </c>
      <c r="L213" s="707">
        <f>L135-L75</f>
        <v/>
      </c>
      <c r="M213" s="707">
        <f>M135-M75</f>
        <v/>
      </c>
      <c r="N213" s="707">
        <f>N135-N75</f>
        <v/>
      </c>
      <c r="O213" s="707">
        <f>O135-O75</f>
        <v/>
      </c>
      <c r="P213" s="707">
        <f>P135-P75</f>
        <v/>
      </c>
      <c r="Q213" s="707">
        <f>Q135-Q75</f>
        <v/>
      </c>
      <c r="R213" s="707">
        <f>R135-R75</f>
        <v/>
      </c>
      <c r="S213" s="707">
        <f>S135-S75</f>
        <v/>
      </c>
      <c r="T213" s="707">
        <f>T135-T75</f>
        <v/>
      </c>
      <c r="U213" s="115" t="n"/>
      <c r="V213" s="15" t="n"/>
      <c r="W213" s="15" t="n"/>
      <c r="X213" s="15" t="n"/>
      <c r="Y213" s="15" t="n"/>
      <c r="Z213" s="15" t="n"/>
    </row>
    <row r="214" hidden="1" ht="20.1" customFormat="1" customHeight="1" s="33">
      <c r="A214" s="647" t="n"/>
      <c r="B214" s="703" t="n"/>
      <c r="C214" s="704" t="n"/>
      <c r="D214" s="114">
        <f>D213/D135</f>
        <v/>
      </c>
      <c r="E214" s="114">
        <f>E213/E135</f>
        <v/>
      </c>
      <c r="F214" s="114">
        <f>F213/F135</f>
        <v/>
      </c>
      <c r="G214" s="114">
        <f>G213/G135</f>
        <v/>
      </c>
      <c r="H214" s="114">
        <f>H213/H135</f>
        <v/>
      </c>
      <c r="I214" s="114">
        <f>I213/I135</f>
        <v/>
      </c>
      <c r="J214" s="114" t="n"/>
      <c r="K214" s="114">
        <f>K213/K135</f>
        <v/>
      </c>
      <c r="L214" s="114">
        <f>L213/L135</f>
        <v/>
      </c>
      <c r="M214" s="114">
        <f>M213/M135</f>
        <v/>
      </c>
      <c r="N214" s="114">
        <f>N213/N135</f>
        <v/>
      </c>
      <c r="O214" s="114">
        <f>O213/O135</f>
        <v/>
      </c>
      <c r="P214" s="114">
        <f>P213/P135</f>
        <v/>
      </c>
      <c r="Q214" s="114">
        <f>Q213/Q135</f>
        <v/>
      </c>
      <c r="R214" s="114">
        <f>R213/R135</f>
        <v/>
      </c>
      <c r="S214" s="114">
        <f>S213/S135</f>
        <v/>
      </c>
      <c r="T214" s="114">
        <f>T213/T135</f>
        <v/>
      </c>
      <c r="U214" s="115" t="n"/>
      <c r="V214" s="15" t="n"/>
      <c r="W214" s="15" t="n"/>
      <c r="X214" s="15" t="n"/>
      <c r="Y214" s="15" t="n"/>
      <c r="Z214" s="15" t="n"/>
    </row>
    <row r="215" hidden="1" ht="20.1" customFormat="1" customHeight="1" s="33">
      <c r="A215" s="647" t="n"/>
      <c r="B215" s="710" t="inlineStr">
        <is>
          <t>URESHINO</t>
        </is>
      </c>
      <c r="C215" s="705" t="n"/>
      <c r="D215" s="707">
        <f>D136-D77</f>
        <v/>
      </c>
      <c r="E215" s="707">
        <f>E136-E77</f>
        <v/>
      </c>
      <c r="F215" s="707">
        <f>F136-F77</f>
        <v/>
      </c>
      <c r="G215" s="707">
        <f>G136-G77</f>
        <v/>
      </c>
      <c r="H215" s="707">
        <f>H136-H77</f>
        <v/>
      </c>
      <c r="I215" s="707">
        <f>I136-I77</f>
        <v/>
      </c>
      <c r="J215" s="707" t="n"/>
      <c r="K215" s="707">
        <f>K136-K77</f>
        <v/>
      </c>
      <c r="L215" s="707">
        <f>L136-L77</f>
        <v/>
      </c>
      <c r="M215" s="707">
        <f>M136-M77</f>
        <v/>
      </c>
      <c r="N215" s="707">
        <f>N136-N77</f>
        <v/>
      </c>
      <c r="O215" s="707">
        <f>O136-O77</f>
        <v/>
      </c>
      <c r="P215" s="707">
        <f>P136-P77</f>
        <v/>
      </c>
      <c r="Q215" s="707">
        <f>Q136-Q77</f>
        <v/>
      </c>
      <c r="R215" s="707">
        <f>R136-R77</f>
        <v/>
      </c>
      <c r="S215" s="707">
        <f>S136-S77</f>
        <v/>
      </c>
      <c r="T215" s="707">
        <f>T136-T77</f>
        <v/>
      </c>
      <c r="U215" s="115" t="n"/>
      <c r="V215" s="15" t="n"/>
      <c r="W215" s="15" t="n"/>
      <c r="X215" s="15" t="n"/>
      <c r="Y215" s="15" t="n"/>
      <c r="Z215" s="15" t="n"/>
    </row>
    <row r="216" hidden="1" ht="20.1" customFormat="1" customHeight="1" s="33">
      <c r="A216" s="647" t="n"/>
      <c r="B216" s="703" t="n"/>
      <c r="C216" s="704" t="n"/>
      <c r="D216" s="114">
        <f>D215/D136</f>
        <v/>
      </c>
      <c r="E216" s="114">
        <f>E215/E136</f>
        <v/>
      </c>
      <c r="F216" s="114">
        <f>F215/F136</f>
        <v/>
      </c>
      <c r="G216" s="114">
        <f>G215/G136</f>
        <v/>
      </c>
      <c r="H216" s="114">
        <f>H215/H136</f>
        <v/>
      </c>
      <c r="I216" s="114">
        <f>I215/I136</f>
        <v/>
      </c>
      <c r="J216" s="114" t="n"/>
      <c r="K216" s="114">
        <f>K215/K136</f>
        <v/>
      </c>
      <c r="L216" s="114">
        <f>L215/L136</f>
        <v/>
      </c>
      <c r="M216" s="114">
        <f>M215/M136</f>
        <v/>
      </c>
      <c r="N216" s="114">
        <f>N215/N136</f>
        <v/>
      </c>
      <c r="O216" s="114">
        <f>O215/O136</f>
        <v/>
      </c>
      <c r="P216" s="114">
        <f>P215/P136</f>
        <v/>
      </c>
      <c r="Q216" s="114">
        <f>Q215/Q136</f>
        <v/>
      </c>
      <c r="R216" s="114">
        <f>R215/R136</f>
        <v/>
      </c>
      <c r="S216" s="114">
        <f>S215/S136</f>
        <v/>
      </c>
      <c r="T216" s="114">
        <f>T215/T136</f>
        <v/>
      </c>
      <c r="U216" s="115" t="n"/>
      <c r="V216" s="15" t="n"/>
      <c r="W216" s="15" t="n"/>
      <c r="X216" s="15" t="n"/>
      <c r="Y216" s="15" t="n"/>
      <c r="Z216" s="15" t="n"/>
    </row>
    <row r="217" hidden="1" ht="20.1" customFormat="1" customHeight="1" s="33">
      <c r="A217" s="647" t="n"/>
      <c r="B217" s="710" t="inlineStr">
        <is>
          <t>Luxces</t>
        </is>
      </c>
      <c r="C217" s="705" t="n"/>
      <c r="D217" s="707">
        <f>D137-D79</f>
        <v/>
      </c>
      <c r="E217" s="707">
        <f>E137-E79</f>
        <v/>
      </c>
      <c r="F217" s="707">
        <f>F137-F79</f>
        <v/>
      </c>
      <c r="G217" s="707">
        <f>G137-G79</f>
        <v/>
      </c>
      <c r="H217" s="707">
        <f>H137-H79</f>
        <v/>
      </c>
      <c r="I217" s="707">
        <f>I137-I79</f>
        <v/>
      </c>
      <c r="J217" s="707" t="n"/>
      <c r="K217" s="707">
        <f>K137-K79</f>
        <v/>
      </c>
      <c r="L217" s="707">
        <f>L137-L79</f>
        <v/>
      </c>
      <c r="M217" s="707">
        <f>M137-M79</f>
        <v/>
      </c>
      <c r="N217" s="707">
        <f>N137-N79</f>
        <v/>
      </c>
      <c r="O217" s="707">
        <f>O137-O79</f>
        <v/>
      </c>
      <c r="P217" s="707">
        <f>P137-P79</f>
        <v/>
      </c>
      <c r="Q217" s="707">
        <f>Q137-Q79</f>
        <v/>
      </c>
      <c r="R217" s="707">
        <f>R137-R79</f>
        <v/>
      </c>
      <c r="S217" s="707">
        <f>S137-S79</f>
        <v/>
      </c>
      <c r="T217" s="707">
        <f>T137-T79</f>
        <v/>
      </c>
      <c r="U217" s="115" t="n"/>
      <c r="V217" s="15" t="n"/>
      <c r="W217" s="15" t="n"/>
      <c r="X217" s="15" t="n"/>
      <c r="Y217" s="15" t="n"/>
      <c r="Z217" s="15" t="n"/>
    </row>
    <row r="218" hidden="1" ht="20.1" customFormat="1" customHeight="1" s="33">
      <c r="A218" s="647" t="n"/>
      <c r="B218" s="703" t="n"/>
      <c r="C218" s="704" t="n"/>
      <c r="D218" s="114" t="n"/>
      <c r="E218" s="114" t="n"/>
      <c r="F218" s="114" t="n"/>
      <c r="G218" s="114" t="n"/>
      <c r="H218" s="114" t="n"/>
      <c r="I218" s="114" t="n"/>
      <c r="J218" s="114" t="n"/>
      <c r="K218" s="114" t="n"/>
      <c r="L218" s="114" t="n"/>
      <c r="M218" s="114" t="n"/>
      <c r="N218" s="114" t="n"/>
      <c r="O218" s="114" t="n"/>
      <c r="P218" s="114" t="n"/>
      <c r="Q218" s="114" t="n"/>
      <c r="R218" s="114" t="n"/>
      <c r="S218" s="114" t="n"/>
      <c r="T218" s="114" t="n"/>
      <c r="U218" s="115" t="n"/>
      <c r="V218" s="15" t="n"/>
      <c r="W218" s="15" t="n"/>
      <c r="X218" s="15" t="n"/>
      <c r="Y218" s="15" t="n"/>
      <c r="Z218" s="15" t="n"/>
    </row>
    <row r="219" hidden="1" ht="20.1" customFormat="1" customHeight="1" s="33">
      <c r="A219" s="647" t="n"/>
      <c r="B219" s="710" t="inlineStr">
        <is>
          <t>Evliss</t>
        </is>
      </c>
      <c r="C219" s="705" t="n"/>
      <c r="D219" s="114" t="n"/>
      <c r="E219" s="114" t="n"/>
      <c r="F219" s="114" t="n"/>
      <c r="G219" s="114" t="n"/>
      <c r="H219" s="114" t="n"/>
      <c r="I219" s="114" t="n"/>
      <c r="J219" s="114" t="n"/>
      <c r="K219" s="114" t="n"/>
      <c r="L219" s="114" t="n"/>
      <c r="M219" s="114" t="n"/>
      <c r="N219" s="114" t="n"/>
      <c r="O219" s="114" t="n"/>
      <c r="P219" s="114" t="n"/>
      <c r="Q219" s="114" t="n"/>
      <c r="R219" s="114" t="n"/>
      <c r="S219" s="114" t="n"/>
      <c r="T219" s="114" t="n"/>
      <c r="U219" s="115" t="n"/>
      <c r="V219" s="15" t="n"/>
      <c r="W219" s="15" t="n"/>
      <c r="X219" s="15" t="n"/>
      <c r="Y219" s="15" t="n"/>
      <c r="Z219" s="15" t="n"/>
    </row>
    <row r="220" hidden="1" ht="20.1" customFormat="1" customHeight="1" s="33">
      <c r="A220" s="647" t="n"/>
      <c r="B220" s="703" t="n"/>
      <c r="C220" s="704" t="n"/>
      <c r="D220" s="114" t="n"/>
      <c r="E220" s="114" t="n"/>
      <c r="F220" s="114" t="n"/>
      <c r="G220" s="114" t="n"/>
      <c r="H220" s="114" t="n"/>
      <c r="I220" s="114" t="n"/>
      <c r="J220" s="114" t="n"/>
      <c r="K220" s="114" t="n"/>
      <c r="L220" s="114" t="n"/>
      <c r="M220" s="114" t="n"/>
      <c r="N220" s="114" t="n"/>
      <c r="O220" s="114" t="n"/>
      <c r="P220" s="114" t="n"/>
      <c r="Q220" s="114" t="n"/>
      <c r="R220" s="114" t="n"/>
      <c r="S220" s="114" t="n"/>
      <c r="T220" s="114" t="n"/>
      <c r="U220" s="115" t="n"/>
      <c r="V220" s="15" t="n"/>
      <c r="W220" s="15" t="n"/>
      <c r="X220" s="15" t="n"/>
      <c r="Y220" s="15" t="n"/>
      <c r="Z220" s="15" t="n"/>
    </row>
    <row r="221" hidden="1" ht="20.1" customFormat="1" customHeight="1" s="33">
      <c r="A221" s="647" t="n"/>
      <c r="B221" s="710" t="inlineStr">
        <is>
          <t>Pro Labo</t>
        </is>
      </c>
      <c r="C221" s="705" t="n"/>
      <c r="D221" s="114" t="n"/>
      <c r="E221" s="114" t="n"/>
      <c r="F221" s="114" t="n"/>
      <c r="G221" s="114" t="n"/>
      <c r="H221" s="114" t="n"/>
      <c r="I221" s="114" t="n"/>
      <c r="J221" s="114" t="n"/>
      <c r="K221" s="114" t="n"/>
      <c r="L221" s="114" t="n"/>
      <c r="M221" s="114" t="n"/>
      <c r="N221" s="114" t="n"/>
      <c r="O221" s="114" t="n"/>
      <c r="P221" s="114" t="n"/>
      <c r="Q221" s="114" t="n"/>
      <c r="R221" s="114" t="n"/>
      <c r="S221" s="114" t="n"/>
      <c r="T221" s="114" t="n"/>
      <c r="U221" s="115" t="n"/>
      <c r="V221" s="15" t="n"/>
      <c r="W221" s="15" t="n"/>
      <c r="X221" s="15" t="n"/>
      <c r="Y221" s="15" t="n"/>
      <c r="Z221" s="15" t="n"/>
    </row>
    <row r="222" hidden="1" ht="20.1" customFormat="1" customHeight="1" s="33">
      <c r="A222" s="647" t="n"/>
      <c r="B222" s="703" t="n"/>
      <c r="C222" s="704" t="n"/>
      <c r="D222" s="114" t="n"/>
      <c r="E222" s="114" t="n"/>
      <c r="F222" s="114" t="n"/>
      <c r="G222" s="114" t="n"/>
      <c r="H222" s="114" t="n"/>
      <c r="I222" s="114" t="n"/>
      <c r="J222" s="114" t="n"/>
      <c r="K222" s="114" t="n"/>
      <c r="L222" s="114" t="n"/>
      <c r="M222" s="114" t="n"/>
      <c r="N222" s="114" t="n"/>
      <c r="O222" s="114" t="n"/>
      <c r="P222" s="114" t="n"/>
      <c r="Q222" s="114" t="n"/>
      <c r="R222" s="114" t="n"/>
      <c r="S222" s="114" t="n"/>
      <c r="T222" s="114" t="n"/>
      <c r="U222" s="115" t="n"/>
      <c r="V222" s="15" t="n"/>
      <c r="W222" s="15" t="n"/>
      <c r="X222" s="15" t="n"/>
      <c r="Y222" s="15" t="n"/>
      <c r="Z222" s="15" t="n"/>
    </row>
    <row r="223" hidden="1" ht="20.1" customFormat="1" customHeight="1" s="33">
      <c r="A223" s="647" t="n"/>
      <c r="B223" s="710" t="inlineStr">
        <is>
          <t>Rey</t>
        </is>
      </c>
      <c r="C223" s="705" t="n"/>
      <c r="D223" s="114" t="n"/>
      <c r="E223" s="114" t="n"/>
      <c r="F223" s="114" t="n"/>
      <c r="G223" s="114" t="n"/>
      <c r="H223" s="114" t="n"/>
      <c r="I223" s="114" t="n"/>
      <c r="J223" s="114" t="n"/>
      <c r="K223" s="114" t="n"/>
      <c r="L223" s="114" t="n"/>
      <c r="M223" s="114" t="n"/>
      <c r="N223" s="114" t="n"/>
      <c r="O223" s="114" t="n"/>
      <c r="P223" s="114" t="n"/>
      <c r="Q223" s="114" t="n"/>
      <c r="R223" s="114" t="n"/>
      <c r="S223" s="114" t="n"/>
      <c r="T223" s="114" t="n"/>
      <c r="U223" s="115" t="n"/>
      <c r="V223" s="15" t="n"/>
      <c r="W223" s="15" t="n"/>
      <c r="X223" s="15" t="n"/>
      <c r="Y223" s="15" t="n"/>
      <c r="Z223" s="15" t="n"/>
    </row>
    <row r="224" hidden="1" ht="20.1" customFormat="1" customHeight="1" s="33">
      <c r="A224" s="647" t="n"/>
      <c r="B224" s="703" t="n"/>
      <c r="C224" s="704" t="n"/>
      <c r="D224" s="114" t="n"/>
      <c r="E224" s="114" t="n"/>
      <c r="F224" s="114" t="n"/>
      <c r="G224" s="114" t="n"/>
      <c r="H224" s="114" t="n"/>
      <c r="I224" s="114" t="n"/>
      <c r="J224" s="114" t="n"/>
      <c r="K224" s="114" t="n"/>
      <c r="L224" s="114" t="n"/>
      <c r="M224" s="114" t="n"/>
      <c r="N224" s="114" t="n"/>
      <c r="O224" s="114" t="n"/>
      <c r="P224" s="114" t="n"/>
      <c r="Q224" s="114" t="n"/>
      <c r="R224" s="114" t="n"/>
      <c r="S224" s="114" t="n"/>
      <c r="T224" s="114" t="n"/>
      <c r="U224" s="115" t="n"/>
      <c r="V224" s="15" t="n"/>
      <c r="W224" s="15" t="n"/>
      <c r="X224" s="15" t="n"/>
      <c r="Y224" s="15" t="n"/>
      <c r="Z224" s="15" t="n"/>
    </row>
    <row r="225" hidden="1" ht="20.1" customFormat="1" customHeight="1" s="33">
      <c r="A225" s="647" t="n"/>
      <c r="B225" s="709" t="inlineStr">
        <is>
          <t>Diaasjapan</t>
        </is>
      </c>
      <c r="C225" s="125" t="n"/>
      <c r="D225" s="114" t="n"/>
      <c r="E225" s="114" t="n"/>
      <c r="F225" s="114" t="n"/>
      <c r="G225" s="114" t="n"/>
      <c r="H225" s="114" t="n"/>
      <c r="I225" s="114" t="n"/>
      <c r="J225" s="114" t="n"/>
      <c r="K225" s="114" t="n"/>
      <c r="L225" s="114" t="n"/>
      <c r="M225" s="114" t="n"/>
      <c r="N225" s="114" t="n"/>
      <c r="O225" s="114" t="n"/>
      <c r="P225" s="114" t="n"/>
      <c r="Q225" s="114" t="n"/>
      <c r="R225" s="114" t="n"/>
      <c r="S225" s="114" t="n"/>
      <c r="T225" s="114" t="n"/>
      <c r="U225" s="115" t="n"/>
      <c r="V225" s="15" t="n"/>
      <c r="W225" s="15" t="n"/>
      <c r="X225" s="15" t="n"/>
      <c r="Y225" s="15" t="n"/>
      <c r="Z225" s="15" t="n"/>
    </row>
    <row r="226" hidden="1" ht="20.1" customFormat="1" customHeight="1" s="33">
      <c r="A226" s="647" t="n"/>
      <c r="B226" s="703" t="n"/>
      <c r="C226" s="125" t="n"/>
      <c r="D226" s="114" t="n"/>
      <c r="E226" s="114" t="n"/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5" t="n"/>
      <c r="V226" s="15" t="n"/>
      <c r="W226" s="15" t="n"/>
      <c r="X226" s="15" t="n"/>
      <c r="Y226" s="15" t="n"/>
      <c r="Z226" s="15" t="n"/>
    </row>
    <row r="227" hidden="1" ht="20.1" customFormat="1" customHeight="1" s="33">
      <c r="A227" s="647" t="n"/>
      <c r="B227" s="711" t="inlineStr">
        <is>
          <t>DIAMANTE</t>
        </is>
      </c>
      <c r="C227" s="705" t="n"/>
      <c r="D227" s="707">
        <f>D145-D93</f>
        <v/>
      </c>
      <c r="E227" s="707">
        <f>E145-E93</f>
        <v/>
      </c>
      <c r="F227" s="707">
        <f>F145-F93</f>
        <v/>
      </c>
      <c r="G227" s="707">
        <f>G145-G93</f>
        <v/>
      </c>
      <c r="H227" s="707">
        <f>H145-H93</f>
        <v/>
      </c>
      <c r="I227" s="707">
        <f>I145-I93</f>
        <v/>
      </c>
      <c r="J227" s="707" t="n"/>
      <c r="K227" s="707">
        <f>K145-K93</f>
        <v/>
      </c>
      <c r="L227" s="707">
        <f>L145-L93</f>
        <v/>
      </c>
      <c r="M227" s="707">
        <f>M145-M93</f>
        <v/>
      </c>
      <c r="N227" s="707">
        <f>N145-N93</f>
        <v/>
      </c>
      <c r="O227" s="707">
        <f>O145-O93</f>
        <v/>
      </c>
      <c r="P227" s="707">
        <f>P145-P93</f>
        <v/>
      </c>
      <c r="Q227" s="707">
        <f>Q145-Q93</f>
        <v/>
      </c>
      <c r="R227" s="707">
        <f>R145-R93</f>
        <v/>
      </c>
      <c r="S227" s="707">
        <f>S145-S93</f>
        <v/>
      </c>
      <c r="T227" s="707">
        <f>T145-T93</f>
        <v/>
      </c>
      <c r="U227" s="649">
        <f>SUM(D227:Q227)</f>
        <v/>
      </c>
      <c r="V227" s="15" t="n"/>
      <c r="W227" s="15" t="n"/>
      <c r="X227" s="15" t="n"/>
      <c r="Y227" s="15" t="n"/>
      <c r="Z227" s="15" t="n"/>
    </row>
    <row r="228" hidden="1" ht="20.1" customFormat="1" customHeight="1" s="33">
      <c r="A228" s="647" t="n"/>
      <c r="B228" s="703" t="n"/>
      <c r="C228" s="704" t="n"/>
      <c r="D228" s="114">
        <f>D227/D145</f>
        <v/>
      </c>
      <c r="E228" s="114">
        <f>E227/E145</f>
        <v/>
      </c>
      <c r="F228" s="114">
        <f>F227/F145</f>
        <v/>
      </c>
      <c r="G228" s="114">
        <f>G227/G145</f>
        <v/>
      </c>
      <c r="H228" s="114">
        <f>H227/H145</f>
        <v/>
      </c>
      <c r="I228" s="114">
        <f>I227/I145</f>
        <v/>
      </c>
      <c r="J228" s="114" t="n"/>
      <c r="K228" s="114">
        <f>K227/K145</f>
        <v/>
      </c>
      <c r="L228" s="114">
        <f>L227/L145</f>
        <v/>
      </c>
      <c r="M228" s="114">
        <f>M227/M145</f>
        <v/>
      </c>
      <c r="N228" s="114">
        <f>N227/N145</f>
        <v/>
      </c>
      <c r="O228" s="114">
        <f>O227/O145</f>
        <v/>
      </c>
      <c r="P228" s="114">
        <f>P227/P145</f>
        <v/>
      </c>
      <c r="Q228" s="114">
        <f>Q227/Q145</f>
        <v/>
      </c>
      <c r="R228" s="114">
        <f>R227/R145</f>
        <v/>
      </c>
      <c r="S228" s="114">
        <f>S227/S145</f>
        <v/>
      </c>
      <c r="T228" s="114">
        <f>T227/T145</f>
        <v/>
      </c>
      <c r="U228" s="115">
        <f>U227/U137</f>
        <v/>
      </c>
      <c r="V228" s="15" t="n"/>
      <c r="W228" s="15" t="n"/>
      <c r="X228" s="15" t="n"/>
      <c r="Y228" s="15" t="n"/>
      <c r="Z228" s="15" t="n"/>
    </row>
    <row r="229" hidden="1" ht="20.1" customFormat="1" customHeight="1" s="33">
      <c r="A229" s="647" t="n"/>
      <c r="B229" s="712" t="inlineStr">
        <is>
          <t>FAJ</t>
        </is>
      </c>
      <c r="C229" s="705" t="n"/>
      <c r="D229" s="707">
        <f>D146-D95</f>
        <v/>
      </c>
      <c r="E229" s="707">
        <f>E146-E95</f>
        <v/>
      </c>
      <c r="F229" s="707">
        <f>F146-F95</f>
        <v/>
      </c>
      <c r="G229" s="707">
        <f>G146-G95</f>
        <v/>
      </c>
      <c r="H229" s="707">
        <f>H146-H95</f>
        <v/>
      </c>
      <c r="I229" s="707">
        <f>I146-I95</f>
        <v/>
      </c>
      <c r="J229" s="707" t="n"/>
      <c r="K229" s="707">
        <f>K146-K95</f>
        <v/>
      </c>
      <c r="L229" s="707">
        <f>L146-L95</f>
        <v/>
      </c>
      <c r="M229" s="707">
        <f>M146-M95</f>
        <v/>
      </c>
      <c r="N229" s="707">
        <f>N146-N95</f>
        <v/>
      </c>
      <c r="O229" s="707">
        <f>O146-O95</f>
        <v/>
      </c>
      <c r="P229" s="707">
        <f>P146-P95</f>
        <v/>
      </c>
      <c r="Q229" s="707">
        <f>Q146-Q95</f>
        <v/>
      </c>
      <c r="R229" s="707">
        <f>R146-R95</f>
        <v/>
      </c>
      <c r="S229" s="707">
        <f>S146-S95</f>
        <v/>
      </c>
      <c r="T229" s="707">
        <f>T146-T95</f>
        <v/>
      </c>
      <c r="U229" s="115" t="n"/>
      <c r="V229" s="15" t="n"/>
      <c r="W229" s="15" t="n"/>
      <c r="X229" s="15" t="n"/>
      <c r="Y229" s="15" t="n"/>
      <c r="Z229" s="15" t="n"/>
    </row>
    <row r="230" hidden="1" ht="20.1" customFormat="1" customHeight="1" s="33">
      <c r="A230" s="648" t="n"/>
      <c r="B230" s="703" t="n"/>
      <c r="C230" s="704" t="n"/>
      <c r="D230" s="114">
        <f>D229/D146</f>
        <v/>
      </c>
      <c r="E230" s="114">
        <f>E229/E146</f>
        <v/>
      </c>
      <c r="F230" s="114">
        <f>F229/F146</f>
        <v/>
      </c>
      <c r="G230" s="114">
        <f>G229/G146</f>
        <v/>
      </c>
      <c r="H230" s="114">
        <f>H229/H146</f>
        <v/>
      </c>
      <c r="I230" s="114">
        <f>I229/I146</f>
        <v/>
      </c>
      <c r="J230" s="114" t="n"/>
      <c r="K230" s="114">
        <f>K229/K146</f>
        <v/>
      </c>
      <c r="L230" s="114">
        <f>L229/L146</f>
        <v/>
      </c>
      <c r="M230" s="114">
        <f>M229/M146</f>
        <v/>
      </c>
      <c r="N230" s="114">
        <f>N229/N146</f>
        <v/>
      </c>
      <c r="O230" s="114">
        <f>O229/O146</f>
        <v/>
      </c>
      <c r="P230" s="114">
        <f>P229/P146</f>
        <v/>
      </c>
      <c r="Q230" s="114">
        <f>Q229/Q146</f>
        <v/>
      </c>
      <c r="R230" s="114">
        <f>R229/R146</f>
        <v/>
      </c>
      <c r="S230" s="114">
        <f>S229/S146</f>
        <v/>
      </c>
      <c r="T230" s="114">
        <f>T229/T146</f>
        <v/>
      </c>
      <c r="U230" s="115" t="n"/>
      <c r="V230" s="15" t="n"/>
      <c r="W230" s="15" t="n"/>
      <c r="X230" s="15" t="n"/>
      <c r="Y230" s="15" t="n"/>
      <c r="Z230" s="15" t="n"/>
    </row>
    <row r="231" hidden="1" ht="20.1" customFormat="1" customHeight="1" s="33">
      <c r="A231" s="409" t="n"/>
      <c r="B231" s="713" t="inlineStr">
        <is>
          <t>Freight</t>
        </is>
      </c>
      <c r="C231" s="705" t="n"/>
      <c r="D231" s="654">
        <f>D147-D99</f>
        <v/>
      </c>
      <c r="E231" s="654">
        <f>E147-E99</f>
        <v/>
      </c>
      <c r="F231" s="654">
        <f>F147-F99</f>
        <v/>
      </c>
      <c r="G231" s="654">
        <f>G147-G99</f>
        <v/>
      </c>
      <c r="H231" s="654" t="n"/>
      <c r="I231" s="654">
        <f>I148-I99</f>
        <v/>
      </c>
      <c r="J231" s="654" t="n"/>
      <c r="K231" s="654">
        <f>K148-K99</f>
        <v/>
      </c>
      <c r="L231" s="654">
        <f>L147-L99</f>
        <v/>
      </c>
      <c r="M231" s="654">
        <f>M147-M99</f>
        <v/>
      </c>
      <c r="N231" s="654">
        <f>N147-N99</f>
        <v/>
      </c>
      <c r="O231" s="654">
        <f>O147-O99</f>
        <v/>
      </c>
      <c r="P231" s="654">
        <f>P147-P99</f>
        <v/>
      </c>
      <c r="Q231" s="654">
        <f>Q147-Q99</f>
        <v/>
      </c>
      <c r="R231" s="654">
        <f>R147-R99</f>
        <v/>
      </c>
      <c r="S231" s="654">
        <f>S147-S99</f>
        <v/>
      </c>
      <c r="T231" s="654">
        <f>T147-T99</f>
        <v/>
      </c>
      <c r="U231" s="115" t="n"/>
      <c r="V231" s="15" t="n"/>
      <c r="W231" s="15" t="n"/>
      <c r="X231" s="15" t="n"/>
      <c r="Y231" s="15" t="n"/>
      <c r="Z231" s="15" t="n"/>
    </row>
    <row r="232" hidden="1" ht="20.1" customFormat="1" customHeight="1" s="33">
      <c r="A232" s="408" t="n"/>
      <c r="B232" s="714" t="n"/>
      <c r="C232" s="701" t="n"/>
      <c r="D232" s="338">
        <f>D231/D147</f>
        <v/>
      </c>
      <c r="E232" s="338">
        <f>E231/E147</f>
        <v/>
      </c>
      <c r="F232" s="338">
        <f>F231/F147</f>
        <v/>
      </c>
      <c r="G232" s="338">
        <f>G231/G147</f>
        <v/>
      </c>
      <c r="H232" s="338" t="n"/>
      <c r="I232" s="338">
        <f>I231/I148</f>
        <v/>
      </c>
      <c r="J232" s="338" t="n"/>
      <c r="K232" s="338">
        <f>K231/K148</f>
        <v/>
      </c>
      <c r="L232" s="338">
        <f>L231/L147</f>
        <v/>
      </c>
      <c r="M232" s="338">
        <f>M231/M147</f>
        <v/>
      </c>
      <c r="N232" s="338">
        <f>N231/N147</f>
        <v/>
      </c>
      <c r="O232" s="338">
        <f>O231/O147</f>
        <v/>
      </c>
      <c r="P232" s="338">
        <f>P231/P147</f>
        <v/>
      </c>
      <c r="Q232" s="338">
        <f>Q231/Q147</f>
        <v/>
      </c>
      <c r="R232" s="338">
        <f>R231/R147</f>
        <v/>
      </c>
      <c r="S232" s="338">
        <f>S231/S147</f>
        <v/>
      </c>
      <c r="T232" s="338">
        <f>T231/T147</f>
        <v/>
      </c>
      <c r="U232" s="295" t="n"/>
      <c r="V232" s="15" t="n"/>
      <c r="W232" s="15" t="n"/>
      <c r="X232" s="15" t="n"/>
      <c r="Y232" s="15" t="n"/>
      <c r="Z232" s="15" t="n"/>
    </row>
    <row r="233" ht="20.1" customFormat="1" customHeight="1" s="33">
      <c r="A233" s="434" t="inlineStr">
        <is>
          <t>合計</t>
        </is>
      </c>
      <c r="B233" s="436" t="inlineStr">
        <is>
          <t>KS利益（全商品）</t>
        </is>
      </c>
      <c r="C233" s="696" t="n"/>
      <c r="D233" s="715">
        <f>D153+D155+D157+D159+D161+D163+D165+D167+D169+D171+D173+D175+D177+D179+D181+D183+D185+D187+D189+D191+D193+D197+D199+D201+D203+D205+D207+D209+D211+D213+D215+D217+D227+D229+D225+D195</f>
        <v/>
      </c>
      <c r="E233" s="715">
        <f>E153+E155+E157+E159+E161+E163+E165+E167+E169+E171+E173+E175+E177+E179+E181+E183+E185+E187+E189+E191+E193+E197+E199+E201+E203+E205+E207+E209+E211+E213+E215+E217+E227+E229+E225+E195</f>
        <v/>
      </c>
      <c r="F233" s="715">
        <f>F153+F155+F157+F159+F161+F163+F165+F167+F169+F171+F173+F175+F177+F179+F181+F183+F185+F187+F189+F191+F193+F197+F199+F201+F203+F205+F207+F209+F211+F213+F215+F217+F227+F229+F225+F195</f>
        <v/>
      </c>
      <c r="G233" s="715">
        <f>G153+G155+G157+G159+G161+G163+G165+G167+G169+G171+G173+G175+G177+G179+G181+G183+G185+G187+G189+G191+G193+G197+G199+G201+G203+G205+G207+G209+G211+G213+G215+G217+G227+G229+G225+G195</f>
        <v/>
      </c>
      <c r="H233" s="715" t="n"/>
      <c r="I233" s="715">
        <f>I153+I155+I157+I159+I161+I163+I165+I167+I169+I171+I173+I175+I177+I179+I181+I183+I185+I187+I189+I191+I193+I197+I199+I201+I203+I205+I207+I209+I211+I213+I215+I217+I227+I229+I225+I195</f>
        <v/>
      </c>
      <c r="J233" s="715" t="n"/>
      <c r="K233" s="715">
        <f>K153+K155+K157+K159+K161+K163+K165+K167+K169+K171+K173+K175+K177+K179+K181+K183+K185+K187+K189+K191+K193+K197+K199+K201+K203+K205+K207+K209+K211+K213+K215+K217+K227+K229+K225+K195</f>
        <v/>
      </c>
      <c r="L233" s="715">
        <f>L153+L155+L157+L159+L161+L163+L165+L167+L169+L171+L173+L175+L177+L179+L181+L183+L185+L187+L189+L191+L193+L197+L199+L201+L203+L205+L207+L209+L211+L213+L215+L217+L227+L229+L225+L195</f>
        <v/>
      </c>
      <c r="M233" s="715">
        <f>M153+M155+M157+M159+M161+M163+M165+M167+M169+M171+M173+M175+M177+M179+M181+M183+M185+M187+M189+M191+M193+M197+M199+M201+M203+M205+M207+M209+M211+M213+M215+M217+M227+M229+M225+M195</f>
        <v/>
      </c>
      <c r="N233" s="715">
        <f>N153+N155+N157+N159+N161+N163+N165+N167+N169+N171+N173+N175+N177+N179+N181+N183+N185+N187+N189+N191+N193+N197+N199+N201+N203+N205+N207+N209+N211+N213+N215+N217+N227+N229+N225+N195</f>
        <v/>
      </c>
      <c r="O233" s="715">
        <f>O153+O155+O157+O159+O161+O163+O165+O167+O169+O171+O173+O175+O177+O179+O181+O183+O185+O187+O189+O191+O193+O197+O199+O201+O203+O205+O207+O209+O211+O213+O215+O217+O227+O229+O225+O195</f>
        <v/>
      </c>
      <c r="P233" s="715">
        <f>P153+P155+P157+P159+P161+P163+P165+P167+P169+P171+P173+P175+P177+P179+P181+P183+P185+P187+P189+P191+P193+P197+P199+P201+P203+P205+P207+P209+P211+P213+P215+P217+P227+P229+P225+P195</f>
        <v/>
      </c>
      <c r="Q233" s="715">
        <f>Q153+Q157+Q155+Q165+Q163+Q161+Q167+Q169+Q173+Q159+(Q146-Q99)+Q227+Q185+Q187+Q175+Q179+Q183+Q193+Q191+Q181+Q197+Q201+Q203+Q199+Q189+Q177+Q171</f>
        <v/>
      </c>
      <c r="R233" s="715">
        <f>R153+R157+R155+R165+R163+R161+R167+R169+R173+R159+(R146-R99)+R227+R185+R187+R175+R179+R183+R193+R191+R181+R197+R201+R203+R199+R189+R177+R171</f>
        <v/>
      </c>
      <c r="S233" s="715">
        <f>S153+S157+S155+S165+S163+S161+S167+S169+S173+S159+(S146-S99)+S227+S185+S187+S175+S179+S183+S193+S191+S181+S197+S201+S203+S199+S189+S177+S171</f>
        <v/>
      </c>
      <c r="T233" s="715">
        <f>T153+T157+T155+T165+T163+T161+T167+T169+T173+T159+(T146-T99)+T227+T185+T187+T175+T179+T183+T193+T191+T181+T197+T201+T203+T199+T189+T177+T171</f>
        <v/>
      </c>
      <c r="U233" s="697">
        <f>SUM(D233:T233)</f>
        <v/>
      </c>
      <c r="V233" s="659">
        <f>P233+Q233</f>
        <v/>
      </c>
      <c r="W233" s="659">
        <f>V233+144000</f>
        <v/>
      </c>
      <c r="X233" s="15" t="n"/>
      <c r="Y233" s="15" t="n"/>
      <c r="Z233" s="15" t="n"/>
    </row>
    <row r="234" ht="20.1" customFormat="1" customHeight="1" s="33">
      <c r="A234" s="698" t="n"/>
      <c r="B234" s="412" t="inlineStr">
        <is>
          <t>KS利益率（全商品）</t>
        </is>
      </c>
      <c r="C234" s="667" t="n"/>
      <c r="D234" s="115">
        <f>D233/(D148-D147)</f>
        <v/>
      </c>
      <c r="E234" s="115">
        <f>E233/(E148-E147)</f>
        <v/>
      </c>
      <c r="F234" s="115">
        <f>F233/(F148-F147)</f>
        <v/>
      </c>
      <c r="G234" s="115">
        <f>G233/(G148-G147)</f>
        <v/>
      </c>
      <c r="H234" s="115" t="n"/>
      <c r="I234" s="115">
        <f>I233/(#REF!-I148)</f>
        <v/>
      </c>
      <c r="J234" s="115" t="n"/>
      <c r="K234" s="115">
        <f>K233/(#REF!-K148)</f>
        <v/>
      </c>
      <c r="L234" s="115">
        <f>L233/(L148-L147)</f>
        <v/>
      </c>
      <c r="M234" s="115">
        <f>M233/(M148-M147)</f>
        <v/>
      </c>
      <c r="N234" s="115">
        <f>N233/(N148-N147)</f>
        <v/>
      </c>
      <c r="O234" s="115">
        <f>O233/(O148-O147)</f>
        <v/>
      </c>
      <c r="P234" s="115">
        <f>P233/(P148-P147)</f>
        <v/>
      </c>
      <c r="Q234" s="115">
        <f>Q233/Q148</f>
        <v/>
      </c>
      <c r="R234" s="115">
        <f>R233/R148</f>
        <v/>
      </c>
      <c r="S234" s="115" t="n"/>
      <c r="T234" s="115" t="n"/>
      <c r="U234" s="340">
        <f>U233/U148</f>
        <v/>
      </c>
      <c r="V234" s="15" t="n"/>
      <c r="W234" s="15" t="n"/>
      <c r="X234" s="15" t="n"/>
      <c r="Y234" s="15" t="n"/>
      <c r="Z234" s="15" t="n"/>
    </row>
    <row r="235" ht="20.1" customFormat="1" customHeight="1" s="33">
      <c r="A235" s="341" t="n"/>
      <c r="B235" s="217" t="inlineStr">
        <is>
          <t>KS運賃込み利益</t>
        </is>
      </c>
      <c r="C235" s="216" t="n"/>
      <c r="D235" s="706">
        <f>D233+D231</f>
        <v/>
      </c>
      <c r="E235" s="706">
        <f>E233+E231</f>
        <v/>
      </c>
      <c r="F235" s="706">
        <f>F233+F231</f>
        <v/>
      </c>
      <c r="G235" s="706">
        <f>G233+G231</f>
        <v/>
      </c>
      <c r="H235" s="706" t="n"/>
      <c r="I235" s="706">
        <f>I233+I231</f>
        <v/>
      </c>
      <c r="J235" s="706" t="n"/>
      <c r="K235" s="706">
        <f>K233+K231</f>
        <v/>
      </c>
      <c r="L235" s="706">
        <f>L233+L231</f>
        <v/>
      </c>
      <c r="M235" s="706">
        <f>M233+M231</f>
        <v/>
      </c>
      <c r="N235" s="706">
        <f>N233+N231</f>
        <v/>
      </c>
      <c r="O235" s="706">
        <f>O233+O231</f>
        <v/>
      </c>
      <c r="P235" s="706">
        <f>P233+P231</f>
        <v/>
      </c>
      <c r="Q235" s="295" t="n"/>
      <c r="R235" s="115" t="n"/>
      <c r="S235" s="115" t="n"/>
      <c r="T235" s="115" t="n"/>
      <c r="U235" s="716">
        <f>SUM(D235:P235)</f>
        <v/>
      </c>
      <c r="V235" s="15" t="n"/>
      <c r="W235" s="15" t="n"/>
      <c r="X235" s="15" t="n"/>
      <c r="Y235" s="15" t="n"/>
      <c r="Z235" s="15" t="n"/>
    </row>
    <row r="236" ht="20.1" customFormat="1" customHeight="1" s="33" thickBot="1">
      <c r="A236" s="343" t="n"/>
      <c r="B236" s="344" t="inlineStr">
        <is>
          <t>KS運賃込み利益率</t>
        </is>
      </c>
      <c r="C236" s="345" t="n"/>
      <c r="D236" s="331">
        <f>D235/D148</f>
        <v/>
      </c>
      <c r="E236" s="331">
        <f>E235/E148</f>
        <v/>
      </c>
      <c r="F236" s="331">
        <f>F235/F148</f>
        <v/>
      </c>
      <c r="G236" s="331">
        <f>G235/G148</f>
        <v/>
      </c>
      <c r="H236" s="331" t="n"/>
      <c r="I236" s="331">
        <f>I235/#REF!</f>
        <v/>
      </c>
      <c r="J236" s="331" t="n"/>
      <c r="K236" s="331">
        <f>K235/#REF!</f>
        <v/>
      </c>
      <c r="L236" s="331">
        <f>L235/L148</f>
        <v/>
      </c>
      <c r="M236" s="331">
        <f>M235/M148</f>
        <v/>
      </c>
      <c r="N236" s="331">
        <f>N235/N148</f>
        <v/>
      </c>
      <c r="O236" s="331">
        <f>O235/O148</f>
        <v/>
      </c>
      <c r="P236" s="331">
        <f>P235/P148</f>
        <v/>
      </c>
      <c r="Q236" s="331">
        <f>Q235/Q148</f>
        <v/>
      </c>
      <c r="R236" s="331">
        <f>R235/R148</f>
        <v/>
      </c>
      <c r="S236" s="331">
        <f>S235/S148</f>
        <v/>
      </c>
      <c r="T236" s="331">
        <f>T235/T148</f>
        <v/>
      </c>
      <c r="U236" s="337">
        <f>U235/U148</f>
        <v/>
      </c>
      <c r="V236" s="15" t="n"/>
      <c r="W236" s="15" t="n"/>
      <c r="X236" s="15" t="n"/>
      <c r="Y236" s="15" t="n"/>
      <c r="Z236" s="15" t="n"/>
    </row>
    <row r="237" ht="15" customFormat="1" customHeight="1" s="33">
      <c r="A237" s="424" t="inlineStr">
        <is>
          <t>債権残高</t>
        </is>
      </c>
      <c r="D237" s="717">
        <f>D148</f>
        <v/>
      </c>
      <c r="E237" s="717">
        <f>E148</f>
        <v/>
      </c>
      <c r="F237" s="717">
        <f>F148</f>
        <v/>
      </c>
      <c r="G237" s="717">
        <f>G148</f>
        <v/>
      </c>
      <c r="H237" s="717">
        <f>H148-21600</f>
        <v/>
      </c>
      <c r="I237" s="717">
        <f>I148</f>
        <v/>
      </c>
      <c r="J237" s="717">
        <f>J148</f>
        <v/>
      </c>
      <c r="K237" s="717">
        <f>K148</f>
        <v/>
      </c>
      <c r="L237" s="717">
        <f>L148</f>
        <v/>
      </c>
      <c r="M237" s="717">
        <f>M148</f>
        <v/>
      </c>
      <c r="N237" s="717">
        <f>N148</f>
        <v/>
      </c>
      <c r="O237" s="717">
        <f>O148</f>
        <v/>
      </c>
      <c r="P237" s="717">
        <f>P148</f>
        <v/>
      </c>
      <c r="Q237" s="717">
        <f>Q148</f>
        <v/>
      </c>
      <c r="R237" s="717">
        <f>R148</f>
        <v/>
      </c>
      <c r="S237" s="717">
        <f>S148</f>
        <v/>
      </c>
      <c r="T237" s="717">
        <f>T148</f>
        <v/>
      </c>
      <c r="U237" s="718" t="n"/>
      <c r="V237" s="15" t="n"/>
      <c r="W237" s="15" t="n"/>
      <c r="X237" s="15" t="n"/>
      <c r="Y237" s="15" t="n"/>
      <c r="Z237" s="15" t="n"/>
    </row>
    <row r="238" ht="15" customFormat="1" customHeight="1" s="33">
      <c r="A238" s="703" t="n"/>
      <c r="B238" s="708" t="n"/>
      <c r="C238" s="708" t="n"/>
      <c r="D238" s="648" t="n"/>
      <c r="E238" s="648" t="n"/>
      <c r="F238" s="648" t="n"/>
      <c r="G238" s="648" t="n"/>
      <c r="H238" s="648" t="n"/>
      <c r="I238" s="648" t="n"/>
      <c r="J238" s="648" t="n"/>
      <c r="K238" s="648" t="n"/>
      <c r="L238" s="648" t="n"/>
      <c r="M238" s="648" t="n"/>
      <c r="N238" s="648" t="n"/>
      <c r="O238" s="648" t="n"/>
      <c r="P238" s="648" t="n"/>
      <c r="Q238" s="648" t="n"/>
      <c r="R238" s="648" t="n"/>
      <c r="S238" s="648" t="n"/>
      <c r="T238" s="648" t="n"/>
      <c r="U238" s="648" t="n"/>
      <c r="V238" s="15" t="n"/>
      <c r="W238" s="15" t="n"/>
      <c r="X238" s="15" t="n"/>
      <c r="Y238" s="15" t="n"/>
      <c r="Z238" s="15" t="n"/>
    </row>
    <row r="239" ht="19.5" customFormat="1" customHeight="1" s="33">
      <c r="A239" s="447" t="inlineStr">
        <is>
          <t>回収期限</t>
        </is>
      </c>
      <c r="B239" s="719" t="n"/>
      <c r="C239" s="719" t="n"/>
      <c r="D239" s="439" t="n"/>
      <c r="E239" s="439" t="n"/>
      <c r="F239" s="439" t="n"/>
      <c r="G239" s="439" t="n"/>
      <c r="H239" s="439" t="n"/>
      <c r="I239" s="439" t="n"/>
      <c r="J239" s="439" t="n"/>
      <c r="K239" s="439" t="n"/>
      <c r="L239" s="439" t="n"/>
      <c r="M239" s="439" t="n"/>
      <c r="N239" s="439" t="n"/>
      <c r="O239" s="439" t="n"/>
      <c r="P239" s="439" t="n"/>
      <c r="Q239" s="439" t="n"/>
      <c r="R239" s="439" t="n"/>
      <c r="S239" s="439" t="n"/>
      <c r="T239" s="439" t="n"/>
      <c r="U239" s="702" t="n"/>
      <c r="V239" s="15" t="n"/>
      <c r="W239" s="15" t="n"/>
      <c r="X239" s="15" t="n"/>
      <c r="Y239" s="15" t="n"/>
      <c r="Z239" s="15" t="n"/>
    </row>
    <row r="240" customFormat="1" s="33">
      <c r="A240" s="451" t="inlineStr">
        <is>
          <t>入金
①</t>
        </is>
      </c>
      <c r="B240" s="440" t="inlineStr">
        <is>
          <t>日付</t>
        </is>
      </c>
      <c r="C240" s="705" t="n"/>
      <c r="D240" s="444" t="n">
        <v>45988</v>
      </c>
      <c r="E240" s="444" t="n">
        <v>45678</v>
      </c>
      <c r="F240" s="720" t="n">
        <v>45742</v>
      </c>
      <c r="G240" s="720" t="n">
        <v>45751</v>
      </c>
      <c r="H240" s="444" t="n">
        <v>45797</v>
      </c>
      <c r="I240" s="444" t="n"/>
      <c r="J240" s="438" t="n"/>
      <c r="K240" s="444" t="n"/>
      <c r="L240" s="444" t="n"/>
      <c r="M240" s="444" t="n"/>
      <c r="N240" s="444" t="n"/>
      <c r="O240" s="444" t="n"/>
      <c r="P240" s="444" t="n"/>
      <c r="Q240" s="444" t="n"/>
      <c r="R240" s="444" t="n"/>
      <c r="S240" s="444" t="n"/>
      <c r="T240" s="444" t="n"/>
      <c r="U240" s="444" t="n"/>
      <c r="V240" s="659" t="n"/>
      <c r="W240" s="15" t="n"/>
      <c r="X240" s="15" t="n"/>
      <c r="Y240" s="15" t="n"/>
      <c r="Z240" s="15" t="n"/>
    </row>
    <row r="241" customFormat="1" s="33">
      <c r="A241" s="647" t="n"/>
      <c r="B241" s="703" t="n"/>
      <c r="C241" s="704" t="n"/>
      <c r="D241" s="648" t="n"/>
      <c r="E241" s="648" t="n"/>
      <c r="F241" s="648" t="n"/>
      <c r="G241" s="648" t="n"/>
      <c r="H241" s="648" t="n"/>
      <c r="I241" s="648" t="n"/>
      <c r="J241" s="439" t="n"/>
      <c r="K241" s="648" t="n"/>
      <c r="L241" s="648" t="n"/>
      <c r="M241" s="648" t="n"/>
      <c r="N241" s="648" t="n"/>
      <c r="O241" s="648" t="n"/>
      <c r="P241" s="648" t="n"/>
      <c r="Q241" s="648" t="n"/>
      <c r="R241" s="648" t="n"/>
      <c r="S241" s="648" t="n"/>
      <c r="T241" s="648" t="n"/>
      <c r="U241" s="648" t="n"/>
      <c r="V241" s="15" t="n"/>
      <c r="W241" s="15" t="n"/>
      <c r="X241" s="15" t="n"/>
      <c r="Y241" s="15" t="n"/>
      <c r="Z241" s="15" t="n"/>
    </row>
    <row r="242" customFormat="1" s="33">
      <c r="A242" s="647" t="n"/>
      <c r="B242" s="440" t="inlineStr">
        <is>
          <t>金額</t>
        </is>
      </c>
      <c r="C242" s="705" t="n"/>
      <c r="D242" s="721" t="n">
        <v>2900000</v>
      </c>
      <c r="E242" s="721" t="n">
        <v>1000000</v>
      </c>
      <c r="F242" s="722" t="n">
        <v>188882</v>
      </c>
      <c r="G242" s="723" t="n">
        <v>1205309</v>
      </c>
      <c r="H242" s="721" t="n">
        <v>2418588</v>
      </c>
      <c r="I242" s="721" t="n"/>
      <c r="J242" s="724" t="n"/>
      <c r="K242" s="721" t="n"/>
      <c r="L242" s="721" t="n"/>
      <c r="M242" s="721" t="n"/>
      <c r="N242" s="721" t="n"/>
      <c r="O242" s="721" t="n"/>
      <c r="P242" s="725" t="n"/>
      <c r="Q242" s="444" t="n"/>
      <c r="R242" s="721" t="n"/>
      <c r="S242" s="721" t="n"/>
      <c r="T242" s="444" t="n"/>
      <c r="U242" s="444" t="n"/>
      <c r="V242" s="659">
        <f>#REF!+#REF!+#REF!</f>
        <v/>
      </c>
      <c r="W242" s="15" t="n"/>
      <c r="X242" s="15" t="n"/>
      <c r="Y242" s="15" t="n"/>
      <c r="Z242" s="15" t="n"/>
    </row>
    <row r="243" customFormat="1" s="33">
      <c r="A243" s="648" t="n"/>
      <c r="B243" s="703" t="n"/>
      <c r="C243" s="704" t="n"/>
      <c r="D243" s="648" t="n"/>
      <c r="E243" s="648" t="n"/>
      <c r="F243" s="648" t="n"/>
      <c r="G243" s="648" t="n"/>
      <c r="H243" s="648" t="n"/>
      <c r="I243" s="648" t="n"/>
      <c r="J243" s="726" t="n"/>
      <c r="K243" s="648" t="n"/>
      <c r="L243" s="648" t="n"/>
      <c r="M243" s="648" t="n"/>
      <c r="N243" s="648" t="n"/>
      <c r="O243" s="648" t="n"/>
      <c r="P243" s="648" t="n"/>
      <c r="Q243" s="648" t="n"/>
      <c r="R243" s="648" t="n"/>
      <c r="S243" s="648" t="n"/>
      <c r="T243" s="648" t="n"/>
      <c r="U243" s="648" t="n"/>
      <c r="V243" s="15" t="n"/>
      <c r="W243" s="15" t="n"/>
      <c r="X243" s="15" t="n"/>
      <c r="Y243" s="15" t="n"/>
      <c r="Z243" s="659">
        <f>D148-D242</f>
        <v/>
      </c>
    </row>
    <row r="244" customFormat="1" s="33">
      <c r="A244" s="451" t="inlineStr">
        <is>
          <t>入金
②</t>
        </is>
      </c>
      <c r="B244" s="440" t="inlineStr">
        <is>
          <t>日付</t>
        </is>
      </c>
      <c r="C244" s="705" t="n"/>
      <c r="D244" s="720" t="n">
        <v>45742</v>
      </c>
      <c r="E244" s="720" t="n">
        <v>45742</v>
      </c>
      <c r="F244" s="444" t="n"/>
      <c r="G244" s="444" t="n"/>
      <c r="H244" s="444" t="n"/>
      <c r="I244" s="444" t="n"/>
      <c r="J244" s="444" t="n"/>
      <c r="K244" s="444" t="n"/>
      <c r="L244" s="444" t="n"/>
      <c r="M244" s="444" t="n"/>
      <c r="N244" s="444" t="n"/>
      <c r="O244" s="444" t="n"/>
      <c r="P244" s="444" t="n"/>
      <c r="Q244" s="444" t="n"/>
      <c r="R244" s="444" t="n"/>
      <c r="S244" s="727" t="n"/>
      <c r="T244" s="721" t="n"/>
      <c r="U244" s="444" t="n"/>
      <c r="V244" s="15" t="n"/>
      <c r="W244" s="15" t="n"/>
      <c r="X244" s="15" t="n"/>
      <c r="Y244" s="15" t="n"/>
      <c r="Z244" s="15" t="n"/>
    </row>
    <row r="245" customFormat="1" s="33">
      <c r="A245" s="647" t="n"/>
      <c r="B245" s="703" t="n"/>
      <c r="C245" s="704" t="n"/>
      <c r="D245" s="648" t="n"/>
      <c r="E245" s="648" t="n"/>
      <c r="F245" s="648" t="n"/>
      <c r="G245" s="648" t="n"/>
      <c r="H245" s="648" t="n"/>
      <c r="I245" s="648" t="n"/>
      <c r="J245" s="648" t="n"/>
      <c r="K245" s="648" t="n"/>
      <c r="L245" s="648" t="n"/>
      <c r="M245" s="648" t="n"/>
      <c r="N245" s="648" t="n"/>
      <c r="O245" s="648" t="n"/>
      <c r="P245" s="648" t="n"/>
      <c r="Q245" s="648" t="n"/>
      <c r="R245" s="648" t="n"/>
      <c r="S245" s="648" t="n"/>
      <c r="T245" s="648" t="n"/>
      <c r="U245" s="648" t="n"/>
      <c r="V245" s="15" t="n"/>
      <c r="W245" s="15" t="n"/>
      <c r="X245" s="15" t="n"/>
      <c r="Y245" s="15" t="n"/>
      <c r="Z245" s="15" t="n"/>
    </row>
    <row r="246" customFormat="1" s="33">
      <c r="A246" s="647" t="n"/>
      <c r="B246" s="440" t="inlineStr">
        <is>
          <t>金額</t>
        </is>
      </c>
      <c r="C246" s="705" t="n"/>
      <c r="D246" s="723" t="n">
        <v>3135933</v>
      </c>
      <c r="E246" s="723" t="n">
        <v>649439</v>
      </c>
      <c r="F246" s="721" t="n"/>
      <c r="G246" s="721" t="n"/>
      <c r="H246" s="721" t="n"/>
      <c r="I246" s="721" t="n"/>
      <c r="J246" s="721" t="n"/>
      <c r="K246" s="721" t="n"/>
      <c r="L246" s="721" t="n"/>
      <c r="M246" s="721" t="n"/>
      <c r="N246" s="721" t="n"/>
      <c r="O246" s="728" t="n"/>
      <c r="P246" s="721" t="n"/>
      <c r="Q246" s="444" t="n"/>
      <c r="R246" s="721" t="n"/>
      <c r="S246" s="721" t="n"/>
      <c r="T246" s="721" t="n"/>
      <c r="U246" s="444" t="n"/>
      <c r="V246" s="15" t="n"/>
      <c r="W246" s="15" t="n"/>
      <c r="X246" s="15" t="n"/>
      <c r="Y246" s="15" t="n"/>
      <c r="Z246" s="15" t="n"/>
    </row>
    <row r="247" customFormat="1" s="33">
      <c r="A247" s="648" t="n"/>
      <c r="B247" s="703" t="n"/>
      <c r="C247" s="704" t="n"/>
      <c r="D247" s="648" t="n"/>
      <c r="E247" s="648" t="n"/>
      <c r="F247" s="648" t="n"/>
      <c r="G247" s="648" t="n"/>
      <c r="H247" s="648" t="n"/>
      <c r="I247" s="648" t="n"/>
      <c r="J247" s="648" t="n"/>
      <c r="K247" s="648" t="n"/>
      <c r="L247" s="648" t="n"/>
      <c r="M247" s="648" t="n"/>
      <c r="N247" s="648" t="n"/>
      <c r="O247" s="648" t="n"/>
      <c r="P247" s="648" t="n"/>
      <c r="Q247" s="648" t="n"/>
      <c r="R247" s="648" t="n"/>
      <c r="S247" s="648" t="n"/>
      <c r="T247" s="648" t="n"/>
      <c r="U247" s="648" t="n"/>
      <c r="V247" s="15" t="n"/>
      <c r="W247" s="15" t="n"/>
      <c r="X247" s="15" t="n"/>
      <c r="Y247" s="15" t="n"/>
      <c r="Z247" s="15" t="n"/>
    </row>
    <row r="248" customFormat="1" s="33">
      <c r="A248" s="451" t="inlineStr">
        <is>
          <t>入金
③</t>
        </is>
      </c>
      <c r="B248" s="440" t="inlineStr">
        <is>
          <t>日付</t>
        </is>
      </c>
      <c r="C248" s="705" t="n"/>
      <c r="D248" s="444" t="n"/>
      <c r="E248" s="444" t="n"/>
      <c r="F248" s="444" t="n"/>
      <c r="G248" s="444" t="n"/>
      <c r="H248" s="444" t="n"/>
      <c r="I248" s="444" t="n"/>
      <c r="J248" s="444" t="n"/>
      <c r="K248" s="444" t="n"/>
      <c r="L248" s="444" t="n"/>
      <c r="M248" s="444" t="n"/>
      <c r="N248" s="444" t="n"/>
      <c r="O248" s="721" t="n"/>
      <c r="P248" s="444" t="n"/>
      <c r="Q248" s="444" t="n"/>
      <c r="R248" s="444" t="n"/>
      <c r="S248" s="721" t="n"/>
      <c r="T248" s="721" t="n"/>
      <c r="U248" s="444" t="n"/>
      <c r="V248" s="15" t="n"/>
      <c r="W248" s="15" t="n"/>
      <c r="X248" s="15" t="n"/>
      <c r="Y248" s="15" t="n"/>
      <c r="Z248" s="15" t="n"/>
    </row>
    <row r="249" customFormat="1" s="33">
      <c r="A249" s="647" t="n"/>
      <c r="B249" s="703" t="n"/>
      <c r="C249" s="704" t="n"/>
      <c r="D249" s="648" t="n"/>
      <c r="E249" s="648" t="n"/>
      <c r="F249" s="648" t="n"/>
      <c r="G249" s="648" t="n"/>
      <c r="H249" s="648" t="n"/>
      <c r="I249" s="648" t="n"/>
      <c r="J249" s="648" t="n"/>
      <c r="K249" s="648" t="n"/>
      <c r="L249" s="648" t="n"/>
      <c r="M249" s="648" t="n"/>
      <c r="N249" s="648" t="n"/>
      <c r="O249" s="648" t="n"/>
      <c r="P249" s="648" t="n"/>
      <c r="Q249" s="648" t="n"/>
      <c r="R249" s="648" t="n"/>
      <c r="S249" s="648" t="n"/>
      <c r="T249" s="648" t="n"/>
      <c r="U249" s="648" t="n"/>
      <c r="V249" s="15" t="n"/>
      <c r="W249" s="15" t="n"/>
      <c r="X249" s="15" t="n"/>
      <c r="Y249" s="15" t="n"/>
      <c r="Z249" s="15" t="n"/>
    </row>
    <row r="250" customFormat="1" s="33">
      <c r="A250" s="647" t="n"/>
      <c r="B250" s="440" t="inlineStr">
        <is>
          <t>金額</t>
        </is>
      </c>
      <c r="C250" s="705" t="n"/>
      <c r="D250" s="721" t="n"/>
      <c r="E250" s="721" t="n"/>
      <c r="F250" s="721" t="n"/>
      <c r="G250" s="721" t="n"/>
      <c r="H250" s="721" t="n"/>
      <c r="I250" s="725" t="n"/>
      <c r="J250" s="725" t="n"/>
      <c r="K250" s="444" t="n"/>
      <c r="L250" s="721" t="n"/>
      <c r="M250" s="721" t="n"/>
      <c r="N250" s="721" t="n"/>
      <c r="O250" s="444" t="n"/>
      <c r="P250" s="444" t="n"/>
      <c r="Q250" s="444" t="n"/>
      <c r="R250" s="721" t="n"/>
      <c r="S250" s="721" t="n"/>
      <c r="T250" s="721" t="n"/>
      <c r="U250" s="444" t="n"/>
      <c r="V250" s="15" t="n"/>
      <c r="W250" s="15" t="n"/>
      <c r="X250" s="15" t="n"/>
      <c r="Y250" s="15" t="n"/>
      <c r="Z250" s="15" t="n"/>
    </row>
    <row r="251" customFormat="1" s="33">
      <c r="A251" s="648" t="n"/>
      <c r="B251" s="703" t="n"/>
      <c r="C251" s="704" t="n"/>
      <c r="D251" s="648" t="n"/>
      <c r="E251" s="648" t="n"/>
      <c r="F251" s="648" t="n"/>
      <c r="G251" s="648" t="n"/>
      <c r="H251" s="648" t="n"/>
      <c r="I251" s="648" t="n"/>
      <c r="J251" s="648" t="n"/>
      <c r="K251" s="648" t="n"/>
      <c r="L251" s="648" t="n"/>
      <c r="M251" s="648" t="n"/>
      <c r="N251" s="648" t="n"/>
      <c r="O251" s="648" t="n"/>
      <c r="P251" s="648" t="n"/>
      <c r="Q251" s="648" t="n"/>
      <c r="R251" s="648" t="n"/>
      <c r="S251" s="648" t="n"/>
      <c r="T251" s="648" t="n"/>
      <c r="U251" s="648" t="n"/>
      <c r="V251" s="15" t="n"/>
      <c r="W251" s="15" t="n"/>
      <c r="X251" s="15" t="n"/>
      <c r="Y251" s="15" t="n"/>
      <c r="Z251" s="15" t="n"/>
    </row>
    <row r="252" ht="13.5" customFormat="1" customHeight="1" s="33">
      <c r="A252" s="451" t="inlineStr">
        <is>
          <t>入金
④</t>
        </is>
      </c>
      <c r="B252" s="440" t="inlineStr">
        <is>
          <t>日付</t>
        </is>
      </c>
      <c r="C252" s="705" t="n"/>
      <c r="D252" s="444" t="n"/>
      <c r="E252" s="444" t="n"/>
      <c r="F252" s="444" t="n"/>
      <c r="G252" s="444" t="n"/>
      <c r="H252" s="444" t="n"/>
      <c r="I252" s="444" t="n"/>
      <c r="J252" s="444" t="n"/>
      <c r="K252" s="444" t="n"/>
      <c r="L252" s="444" t="n"/>
      <c r="M252" s="444" t="n"/>
      <c r="N252" s="444" t="n"/>
      <c r="O252" s="444" t="n"/>
      <c r="P252" s="444" t="n"/>
      <c r="Q252" s="444" t="n"/>
      <c r="R252" s="444" t="n"/>
      <c r="S252" s="721" t="n"/>
      <c r="T252" s="721" t="n"/>
      <c r="U252" s="444" t="n"/>
      <c r="V252" s="15" t="n"/>
      <c r="W252" s="15" t="n"/>
      <c r="X252" s="15" t="n"/>
      <c r="Y252" s="15" t="n"/>
      <c r="Z252" s="15" t="n"/>
    </row>
    <row r="253" ht="13.5" customFormat="1" customHeight="1" s="33">
      <c r="A253" s="647" t="n"/>
      <c r="B253" s="703" t="n"/>
      <c r="C253" s="704" t="n"/>
      <c r="D253" s="648" t="n"/>
      <c r="E253" s="648" t="n"/>
      <c r="F253" s="648" t="n"/>
      <c r="G253" s="648" t="n"/>
      <c r="H253" s="648" t="n"/>
      <c r="I253" s="648" t="n"/>
      <c r="J253" s="648" t="n"/>
      <c r="K253" s="648" t="n"/>
      <c r="L253" s="648" t="n"/>
      <c r="M253" s="648" t="n"/>
      <c r="N253" s="648" t="n"/>
      <c r="O253" s="648" t="n"/>
      <c r="P253" s="648" t="n"/>
      <c r="Q253" s="648" t="n"/>
      <c r="R253" s="648" t="n"/>
      <c r="S253" s="648" t="n"/>
      <c r="T253" s="648" t="n"/>
      <c r="U253" s="648" t="n"/>
      <c r="V253" s="15" t="n"/>
      <c r="W253" s="15" t="n"/>
      <c r="X253" s="15" t="n"/>
      <c r="Y253" s="15" t="n"/>
      <c r="Z253" s="15" t="n"/>
    </row>
    <row r="254" ht="13.5" customFormat="1" customHeight="1" s="33">
      <c r="A254" s="647" t="n"/>
      <c r="B254" s="440" t="inlineStr">
        <is>
          <t>金額</t>
        </is>
      </c>
      <c r="C254" s="705" t="n"/>
      <c r="D254" s="721" t="n"/>
      <c r="E254" s="721" t="n"/>
      <c r="F254" s="721" t="n"/>
      <c r="G254" s="444" t="n"/>
      <c r="H254" s="444" t="n"/>
      <c r="I254" s="721" t="n"/>
      <c r="J254" s="721" t="n"/>
      <c r="K254" s="444" t="n"/>
      <c r="L254" s="444" t="n"/>
      <c r="M254" s="444" t="n"/>
      <c r="N254" s="444" t="n"/>
      <c r="O254" s="444" t="n"/>
      <c r="P254" s="444" t="n"/>
      <c r="Q254" s="444" t="n"/>
      <c r="R254" s="721" t="n"/>
      <c r="S254" s="721" t="n"/>
      <c r="T254" s="721" t="n"/>
      <c r="U254" s="444" t="n"/>
      <c r="V254" s="15" t="n"/>
      <c r="W254" s="15" t="n"/>
      <c r="X254" s="15" t="n"/>
      <c r="Y254" s="15" t="n"/>
      <c r="Z254" s="15" t="n"/>
    </row>
    <row r="255" ht="13.5" customFormat="1" customHeight="1" s="33">
      <c r="A255" s="648" t="n"/>
      <c r="B255" s="703" t="n"/>
      <c r="C255" s="704" t="n"/>
      <c r="D255" s="648" t="n"/>
      <c r="E255" s="648" t="n"/>
      <c r="F255" s="648" t="n"/>
      <c r="G255" s="648" t="n"/>
      <c r="H255" s="648" t="n"/>
      <c r="I255" s="648" t="n"/>
      <c r="J255" s="648" t="n"/>
      <c r="K255" s="648" t="n"/>
      <c r="L255" s="648" t="n"/>
      <c r="M255" s="648" t="n"/>
      <c r="N255" s="648" t="n"/>
      <c r="O255" s="648" t="n"/>
      <c r="P255" s="648" t="n"/>
      <c r="Q255" s="648" t="n"/>
      <c r="R255" s="648" t="n"/>
      <c r="S255" s="648" t="n"/>
      <c r="T255" s="648" t="n"/>
      <c r="U255" s="648" t="n"/>
      <c r="V255" s="15" t="n"/>
      <c r="W255" s="15" t="n"/>
      <c r="X255" s="15" t="n"/>
      <c r="Y255" s="15" t="n"/>
      <c r="Z255" s="15" t="n"/>
    </row>
    <row r="256" hidden="1" ht="13.5" customFormat="1" customHeight="1" s="33">
      <c r="A256" s="451" t="inlineStr">
        <is>
          <t>入金
⑤</t>
        </is>
      </c>
      <c r="B256" s="440" t="inlineStr">
        <is>
          <t>日付</t>
        </is>
      </c>
      <c r="C256" s="705" t="n"/>
      <c r="D256" s="444" t="n"/>
      <c r="E256" s="444" t="n"/>
      <c r="F256" s="444" t="n"/>
      <c r="G256" s="444" t="n"/>
      <c r="H256" s="444" t="n"/>
      <c r="I256" s="444" t="n"/>
      <c r="J256" s="444" t="n"/>
      <c r="K256" s="444" t="n"/>
      <c r="L256" s="444" t="n"/>
      <c r="M256" s="444" t="n"/>
      <c r="N256" s="444" t="n"/>
      <c r="O256" s="444" t="n"/>
      <c r="P256" s="444" t="n"/>
      <c r="Q256" s="444" t="n"/>
      <c r="R256" s="444" t="n"/>
      <c r="S256" s="721" t="n"/>
      <c r="T256" s="721" t="n"/>
      <c r="U256" s="444" t="n"/>
      <c r="V256" s="15" t="n"/>
      <c r="W256" s="15" t="n"/>
      <c r="X256" s="15" t="n"/>
      <c r="Y256" s="15" t="n"/>
      <c r="Z256" s="15" t="n"/>
    </row>
    <row r="257" hidden="1" ht="13.5" customFormat="1" customHeight="1" s="33">
      <c r="A257" s="647" t="n"/>
      <c r="B257" s="703" t="n"/>
      <c r="C257" s="704" t="n"/>
      <c r="D257" s="648" t="n"/>
      <c r="E257" s="648" t="n"/>
      <c r="F257" s="648" t="n"/>
      <c r="G257" s="648" t="n"/>
      <c r="H257" s="648" t="n"/>
      <c r="I257" s="648" t="n"/>
      <c r="J257" s="648" t="n"/>
      <c r="K257" s="648" t="n"/>
      <c r="L257" s="648" t="n"/>
      <c r="M257" s="648" t="n"/>
      <c r="N257" s="648" t="n"/>
      <c r="O257" s="648" t="n"/>
      <c r="P257" s="648" t="n"/>
      <c r="Q257" s="648" t="n"/>
      <c r="R257" s="648" t="n"/>
      <c r="S257" s="648" t="n"/>
      <c r="T257" s="648" t="n"/>
      <c r="U257" s="648" t="n"/>
      <c r="V257" s="15" t="n"/>
      <c r="W257" s="15" t="n"/>
      <c r="X257" s="15" t="n"/>
      <c r="Y257" s="15" t="n"/>
      <c r="Z257" s="15" t="n"/>
    </row>
    <row r="258" hidden="1" ht="13.5" customFormat="1" customHeight="1" s="33">
      <c r="A258" s="647" t="n"/>
      <c r="B258" s="440" t="inlineStr">
        <is>
          <t>金額</t>
        </is>
      </c>
      <c r="C258" s="705" t="n"/>
      <c r="D258" s="444" t="n"/>
      <c r="E258" s="444" t="n"/>
      <c r="F258" s="721" t="n"/>
      <c r="G258" s="444" t="n"/>
      <c r="H258" s="444" t="n"/>
      <c r="I258" s="444" t="n"/>
      <c r="J258" s="444" t="n"/>
      <c r="K258" s="444" t="n"/>
      <c r="L258" s="444" t="n"/>
      <c r="M258" s="444" t="n"/>
      <c r="N258" s="444" t="n"/>
      <c r="O258" s="444" t="n"/>
      <c r="P258" s="444" t="n"/>
      <c r="Q258" s="444" t="n"/>
      <c r="R258" s="444" t="n"/>
      <c r="S258" s="721" t="n"/>
      <c r="T258" s="721" t="n"/>
      <c r="U258" s="444" t="n"/>
      <c r="V258" s="15" t="n"/>
      <c r="W258" s="15" t="n"/>
      <c r="X258" s="15" t="n"/>
      <c r="Y258" s="15" t="n"/>
      <c r="Z258" s="15" t="n"/>
    </row>
    <row r="259" hidden="1" ht="13.5" customFormat="1" customHeight="1" s="33">
      <c r="A259" s="648" t="n"/>
      <c r="B259" s="703" t="n"/>
      <c r="C259" s="704" t="n"/>
      <c r="D259" s="648" t="n"/>
      <c r="E259" s="648" t="n"/>
      <c r="F259" s="648" t="n"/>
      <c r="G259" s="648" t="n"/>
      <c r="H259" s="648" t="n"/>
      <c r="I259" s="648" t="n"/>
      <c r="J259" s="648" t="n"/>
      <c r="K259" s="648" t="n"/>
      <c r="L259" s="648" t="n"/>
      <c r="M259" s="648" t="n"/>
      <c r="N259" s="648" t="n"/>
      <c r="O259" s="648" t="n"/>
      <c r="P259" s="648" t="n"/>
      <c r="Q259" s="648" t="n"/>
      <c r="R259" s="648" t="n"/>
      <c r="S259" s="648" t="n"/>
      <c r="T259" s="648" t="n"/>
      <c r="U259" s="648" t="n"/>
      <c r="V259" s="15" t="n"/>
      <c r="W259" s="15" t="n"/>
      <c r="X259" s="15" t="n"/>
      <c r="Y259" s="15" t="n"/>
      <c r="Z259" s="15" t="n"/>
    </row>
    <row r="260" hidden="1" ht="13.5" customFormat="1" customHeight="1" s="33">
      <c r="A260" s="451" t="inlineStr">
        <is>
          <t>入金
⑥</t>
        </is>
      </c>
      <c r="B260" s="440" t="inlineStr">
        <is>
          <t>日付</t>
        </is>
      </c>
      <c r="C260" s="705" t="n"/>
      <c r="D260" s="444" t="n"/>
      <c r="E260" s="444" t="n"/>
      <c r="F260" s="444" t="n"/>
      <c r="G260" s="444" t="n"/>
      <c r="H260" s="444" t="n"/>
      <c r="I260" s="444" t="n"/>
      <c r="J260" s="444" t="n"/>
      <c r="K260" s="444" t="n"/>
      <c r="L260" s="444" t="n"/>
      <c r="M260" s="444" t="n"/>
      <c r="N260" s="444" t="n"/>
      <c r="O260" s="444" t="n"/>
      <c r="P260" s="444" t="n"/>
      <c r="Q260" s="444" t="n"/>
      <c r="R260" s="444" t="n"/>
      <c r="S260" s="721" t="n"/>
      <c r="T260" s="721" t="n"/>
      <c r="U260" s="444" t="n"/>
      <c r="V260" s="15" t="n"/>
      <c r="W260" s="15" t="n"/>
      <c r="X260" s="15" t="n"/>
      <c r="Y260" s="15" t="n"/>
      <c r="Z260" s="15" t="n"/>
    </row>
    <row r="261" hidden="1" ht="13.5" customFormat="1" customHeight="1" s="33">
      <c r="A261" s="647" t="n"/>
      <c r="B261" s="703" t="n"/>
      <c r="C261" s="704" t="n"/>
      <c r="D261" s="648" t="n"/>
      <c r="E261" s="648" t="n"/>
      <c r="F261" s="648" t="n"/>
      <c r="G261" s="648" t="n"/>
      <c r="H261" s="648" t="n"/>
      <c r="I261" s="648" t="n"/>
      <c r="J261" s="648" t="n"/>
      <c r="K261" s="648" t="n"/>
      <c r="L261" s="648" t="n"/>
      <c r="M261" s="648" t="n"/>
      <c r="N261" s="648" t="n"/>
      <c r="O261" s="648" t="n"/>
      <c r="P261" s="648" t="n"/>
      <c r="Q261" s="648" t="n"/>
      <c r="R261" s="648" t="n"/>
      <c r="S261" s="648" t="n"/>
      <c r="T261" s="648" t="n"/>
      <c r="U261" s="648" t="n"/>
      <c r="V261" s="15" t="n"/>
      <c r="W261" s="15" t="n"/>
      <c r="X261" s="15" t="n"/>
      <c r="Y261" s="15" t="n"/>
      <c r="Z261" s="15" t="n"/>
    </row>
    <row r="262" hidden="1" ht="13.5" customFormat="1" customHeight="1" s="33">
      <c r="A262" s="647" t="n"/>
      <c r="B262" s="440" t="inlineStr">
        <is>
          <t>金額</t>
        </is>
      </c>
      <c r="C262" s="705" t="n"/>
      <c r="D262" s="444" t="n"/>
      <c r="E262" s="444" t="n"/>
      <c r="F262" s="721" t="n"/>
      <c r="G262" s="444" t="n"/>
      <c r="H262" s="444" t="n"/>
      <c r="I262" s="444" t="n"/>
      <c r="J262" s="444" t="n"/>
      <c r="K262" s="444" t="n"/>
      <c r="L262" s="444" t="n"/>
      <c r="M262" s="444" t="n"/>
      <c r="N262" s="444" t="n"/>
      <c r="O262" s="444" t="n"/>
      <c r="P262" s="444" t="n"/>
      <c r="Q262" s="444" t="n"/>
      <c r="R262" s="444" t="n"/>
      <c r="S262" s="721" t="n"/>
      <c r="T262" s="721" t="n"/>
      <c r="U262" s="444" t="n"/>
      <c r="V262" s="15" t="n"/>
      <c r="W262" s="15" t="n"/>
      <c r="X262" s="15" t="n"/>
      <c r="Y262" s="15" t="n"/>
      <c r="Z262" s="15" t="n"/>
    </row>
    <row r="263" hidden="1" ht="13.5" customFormat="1" customHeight="1" s="33">
      <c r="A263" s="648" t="n"/>
      <c r="B263" s="703" t="n"/>
      <c r="C263" s="704" t="n"/>
      <c r="D263" s="648" t="n"/>
      <c r="E263" s="648" t="n"/>
      <c r="F263" s="648" t="n"/>
      <c r="G263" s="648" t="n"/>
      <c r="H263" s="648" t="n"/>
      <c r="I263" s="648" t="n"/>
      <c r="J263" s="648" t="n"/>
      <c r="K263" s="648" t="n"/>
      <c r="L263" s="648" t="n"/>
      <c r="M263" s="648" t="n"/>
      <c r="N263" s="648" t="n"/>
      <c r="O263" s="648" t="n"/>
      <c r="P263" s="648" t="n"/>
      <c r="Q263" s="648" t="n"/>
      <c r="R263" s="648" t="n"/>
      <c r="S263" s="648" t="n"/>
      <c r="T263" s="648" t="n"/>
      <c r="U263" s="648" t="n"/>
      <c r="V263" s="15" t="n"/>
      <c r="W263" s="15" t="n"/>
      <c r="X263" s="15" t="n"/>
      <c r="Y263" s="15" t="n"/>
      <c r="Z263" s="15" t="n"/>
    </row>
    <row r="264" hidden="1" ht="13.5" customFormat="1" customHeight="1" s="33">
      <c r="A264" s="451" t="inlineStr">
        <is>
          <t>入金
⑥</t>
        </is>
      </c>
      <c r="B264" s="440" t="inlineStr">
        <is>
          <t>日付</t>
        </is>
      </c>
      <c r="C264" s="705" t="n"/>
      <c r="D264" s="444" t="n"/>
      <c r="E264" s="444" t="n"/>
      <c r="F264" s="444" t="n"/>
      <c r="G264" s="444" t="n"/>
      <c r="H264" s="444" t="n"/>
      <c r="I264" s="444" t="n"/>
      <c r="J264" s="444" t="n"/>
      <c r="K264" s="444" t="n"/>
      <c r="L264" s="444" t="n"/>
      <c r="M264" s="444" t="n"/>
      <c r="N264" s="444" t="n"/>
      <c r="O264" s="444" t="n"/>
      <c r="P264" s="444" t="n"/>
      <c r="Q264" s="444" t="n"/>
      <c r="R264" s="444" t="n"/>
      <c r="S264" s="721" t="n"/>
      <c r="T264" s="721" t="n"/>
      <c r="U264" s="444" t="n"/>
      <c r="V264" s="15" t="n"/>
      <c r="W264" s="15" t="n"/>
      <c r="X264" s="15" t="n"/>
      <c r="Y264" s="15" t="n"/>
      <c r="Z264" s="15" t="n"/>
    </row>
    <row r="265" hidden="1" ht="13.5" customFormat="1" customHeight="1" s="33">
      <c r="A265" s="647" t="n"/>
      <c r="B265" s="703" t="n"/>
      <c r="C265" s="704" t="n"/>
      <c r="D265" s="648" t="n"/>
      <c r="E265" s="648" t="n"/>
      <c r="F265" s="648" t="n"/>
      <c r="G265" s="648" t="n"/>
      <c r="H265" s="648" t="n"/>
      <c r="I265" s="648" t="n"/>
      <c r="J265" s="648" t="n"/>
      <c r="K265" s="648" t="n"/>
      <c r="L265" s="648" t="n"/>
      <c r="M265" s="648" t="n"/>
      <c r="N265" s="648" t="n"/>
      <c r="O265" s="648" t="n"/>
      <c r="P265" s="648" t="n"/>
      <c r="Q265" s="648" t="n"/>
      <c r="R265" s="648" t="n"/>
      <c r="S265" s="648" t="n"/>
      <c r="T265" s="648" t="n"/>
      <c r="U265" s="648" t="n"/>
      <c r="V265" s="15" t="n"/>
      <c r="W265" s="15" t="n"/>
      <c r="X265" s="15" t="n"/>
      <c r="Y265" s="15" t="n"/>
      <c r="Z265" s="15" t="n"/>
    </row>
    <row r="266" hidden="1" ht="13.5" customFormat="1" customHeight="1" s="33">
      <c r="A266" s="647" t="n"/>
      <c r="B266" s="440" t="inlineStr">
        <is>
          <t>金額</t>
        </is>
      </c>
      <c r="C266" s="705" t="n"/>
      <c r="D266" s="444" t="n"/>
      <c r="E266" s="444" t="n"/>
      <c r="F266" s="721" t="n"/>
      <c r="G266" s="444" t="n"/>
      <c r="H266" s="444" t="n"/>
      <c r="I266" s="444" t="n"/>
      <c r="J266" s="444" t="n"/>
      <c r="K266" s="444" t="n"/>
      <c r="L266" s="444" t="n"/>
      <c r="M266" s="444" t="n"/>
      <c r="N266" s="444" t="n"/>
      <c r="O266" s="444" t="n"/>
      <c r="P266" s="444" t="n"/>
      <c r="Q266" s="444" t="n"/>
      <c r="R266" s="444" t="n"/>
      <c r="S266" s="721" t="n"/>
      <c r="T266" s="721" t="n"/>
      <c r="U266" s="444" t="n"/>
      <c r="V266" s="15" t="n"/>
      <c r="W266" s="15" t="n"/>
      <c r="X266" s="15" t="n"/>
      <c r="Y266" s="15" t="n"/>
      <c r="Z266" s="15" t="n"/>
    </row>
    <row r="267" hidden="1" ht="13.5" customFormat="1" customHeight="1" s="33">
      <c r="A267" s="648" t="n"/>
      <c r="B267" s="703" t="n"/>
      <c r="C267" s="704" t="n"/>
      <c r="D267" s="648" t="n"/>
      <c r="E267" s="648" t="n"/>
      <c r="F267" s="648" t="n"/>
      <c r="G267" s="648" t="n"/>
      <c r="H267" s="648" t="n"/>
      <c r="I267" s="648" t="n"/>
      <c r="J267" s="648" t="n"/>
      <c r="K267" s="648" t="n"/>
      <c r="L267" s="648" t="n"/>
      <c r="M267" s="648" t="n"/>
      <c r="N267" s="648" t="n"/>
      <c r="O267" s="648" t="n"/>
      <c r="P267" s="648" t="n"/>
      <c r="Q267" s="648" t="n"/>
      <c r="R267" s="648" t="n"/>
      <c r="S267" s="648" t="n"/>
      <c r="T267" s="648" t="n"/>
      <c r="U267" s="648" t="n"/>
      <c r="V267" s="15" t="n"/>
      <c r="W267" s="15" t="n"/>
      <c r="X267" s="15" t="n"/>
      <c r="Y267" s="15" t="n"/>
      <c r="Z267" s="15" t="n"/>
    </row>
    <row r="268" hidden="1" ht="13.5" customFormat="1" customHeight="1" s="33">
      <c r="A268" s="451" t="inlineStr">
        <is>
          <t>入金
⑦</t>
        </is>
      </c>
      <c r="B268" s="440" t="inlineStr">
        <is>
          <t>日付</t>
        </is>
      </c>
      <c r="C268" s="705" t="n"/>
      <c r="D268" s="444" t="n"/>
      <c r="E268" s="444" t="n"/>
      <c r="F268" s="444" t="n"/>
      <c r="G268" s="444" t="n"/>
      <c r="H268" s="438" t="n"/>
      <c r="I268" s="444" t="n"/>
      <c r="J268" s="438" t="n"/>
      <c r="K268" s="444" t="n"/>
      <c r="L268" s="444" t="n"/>
      <c r="M268" s="444" t="n"/>
      <c r="N268" s="444" t="n"/>
      <c r="O268" s="444" t="n"/>
      <c r="P268" s="444" t="n"/>
      <c r="Q268" s="444" t="n"/>
      <c r="R268" s="444" t="n"/>
      <c r="S268" s="721" t="n"/>
      <c r="T268" s="721" t="n"/>
      <c r="U268" s="444" t="n"/>
      <c r="V268" s="15" t="n"/>
      <c r="W268" s="15" t="n"/>
      <c r="X268" s="15" t="n"/>
      <c r="Y268" s="15" t="n"/>
      <c r="Z268" s="15" t="n"/>
    </row>
    <row r="269" hidden="1" ht="13.5" customFormat="1" customHeight="1" s="33">
      <c r="A269" s="647" t="n"/>
      <c r="B269" s="703" t="n"/>
      <c r="C269" s="704" t="n"/>
      <c r="D269" s="648" t="n"/>
      <c r="E269" s="648" t="n"/>
      <c r="F269" s="648" t="n"/>
      <c r="G269" s="648" t="n"/>
      <c r="H269" s="439" t="n"/>
      <c r="I269" s="648" t="n"/>
      <c r="J269" s="439" t="n"/>
      <c r="K269" s="648" t="n"/>
      <c r="L269" s="648" t="n"/>
      <c r="M269" s="648" t="n"/>
      <c r="N269" s="648" t="n"/>
      <c r="O269" s="648" t="n"/>
      <c r="P269" s="648" t="n"/>
      <c r="Q269" s="648" t="n"/>
      <c r="R269" s="648" t="n"/>
      <c r="S269" s="648" t="n"/>
      <c r="T269" s="648" t="n"/>
      <c r="U269" s="648" t="n"/>
      <c r="V269" s="15" t="n"/>
      <c r="W269" s="15" t="n"/>
      <c r="X269" s="15" t="n"/>
      <c r="Y269" s="15" t="n"/>
      <c r="Z269" s="15" t="n"/>
    </row>
    <row r="270" hidden="1" ht="13.5" customFormat="1" customHeight="1" s="33">
      <c r="A270" s="647" t="n"/>
      <c r="B270" s="440" t="inlineStr">
        <is>
          <t>金額</t>
        </is>
      </c>
      <c r="C270" s="705" t="n"/>
      <c r="D270" s="444" t="n"/>
      <c r="E270" s="444" t="n"/>
      <c r="F270" s="444" t="n"/>
      <c r="G270" s="444" t="n"/>
      <c r="H270" s="438" t="n"/>
      <c r="I270" s="444" t="n"/>
      <c r="J270" s="438" t="n"/>
      <c r="K270" s="444" t="n"/>
      <c r="L270" s="444" t="n"/>
      <c r="M270" s="444" t="n"/>
      <c r="N270" s="444" t="n"/>
      <c r="O270" s="444" t="n"/>
      <c r="P270" s="444" t="n"/>
      <c r="Q270" s="444" t="n"/>
      <c r="R270" s="444" t="n"/>
      <c r="S270" s="721" t="n"/>
      <c r="T270" s="721" t="n"/>
      <c r="U270" s="444" t="n"/>
      <c r="V270" s="15" t="n"/>
      <c r="W270" s="15" t="n"/>
      <c r="X270" s="15" t="n"/>
      <c r="Y270" s="15" t="n"/>
      <c r="Z270" s="15" t="n"/>
    </row>
    <row r="271" hidden="1" ht="13.5" customFormat="1" customHeight="1" s="33">
      <c r="A271" s="648" t="n"/>
      <c r="B271" s="703" t="n"/>
      <c r="C271" s="704" t="n"/>
      <c r="D271" s="648" t="n"/>
      <c r="E271" s="648" t="n"/>
      <c r="F271" s="648" t="n"/>
      <c r="G271" s="648" t="n"/>
      <c r="H271" s="439" t="n"/>
      <c r="I271" s="648" t="n"/>
      <c r="J271" s="439" t="n"/>
      <c r="K271" s="648" t="n"/>
      <c r="L271" s="648" t="n"/>
      <c r="M271" s="648" t="n"/>
      <c r="N271" s="648" t="n"/>
      <c r="O271" s="648" t="n"/>
      <c r="P271" s="648" t="n"/>
      <c r="Q271" s="648" t="n"/>
      <c r="R271" s="648" t="n"/>
      <c r="S271" s="648" t="n"/>
      <c r="T271" s="648" t="n"/>
      <c r="U271" s="648" t="n"/>
      <c r="V271" s="15" t="n"/>
      <c r="W271" s="15" t="n"/>
      <c r="X271" s="15" t="n"/>
      <c r="Y271" s="15" t="n"/>
      <c r="Z271" s="15" t="n"/>
    </row>
    <row r="272" hidden="1" ht="13.5" customFormat="1" customHeight="1" s="33">
      <c r="A272" s="451" t="inlineStr">
        <is>
          <t>入金
⑧</t>
        </is>
      </c>
      <c r="B272" s="440" t="inlineStr">
        <is>
          <t>日付</t>
        </is>
      </c>
      <c r="C272" s="705" t="n"/>
      <c r="D272" s="444" t="n"/>
      <c r="E272" s="444" t="n"/>
      <c r="F272" s="444" t="n"/>
      <c r="G272" s="444" t="n"/>
      <c r="H272" s="438" t="n"/>
      <c r="I272" s="444" t="n"/>
      <c r="J272" s="438" t="n"/>
      <c r="K272" s="444" t="n"/>
      <c r="L272" s="444" t="n"/>
      <c r="M272" s="444" t="n"/>
      <c r="N272" s="444" t="n"/>
      <c r="O272" s="444" t="n"/>
      <c r="P272" s="444" t="n"/>
      <c r="Q272" s="444" t="n"/>
      <c r="R272" s="444" t="n"/>
      <c r="S272" s="721" t="n"/>
      <c r="T272" s="721" t="n"/>
      <c r="U272" s="444" t="n"/>
      <c r="V272" s="15" t="n"/>
      <c r="W272" s="15" t="n"/>
      <c r="X272" s="15" t="n"/>
      <c r="Y272" s="15" t="n"/>
      <c r="Z272" s="15" t="n"/>
    </row>
    <row r="273" hidden="1" ht="13.5" customFormat="1" customHeight="1" s="33">
      <c r="A273" s="647" t="n"/>
      <c r="B273" s="703" t="n"/>
      <c r="C273" s="704" t="n"/>
      <c r="D273" s="648" t="n"/>
      <c r="E273" s="648" t="n"/>
      <c r="F273" s="648" t="n"/>
      <c r="G273" s="648" t="n"/>
      <c r="H273" s="439" t="n"/>
      <c r="I273" s="648" t="n"/>
      <c r="J273" s="439" t="n"/>
      <c r="K273" s="648" t="n"/>
      <c r="L273" s="648" t="n"/>
      <c r="M273" s="648" t="n"/>
      <c r="N273" s="648" t="n"/>
      <c r="O273" s="648" t="n"/>
      <c r="P273" s="648" t="n"/>
      <c r="Q273" s="648" t="n"/>
      <c r="R273" s="648" t="n"/>
      <c r="S273" s="648" t="n"/>
      <c r="T273" s="648" t="n"/>
      <c r="U273" s="648" t="n"/>
      <c r="V273" s="15" t="n"/>
      <c r="W273" s="15" t="n"/>
      <c r="X273" s="15" t="n"/>
      <c r="Y273" s="15" t="n"/>
      <c r="Z273" s="15" t="n"/>
    </row>
    <row r="274" hidden="1" ht="13.5" customFormat="1" customHeight="1" s="33">
      <c r="A274" s="647" t="n"/>
      <c r="B274" s="440" t="inlineStr">
        <is>
          <t>金額</t>
        </is>
      </c>
      <c r="C274" s="705" t="n"/>
      <c r="D274" s="444" t="n"/>
      <c r="E274" s="444" t="n"/>
      <c r="F274" s="444" t="n"/>
      <c r="G274" s="444" t="n"/>
      <c r="H274" s="438" t="n"/>
      <c r="I274" s="444" t="n"/>
      <c r="J274" s="438" t="n"/>
      <c r="K274" s="444" t="n"/>
      <c r="L274" s="444" t="n"/>
      <c r="M274" s="444" t="n"/>
      <c r="N274" s="444" t="n"/>
      <c r="O274" s="444" t="n"/>
      <c r="P274" s="444" t="n"/>
      <c r="Q274" s="444" t="n"/>
      <c r="R274" s="444" t="n"/>
      <c r="S274" s="721" t="n"/>
      <c r="T274" s="721" t="n"/>
      <c r="U274" s="444" t="n"/>
      <c r="V274" s="15" t="n"/>
      <c r="W274" s="15" t="n"/>
      <c r="X274" s="15" t="n"/>
      <c r="Y274" s="15" t="n"/>
      <c r="Z274" s="15" t="n"/>
    </row>
    <row r="275" hidden="1" ht="13.5" customFormat="1" customHeight="1" s="33">
      <c r="A275" s="648" t="n"/>
      <c r="B275" s="703" t="n"/>
      <c r="C275" s="704" t="n"/>
      <c r="D275" s="648" t="n"/>
      <c r="E275" s="648" t="n"/>
      <c r="F275" s="648" t="n"/>
      <c r="G275" s="648" t="n"/>
      <c r="H275" s="439" t="n"/>
      <c r="I275" s="648" t="n"/>
      <c r="J275" s="439" t="n"/>
      <c r="K275" s="648" t="n"/>
      <c r="L275" s="648" t="n"/>
      <c r="M275" s="648" t="n"/>
      <c r="N275" s="648" t="n"/>
      <c r="O275" s="648" t="n"/>
      <c r="P275" s="648" t="n"/>
      <c r="Q275" s="648" t="n"/>
      <c r="R275" s="648" t="n"/>
      <c r="S275" s="648" t="n"/>
      <c r="T275" s="648" t="n"/>
      <c r="U275" s="648" t="n"/>
      <c r="V275" s="15" t="n"/>
      <c r="W275" s="15" t="n"/>
      <c r="X275" s="15" t="n"/>
      <c r="Y275" s="15" t="n"/>
      <c r="Z275" s="15" t="n"/>
    </row>
    <row r="276" customFormat="1" s="33">
      <c r="A276" s="441" t="inlineStr">
        <is>
          <t>債権残高</t>
        </is>
      </c>
      <c r="B276" s="681" t="n"/>
      <c r="C276" s="681" t="n"/>
      <c r="D276" s="670">
        <f>D237-D242-D246-D250-D254-D258-D262-D266</f>
        <v/>
      </c>
      <c r="E276" s="670">
        <f>E237-E242-E246-E250-E254-E258-E262</f>
        <v/>
      </c>
      <c r="F276" s="670">
        <f>F237-F242-F246-F250-F254-F258-F262-F266</f>
        <v/>
      </c>
      <c r="G276" s="670">
        <f>G237-G242-G246-G250-G254-G258-G262</f>
        <v/>
      </c>
      <c r="H276" s="670">
        <f>H237-H242-H246-H250-H254-H258-H262</f>
        <v/>
      </c>
      <c r="I276" s="670">
        <f>I237-I242-I246-I250-I254-I258-I262</f>
        <v/>
      </c>
      <c r="J276" s="670">
        <f>J237-J242-J246-J250-J254-J258-J262</f>
        <v/>
      </c>
      <c r="K276" s="670">
        <f>K237-K242-K246-K250-K254-K258-K262</f>
        <v/>
      </c>
      <c r="L276" s="670">
        <f>L237-L242-L246-L250-L254-L258-L262</f>
        <v/>
      </c>
      <c r="M276" s="670">
        <f>M237-M242-M246-M250-M254-M258-M262</f>
        <v/>
      </c>
      <c r="N276" s="670">
        <f>N237-N242-N246-N250-N254-N258-N262</f>
        <v/>
      </c>
      <c r="O276" s="670">
        <f>O237-O242-O246-O250-O254-O258-O262</f>
        <v/>
      </c>
      <c r="P276" s="670">
        <f>P237-P242-P246-P250-P254-P258-P262</f>
        <v/>
      </c>
      <c r="Q276" s="670">
        <f>Q237-Q242-Q246-Q250-Q254-Q258-Q262</f>
        <v/>
      </c>
      <c r="R276" s="670">
        <f>R237-R242-R246-R250-R254-R258-R262</f>
        <v/>
      </c>
      <c r="S276" s="670">
        <f>S237-S242-S246-S250-S254-S258-S262</f>
        <v/>
      </c>
      <c r="T276" s="670">
        <f>T237-T242-T246-T250-T254-T258-T262</f>
        <v/>
      </c>
      <c r="U276" s="725" t="n"/>
      <c r="V276" s="15" t="n"/>
      <c r="W276" s="15" t="n"/>
      <c r="X276" s="15" t="n"/>
      <c r="Y276" s="15" t="n"/>
      <c r="Z276" s="15" t="n"/>
    </row>
    <row r="277" customFormat="1" s="33">
      <c r="A277" s="703" t="n"/>
      <c r="B277" s="708" t="n"/>
      <c r="C277" s="708" t="n"/>
      <c r="D277" s="648" t="n"/>
      <c r="E277" s="648" t="n"/>
      <c r="F277" s="648" t="n"/>
      <c r="G277" s="648" t="n"/>
      <c r="H277" s="648" t="n"/>
      <c r="I277" s="648" t="n"/>
      <c r="J277" s="648" t="n"/>
      <c r="K277" s="648" t="n"/>
      <c r="L277" s="648" t="n"/>
      <c r="M277" s="648" t="n"/>
      <c r="N277" s="648" t="n"/>
      <c r="O277" s="648" t="n"/>
      <c r="P277" s="648" t="n"/>
      <c r="Q277" s="648" t="n"/>
      <c r="R277" s="648" t="n"/>
      <c r="S277" s="648" t="n"/>
      <c r="T277" s="648" t="n"/>
      <c r="U277" s="648" t="n"/>
      <c r="V277" s="15" t="n"/>
      <c r="W277" s="15" t="n"/>
      <c r="X277" s="15" t="n"/>
      <c r="Y277" s="15" t="n"/>
      <c r="Z277" s="15" t="n"/>
    </row>
    <row r="278" customFormat="1" s="33">
      <c r="A278" s="729" t="inlineStr">
        <is>
          <t>合計債権残高</t>
        </is>
      </c>
      <c r="B278" s="681" t="n"/>
      <c r="C278" s="681" t="n"/>
      <c r="D278" s="730">
        <f>SUM(D276:I277)</f>
        <v/>
      </c>
      <c r="E278" s="681" t="n"/>
      <c r="F278" s="681" t="n"/>
      <c r="G278" s="681" t="n"/>
      <c r="H278" s="681" t="n"/>
      <c r="I278" s="705" t="n"/>
      <c r="J278" s="731" t="n"/>
      <c r="K278" s="731" t="n"/>
      <c r="L278" s="731" t="n"/>
      <c r="M278" s="731" t="n"/>
      <c r="N278" s="731" t="n"/>
      <c r="O278" s="731" t="n"/>
      <c r="P278" s="731" t="n"/>
      <c r="Q278" s="731" t="n"/>
      <c r="R278" s="731" t="n"/>
      <c r="S278" s="731" t="n"/>
      <c r="T278" s="731" t="n"/>
      <c r="U278" s="732" t="n"/>
      <c r="V278" s="15" t="n"/>
      <c r="W278" s="15" t="n"/>
      <c r="X278" s="15" t="n"/>
      <c r="Y278" s="15" t="n"/>
      <c r="Z278" s="15" t="n"/>
    </row>
    <row r="279" customFormat="1" s="33">
      <c r="A279" s="703" t="n"/>
      <c r="B279" s="708" t="n"/>
      <c r="C279" s="708" t="n"/>
      <c r="D279" s="703" t="n"/>
      <c r="E279" s="708" t="n"/>
      <c r="F279" s="708" t="n"/>
      <c r="G279" s="708" t="n"/>
      <c r="H279" s="708" t="n"/>
      <c r="I279" s="704" t="n"/>
      <c r="J279" s="731" t="n"/>
      <c r="K279" s="731" t="n"/>
      <c r="L279" s="731" t="n"/>
      <c r="M279" s="731" t="n"/>
      <c r="N279" s="731" t="n"/>
      <c r="O279" s="731" t="n"/>
      <c r="P279" s="731" t="n"/>
      <c r="Q279" s="731" t="n"/>
      <c r="R279" s="731" t="n"/>
      <c r="S279" s="731" t="n"/>
      <c r="T279" s="731" t="n"/>
      <c r="U279" s="733" t="n"/>
      <c r="V279" s="15" t="n"/>
      <c r="W279" s="15" t="n"/>
      <c r="X279" s="15" t="n"/>
      <c r="Y279" s="15" t="n"/>
      <c r="Z279" s="15" t="n"/>
    </row>
    <row r="280" ht="38.25" customFormat="1" customHeight="1" s="33">
      <c r="A280" s="15" t="n"/>
      <c r="B280" s="15" t="n"/>
      <c r="C280" s="15" t="n"/>
      <c r="D280" s="299" t="n"/>
      <c r="E280" s="299" t="n"/>
      <c r="F280" s="299" t="n"/>
      <c r="G280" s="299" t="n"/>
      <c r="H280" s="299" t="n"/>
      <c r="I280" s="299" t="n"/>
      <c r="J280" s="299" t="n"/>
      <c r="K280" s="299" t="n"/>
      <c r="L280" s="299" t="n"/>
      <c r="M280" s="299" t="n"/>
      <c r="N280" s="299" t="n"/>
      <c r="O280" s="299" t="n"/>
      <c r="P280" s="299" t="n"/>
      <c r="Q280" s="299" t="n"/>
      <c r="R280" s="299" t="n"/>
      <c r="S280" s="299" t="n"/>
      <c r="T280" s="299" t="n"/>
      <c r="U280" s="299" t="n"/>
      <c r="V280" s="15" t="n"/>
      <c r="W280" s="15" t="n"/>
      <c r="X280" s="15" t="n"/>
      <c r="Y280" s="15" t="n"/>
      <c r="Z280" s="15" t="n"/>
    </row>
    <row r="281" ht="27.75" customHeight="1" s="637">
      <c r="I281" s="642" t="n"/>
      <c r="J281" s="642" t="n"/>
    </row>
  </sheetData>
  <mergeCells count="483">
    <mergeCell ref="G268:G269"/>
    <mergeCell ref="L264:L265"/>
    <mergeCell ref="N264:N265"/>
    <mergeCell ref="I268:I269"/>
    <mergeCell ref="E274:E275"/>
    <mergeCell ref="B29:B30"/>
    <mergeCell ref="D254:D255"/>
    <mergeCell ref="B23:B24"/>
    <mergeCell ref="F272:F273"/>
    <mergeCell ref="O276:O277"/>
    <mergeCell ref="Q276:Q277"/>
    <mergeCell ref="Q270:Q271"/>
    <mergeCell ref="S270:S271"/>
    <mergeCell ref="A151:A152"/>
    <mergeCell ref="N274:N275"/>
    <mergeCell ref="B37:B38"/>
    <mergeCell ref="F262:F263"/>
    <mergeCell ref="B199:C200"/>
    <mergeCell ref="G246:G247"/>
    <mergeCell ref="L242:L243"/>
    <mergeCell ref="U240:U241"/>
    <mergeCell ref="E254:E255"/>
    <mergeCell ref="H244:H245"/>
    <mergeCell ref="E248:E249"/>
    <mergeCell ref="J244:J245"/>
    <mergeCell ref="B167:C168"/>
    <mergeCell ref="B161:C162"/>
    <mergeCell ref="N252:N253"/>
    <mergeCell ref="F252:F253"/>
    <mergeCell ref="P252:P253"/>
    <mergeCell ref="B97:B98"/>
    <mergeCell ref="T272:T273"/>
    <mergeCell ref="A278:C279"/>
    <mergeCell ref="P270:P271"/>
    <mergeCell ref="L237:L238"/>
    <mergeCell ref="B17:B18"/>
    <mergeCell ref="T274:T275"/>
    <mergeCell ref="B77:B78"/>
    <mergeCell ref="B11:B12"/>
    <mergeCell ref="B254:C255"/>
    <mergeCell ref="I242:I243"/>
    <mergeCell ref="K240:K241"/>
    <mergeCell ref="S258:S259"/>
    <mergeCell ref="U258:U259"/>
    <mergeCell ref="K258:K259"/>
    <mergeCell ref="H262:H263"/>
    <mergeCell ref="M258:M259"/>
    <mergeCell ref="B256:C257"/>
    <mergeCell ref="A248:A251"/>
    <mergeCell ref="I244:I245"/>
    <mergeCell ref="S260:S261"/>
    <mergeCell ref="U260:U261"/>
    <mergeCell ref="K260:K261"/>
    <mergeCell ref="B95:B96"/>
    <mergeCell ref="B45:B46"/>
    <mergeCell ref="M264:M265"/>
    <mergeCell ref="B272:C273"/>
    <mergeCell ref="B274:C275"/>
    <mergeCell ref="B157:C158"/>
    <mergeCell ref="E262:E263"/>
    <mergeCell ref="G262:G263"/>
    <mergeCell ref="B175:C176"/>
    <mergeCell ref="G237:G238"/>
    <mergeCell ref="I237:I238"/>
    <mergeCell ref="P262:P263"/>
    <mergeCell ref="N276:N277"/>
    <mergeCell ref="H252:H253"/>
    <mergeCell ref="P276:P277"/>
    <mergeCell ref="A276:C277"/>
    <mergeCell ref="M246:M247"/>
    <mergeCell ref="R242:R243"/>
    <mergeCell ref="O246:O247"/>
    <mergeCell ref="T242:T243"/>
    <mergeCell ref="B225:B226"/>
    <mergeCell ref="M248:M249"/>
    <mergeCell ref="R244:R245"/>
    <mergeCell ref="O248:O249"/>
    <mergeCell ref="B83:B84"/>
    <mergeCell ref="A272:A275"/>
    <mergeCell ref="B234:C234"/>
    <mergeCell ref="B33:B34"/>
    <mergeCell ref="F270:F271"/>
    <mergeCell ref="B155:C156"/>
    <mergeCell ref="B264:C265"/>
    <mergeCell ref="G252:G253"/>
    <mergeCell ref="T264:T265"/>
    <mergeCell ref="D256:D257"/>
    <mergeCell ref="M272:M273"/>
    <mergeCell ref="Q268:Q269"/>
    <mergeCell ref="I252:I253"/>
    <mergeCell ref="S268:S269"/>
    <mergeCell ref="U250:U251"/>
    <mergeCell ref="B262:C263"/>
    <mergeCell ref="U274:U275"/>
    <mergeCell ref="K274:K275"/>
    <mergeCell ref="M274:M275"/>
    <mergeCell ref="O274:O275"/>
    <mergeCell ref="H240:H241"/>
    <mergeCell ref="P237:P238"/>
    <mergeCell ref="R237:R238"/>
    <mergeCell ref="B47:B48"/>
    <mergeCell ref="J258:J259"/>
    <mergeCell ref="L258:L259"/>
    <mergeCell ref="B246:C247"/>
    <mergeCell ref="P266:P267"/>
    <mergeCell ref="H266:H267"/>
    <mergeCell ref="B211:C212"/>
    <mergeCell ref="E270:E271"/>
    <mergeCell ref="J260:J261"/>
    <mergeCell ref="B152:C152"/>
    <mergeCell ref="L260:L261"/>
    <mergeCell ref="B183:C184"/>
    <mergeCell ref="P268:P269"/>
    <mergeCell ref="B185:C186"/>
    <mergeCell ref="B177:B178"/>
    <mergeCell ref="K254:K255"/>
    <mergeCell ref="M254:M255"/>
    <mergeCell ref="B252:C253"/>
    <mergeCell ref="B227:C228"/>
    <mergeCell ref="U272:U273"/>
    <mergeCell ref="I240:I241"/>
    <mergeCell ref="M256:M257"/>
    <mergeCell ref="P250:P251"/>
    <mergeCell ref="R250:R251"/>
    <mergeCell ref="B41:B42"/>
    <mergeCell ref="R260:R261"/>
    <mergeCell ref="B59:B60"/>
    <mergeCell ref="L246:L247"/>
    <mergeCell ref="Q242:Q243"/>
    <mergeCell ref="A101:A147"/>
    <mergeCell ref="N246:N247"/>
    <mergeCell ref="S242:S243"/>
    <mergeCell ref="B100:C100"/>
    <mergeCell ref="B43:B44"/>
    <mergeCell ref="J254:J255"/>
    <mergeCell ref="B61:B62"/>
    <mergeCell ref="G258:G259"/>
    <mergeCell ref="L254:L255"/>
    <mergeCell ref="I258:I259"/>
    <mergeCell ref="L248:L249"/>
    <mergeCell ref="Q244:Q245"/>
    <mergeCell ref="N248:N249"/>
    <mergeCell ref="S244:S245"/>
    <mergeCell ref="B207:C208"/>
    <mergeCell ref="A233:A234"/>
    <mergeCell ref="E260:E261"/>
    <mergeCell ref="B173:C174"/>
    <mergeCell ref="E276:E277"/>
    <mergeCell ref="A252:A255"/>
    <mergeCell ref="U264:U265"/>
    <mergeCell ref="R268:R269"/>
    <mergeCell ref="R240:R241"/>
    <mergeCell ref="L274:L275"/>
    <mergeCell ref="O262:O263"/>
    <mergeCell ref="A148:C148"/>
    <mergeCell ref="Q262:Q263"/>
    <mergeCell ref="O237:O238"/>
    <mergeCell ref="Q237:Q238"/>
    <mergeCell ref="S237:S238"/>
    <mergeCell ref="B191:C192"/>
    <mergeCell ref="D270:D271"/>
    <mergeCell ref="N242:N243"/>
    <mergeCell ref="M270:M271"/>
    <mergeCell ref="B3:B4"/>
    <mergeCell ref="A239:C239"/>
    <mergeCell ref="B67:B68"/>
    <mergeCell ref="B217:C218"/>
    <mergeCell ref="B69:B70"/>
    <mergeCell ref="J256:J257"/>
    <mergeCell ref="O252:O253"/>
    <mergeCell ref="L256:L257"/>
    <mergeCell ref="Q252:Q253"/>
    <mergeCell ref="H264:H265"/>
    <mergeCell ref="J264:J265"/>
    <mergeCell ref="Q250:Q251"/>
    <mergeCell ref="D278:I279"/>
    <mergeCell ref="I250:I251"/>
    <mergeCell ref="S250:S251"/>
    <mergeCell ref="K250:K251"/>
    <mergeCell ref="G274:G275"/>
    <mergeCell ref="B248:C249"/>
    <mergeCell ref="T248:T249"/>
    <mergeCell ref="B223:C224"/>
    <mergeCell ref="P244:P245"/>
    <mergeCell ref="M276:M277"/>
    <mergeCell ref="R266:R267"/>
    <mergeCell ref="O270:O271"/>
    <mergeCell ref="I256:I257"/>
    <mergeCell ref="K256:K257"/>
    <mergeCell ref="D276:D277"/>
    <mergeCell ref="D242:D243"/>
    <mergeCell ref="F242:F243"/>
    <mergeCell ref="B205:C206"/>
    <mergeCell ref="B57:B58"/>
    <mergeCell ref="Q240:Q241"/>
    <mergeCell ref="D244:D245"/>
    <mergeCell ref="S240:S241"/>
    <mergeCell ref="F244:F245"/>
    <mergeCell ref="N262:N263"/>
    <mergeCell ref="B221:C222"/>
    <mergeCell ref="L270:L271"/>
    <mergeCell ref="H237:H238"/>
    <mergeCell ref="B9:B10"/>
    <mergeCell ref="I274:I275"/>
    <mergeCell ref="N270:N271"/>
    <mergeCell ref="J237:J238"/>
    <mergeCell ref="A153:A230"/>
    <mergeCell ref="E242:E243"/>
    <mergeCell ref="R254:R255"/>
    <mergeCell ref="G242:G243"/>
    <mergeCell ref="B75:B76"/>
    <mergeCell ref="O258:O259"/>
    <mergeCell ref="T254:T255"/>
    <mergeCell ref="Q258:Q259"/>
    <mergeCell ref="D262:D263"/>
    <mergeCell ref="P240:P241"/>
    <mergeCell ref="B85:B86"/>
    <mergeCell ref="O268:O269"/>
    <mergeCell ref="E244:E245"/>
    <mergeCell ref="R256:R257"/>
    <mergeCell ref="O260:O261"/>
    <mergeCell ref="T256:T257"/>
    <mergeCell ref="Q260:Q261"/>
    <mergeCell ref="G264:G265"/>
    <mergeCell ref="I264:I265"/>
    <mergeCell ref="F268:F269"/>
    <mergeCell ref="K264:K265"/>
    <mergeCell ref="U246:U247"/>
    <mergeCell ref="H250:H251"/>
    <mergeCell ref="J250:J251"/>
    <mergeCell ref="N258:N259"/>
    <mergeCell ref="U248:U249"/>
    <mergeCell ref="B19:B20"/>
    <mergeCell ref="A149:C150"/>
    <mergeCell ref="E237:E238"/>
    <mergeCell ref="B65:B66"/>
    <mergeCell ref="J276:J277"/>
    <mergeCell ref="L276:L277"/>
    <mergeCell ref="Q266:Q267"/>
    <mergeCell ref="B242:C243"/>
    <mergeCell ref="S266:S267"/>
    <mergeCell ref="I246:I247"/>
    <mergeCell ref="K246:K247"/>
    <mergeCell ref="P242:P243"/>
    <mergeCell ref="A3:A100"/>
    <mergeCell ref="B244:C245"/>
    <mergeCell ref="B231:C232"/>
    <mergeCell ref="K248:K249"/>
    <mergeCell ref="G244:G245"/>
    <mergeCell ref="E252:E253"/>
    <mergeCell ref="I272:I273"/>
    <mergeCell ref="R276:R277"/>
    <mergeCell ref="B13:B14"/>
    <mergeCell ref="T270:T271"/>
    <mergeCell ref="Q274:Q275"/>
    <mergeCell ref="B163:C164"/>
    <mergeCell ref="B15:B16"/>
    <mergeCell ref="S254:S255"/>
    <mergeCell ref="F258:F259"/>
    <mergeCell ref="U254:U255"/>
    <mergeCell ref="H258:H259"/>
    <mergeCell ref="A244:A247"/>
    <mergeCell ref="L266:L267"/>
    <mergeCell ref="N266:N267"/>
    <mergeCell ref="F266:F267"/>
    <mergeCell ref="N260:N261"/>
    <mergeCell ref="S256:S257"/>
    <mergeCell ref="P260:P261"/>
    <mergeCell ref="F260:F261"/>
    <mergeCell ref="U256:U257"/>
    <mergeCell ref="H260:H261"/>
    <mergeCell ref="L268:L269"/>
    <mergeCell ref="B91:B92"/>
    <mergeCell ref="B25:B26"/>
    <mergeCell ref="P274:P275"/>
    <mergeCell ref="B35:B36"/>
    <mergeCell ref="B93:B94"/>
    <mergeCell ref="B181:C182"/>
    <mergeCell ref="S272:S273"/>
    <mergeCell ref="E240:E241"/>
    <mergeCell ref="K272:K273"/>
    <mergeCell ref="G240:G241"/>
    <mergeCell ref="B270:C271"/>
    <mergeCell ref="S274:S275"/>
    <mergeCell ref="K262:K263"/>
    <mergeCell ref="K276:K277"/>
    <mergeCell ref="U242:U243"/>
    <mergeCell ref="H246:H247"/>
    <mergeCell ref="M242:M243"/>
    <mergeCell ref="J246:J247"/>
    <mergeCell ref="O242:O243"/>
    <mergeCell ref="F254:F255"/>
    <mergeCell ref="U244:U245"/>
    <mergeCell ref="H248:H249"/>
    <mergeCell ref="M244:M245"/>
    <mergeCell ref="J248:J249"/>
    <mergeCell ref="O244:O245"/>
    <mergeCell ref="B165:C166"/>
    <mergeCell ref="B79:B80"/>
    <mergeCell ref="B229:C230"/>
    <mergeCell ref="B81:B82"/>
    <mergeCell ref="D252:D253"/>
    <mergeCell ref="Q264:Q265"/>
    <mergeCell ref="S264:S265"/>
    <mergeCell ref="B31:B32"/>
    <mergeCell ref="B258:C259"/>
    <mergeCell ref="P258:P259"/>
    <mergeCell ref="M262:M263"/>
    <mergeCell ref="B260:C261"/>
    <mergeCell ref="T276:T277"/>
    <mergeCell ref="E266:E267"/>
    <mergeCell ref="G266:G267"/>
    <mergeCell ref="G260:G261"/>
    <mergeCell ref="B171:B172"/>
    <mergeCell ref="B49:B50"/>
    <mergeCell ref="K268:K269"/>
    <mergeCell ref="P264:P265"/>
    <mergeCell ref="R264:R265"/>
    <mergeCell ref="E268:E269"/>
    <mergeCell ref="H254:H255"/>
    <mergeCell ref="B179:C180"/>
    <mergeCell ref="D240:D241"/>
    <mergeCell ref="F256:F257"/>
    <mergeCell ref="S276:S277"/>
    <mergeCell ref="H256:H257"/>
    <mergeCell ref="M252:M253"/>
    <mergeCell ref="U276:U277"/>
    <mergeCell ref="U270:U271"/>
    <mergeCell ref="A260:A263"/>
    <mergeCell ref="P246:P247"/>
    <mergeCell ref="M250:M251"/>
    <mergeCell ref="R246:R247"/>
    <mergeCell ref="O250:O251"/>
    <mergeCell ref="T246:T247"/>
    <mergeCell ref="M260:M261"/>
    <mergeCell ref="R248:R249"/>
    <mergeCell ref="B39:B40"/>
    <mergeCell ref="B266:C267"/>
    <mergeCell ref="G254:G255"/>
    <mergeCell ref="T266:T267"/>
    <mergeCell ref="I254:I255"/>
    <mergeCell ref="G248:G249"/>
    <mergeCell ref="L244:L245"/>
    <mergeCell ref="I248:I249"/>
    <mergeCell ref="N244:N245"/>
    <mergeCell ref="K270:K271"/>
    <mergeCell ref="R252:R253"/>
    <mergeCell ref="B197:C198"/>
    <mergeCell ref="B268:C269"/>
    <mergeCell ref="E256:E257"/>
    <mergeCell ref="J252:J253"/>
    <mergeCell ref="G256:G257"/>
    <mergeCell ref="P272:P273"/>
    <mergeCell ref="D260:D261"/>
    <mergeCell ref="R272:R273"/>
    <mergeCell ref="B169:C170"/>
    <mergeCell ref="A237:C238"/>
    <mergeCell ref="R274:R275"/>
    <mergeCell ref="M240:M241"/>
    <mergeCell ref="O240:O241"/>
    <mergeCell ref="E272:E273"/>
    <mergeCell ref="G272:G273"/>
    <mergeCell ref="J262:J263"/>
    <mergeCell ref="L262:L263"/>
    <mergeCell ref="B250:C251"/>
    <mergeCell ref="U266:U267"/>
    <mergeCell ref="N237:N238"/>
    <mergeCell ref="D237:D238"/>
    <mergeCell ref="F237:F238"/>
    <mergeCell ref="B187:C188"/>
    <mergeCell ref="D266:D267"/>
    <mergeCell ref="F276:F277"/>
    <mergeCell ref="U278:U279"/>
    <mergeCell ref="A268:A271"/>
    <mergeCell ref="D268:D269"/>
    <mergeCell ref="B151:C151"/>
    <mergeCell ref="L240:L241"/>
    <mergeCell ref="M268:M269"/>
    <mergeCell ref="B193:C194"/>
    <mergeCell ref="B213:C214"/>
    <mergeCell ref="R262:R263"/>
    <mergeCell ref="L252:L253"/>
    <mergeCell ref="B215:C216"/>
    <mergeCell ref="E264:E265"/>
    <mergeCell ref="B63:B64"/>
    <mergeCell ref="L250:L251"/>
    <mergeCell ref="Q246:Q247"/>
    <mergeCell ref="N250:N251"/>
    <mergeCell ref="D250:D251"/>
    <mergeCell ref="S246:S247"/>
    <mergeCell ref="F250:F251"/>
    <mergeCell ref="T244:T245"/>
    <mergeCell ref="Q248:Q249"/>
    <mergeCell ref="S248:S249"/>
    <mergeCell ref="B27:B28"/>
    <mergeCell ref="H276:H277"/>
    <mergeCell ref="M266:M267"/>
    <mergeCell ref="A256:A259"/>
    <mergeCell ref="O266:O267"/>
    <mergeCell ref="K252:K253"/>
    <mergeCell ref="Q272:Q273"/>
    <mergeCell ref="U268:U269"/>
    <mergeCell ref="B189:C190"/>
    <mergeCell ref="T262:T263"/>
    <mergeCell ref="B53:B54"/>
    <mergeCell ref="T237:T238"/>
    <mergeCell ref="N240:N241"/>
    <mergeCell ref="F240:F241"/>
    <mergeCell ref="B203:C204"/>
    <mergeCell ref="B55:B56"/>
    <mergeCell ref="G270:G271"/>
    <mergeCell ref="I270:I271"/>
    <mergeCell ref="B219:C220"/>
    <mergeCell ref="R270:R271"/>
    <mergeCell ref="B7:B8"/>
    <mergeCell ref="B71:B72"/>
    <mergeCell ref="O254:O255"/>
    <mergeCell ref="Q254:Q255"/>
    <mergeCell ref="D258:D259"/>
    <mergeCell ref="J266:J267"/>
    <mergeCell ref="B195:B196"/>
    <mergeCell ref="B73:B74"/>
    <mergeCell ref="O256:O257"/>
    <mergeCell ref="T252:T253"/>
    <mergeCell ref="Q256:Q257"/>
    <mergeCell ref="L272:L273"/>
    <mergeCell ref="D272:D273"/>
    <mergeCell ref="B201:C202"/>
    <mergeCell ref="T250:T251"/>
    <mergeCell ref="A264:A267"/>
    <mergeCell ref="D264:D265"/>
    <mergeCell ref="F264:F265"/>
    <mergeCell ref="E250:E251"/>
    <mergeCell ref="O272:O273"/>
    <mergeCell ref="G250:G251"/>
    <mergeCell ref="N254:N255"/>
    <mergeCell ref="P254:P255"/>
    <mergeCell ref="P248:P249"/>
    <mergeCell ref="E258:E259"/>
    <mergeCell ref="I260:I261"/>
    <mergeCell ref="G276:G277"/>
    <mergeCell ref="I276:I277"/>
    <mergeCell ref="B21:B22"/>
    <mergeCell ref="D246:D247"/>
    <mergeCell ref="F246:F247"/>
    <mergeCell ref="K242:K243"/>
    <mergeCell ref="B240:C241"/>
    <mergeCell ref="N268:N269"/>
    <mergeCell ref="B233:C233"/>
    <mergeCell ref="T240:T241"/>
    <mergeCell ref="D248:D249"/>
    <mergeCell ref="F248:F249"/>
    <mergeCell ref="K244:K245"/>
    <mergeCell ref="N272:N273"/>
    <mergeCell ref="S262:S263"/>
    <mergeCell ref="U262:U263"/>
    <mergeCell ref="U237:U238"/>
    <mergeCell ref="K237:K238"/>
    <mergeCell ref="M237:M238"/>
    <mergeCell ref="O264:O265"/>
    <mergeCell ref="B87:B88"/>
    <mergeCell ref="H242:H243"/>
    <mergeCell ref="B209:C210"/>
    <mergeCell ref="E246:E247"/>
    <mergeCell ref="D274:D275"/>
    <mergeCell ref="R258:R259"/>
    <mergeCell ref="F274:F275"/>
    <mergeCell ref="T258:T259"/>
    <mergeCell ref="B159:C160"/>
    <mergeCell ref="I262:I263"/>
    <mergeCell ref="B153:C154"/>
    <mergeCell ref="B89:B90"/>
    <mergeCell ref="T268:T269"/>
    <mergeCell ref="B5:B6"/>
    <mergeCell ref="U252:U253"/>
    <mergeCell ref="T260:T261"/>
    <mergeCell ref="B51:B52"/>
    <mergeCell ref="A240:A243"/>
    <mergeCell ref="I266:I267"/>
    <mergeCell ref="K266:K267"/>
    <mergeCell ref="N256:N257"/>
    <mergeCell ref="S252:S253"/>
    <mergeCell ref="P256:P257"/>
  </mergeCells>
  <pageMargins left="0" right="0" top="0" bottom="0" header="0" footer="0"/>
  <pageSetup orientation="portrait" paperSize="9" scale="42"/>
  <rowBreaks count="2" manualBreakCount="2">
    <brk id="80" min="0" max="27" man="1"/>
    <brk id="172" min="0" max="27" man="1"/>
  </rowBreaks>
  <legacyDrawing r:id="anysvml"/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H202"/>
  <sheetViews>
    <sheetView view="pageBreakPreview" zoomScale="85" zoomScaleNormal="100" zoomScaleSheetLayoutView="85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H7" sqref="G6:H7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302" min="3" max="3"/>
    <col width="12.875" customWidth="1" style="637" min="4" max="4"/>
    <col width="10.625" bestFit="1" customWidth="1" style="637" min="5" max="6"/>
    <col width="11.125" bestFit="1" customWidth="1" style="637" min="7" max="7"/>
    <col width="15" bestFit="1" customWidth="1" style="637" min="8" max="8"/>
  </cols>
  <sheetData>
    <row r="1" ht="42" customHeight="1" s="637">
      <c r="B1" s="369" t="inlineStr">
        <is>
          <t>ROYAL COOSMETICS社向け
メーカー別仕入一覧（抜粋）2024.07月度～2025念6月度</t>
        </is>
      </c>
      <c r="C1" s="642" t="n"/>
      <c r="D1" s="639" t="n"/>
    </row>
    <row r="2" ht="20.1" customFormat="1" customHeight="1" s="15">
      <c r="A2" s="14" t="n"/>
      <c r="B2" s="584" t="inlineStr">
        <is>
          <t>メーカー名</t>
        </is>
      </c>
      <c r="C2" s="370" t="inlineStr">
        <is>
          <t>合計仕入額</t>
        </is>
      </c>
    </row>
    <row r="3" ht="20.1" customFormat="1" customHeight="1" s="15">
      <c r="A3" s="482" t="n"/>
      <c r="B3" s="365" t="inlineStr">
        <is>
          <t>C'BON</t>
        </is>
      </c>
      <c r="C3" s="244" t="n">
        <v>2017995</v>
      </c>
      <c r="D3" s="659" t="n"/>
    </row>
    <row r="4" ht="20.1" customFormat="1" customHeight="1" s="15">
      <c r="A4" s="647" t="n"/>
      <c r="B4" s="365" t="inlineStr">
        <is>
          <t>BRUNO</t>
        </is>
      </c>
      <c r="C4" s="244" t="n">
        <v>6849789</v>
      </c>
      <c r="D4" s="659" t="n"/>
    </row>
    <row r="5" ht="20.1" customFormat="1" customHeight="1" s="15">
      <c r="A5" s="647" t="n"/>
      <c r="B5" s="366" t="inlineStr">
        <is>
          <t>Quality First</t>
        </is>
      </c>
      <c r="C5" s="244" t="n">
        <v>5258596</v>
      </c>
    </row>
    <row r="6" ht="20.1" customFormat="1" customHeight="1" s="15">
      <c r="A6" s="647" t="n"/>
      <c r="B6" s="366" t="inlineStr">
        <is>
          <t>CHANSON COSMETICS</t>
        </is>
      </c>
      <c r="C6" s="244" t="n">
        <v>2048148</v>
      </c>
    </row>
    <row r="7" ht="20.1" customFormat="1" customHeight="1" s="15">
      <c r="A7" s="647" t="n"/>
      <c r="B7" s="367" t="inlineStr">
        <is>
          <t>LAPIDEM</t>
        </is>
      </c>
      <c r="C7" s="244" t="n">
        <v>5535570</v>
      </c>
    </row>
    <row r="8" ht="20.1" customFormat="1" customHeight="1" s="15">
      <c r="A8" s="647" t="n"/>
      <c r="B8" s="366" t="inlineStr">
        <is>
          <t>ROSY DROP</t>
        </is>
      </c>
      <c r="C8" s="244" t="n">
        <v>8201810</v>
      </c>
    </row>
    <row r="9" ht="19.5" customFormat="1" customHeight="1" s="15">
      <c r="A9" s="647" t="n"/>
      <c r="B9" s="367" t="inlineStr">
        <is>
          <t>CBS(ESTLABO)</t>
        </is>
      </c>
      <c r="C9" s="244" t="n">
        <v>4939717</v>
      </c>
    </row>
    <row r="10" ht="20.1" customFormat="1" customHeight="1" s="15">
      <c r="A10" s="647" t="n"/>
      <c r="B10" s="367" t="inlineStr">
        <is>
          <t>AFURA</t>
        </is>
      </c>
      <c r="C10" s="244" t="n">
        <v>1610075</v>
      </c>
    </row>
    <row r="11" ht="20.1" customFormat="1" customHeight="1" s="15">
      <c r="A11" s="647" t="n"/>
      <c r="B11" s="367" t="inlineStr">
        <is>
          <t>MEDION</t>
        </is>
      </c>
      <c r="C11" s="244" t="n">
        <v>1711640</v>
      </c>
    </row>
    <row r="12" ht="20.1" customFormat="1" customHeight="1" s="15">
      <c r="A12" s="647" t="n"/>
      <c r="B12" s="367" t="inlineStr">
        <is>
          <t>McCoy</t>
        </is>
      </c>
      <c r="C12" s="244" t="n">
        <v>12102320</v>
      </c>
      <c r="E12" s="656" t="n"/>
    </row>
    <row r="13" ht="20.1" customFormat="1" customHeight="1" s="15">
      <c r="A13" s="647" t="n"/>
      <c r="B13" s="367" t="inlineStr">
        <is>
          <t>Luxces</t>
        </is>
      </c>
      <c r="C13" s="244" t="n">
        <v>2468000</v>
      </c>
    </row>
    <row r="14" ht="20.1" customFormat="1" customHeight="1" s="15">
      <c r="A14" s="647" t="n"/>
      <c r="B14" s="366" t="inlineStr">
        <is>
          <t>Evliss</t>
        </is>
      </c>
      <c r="C14" s="244" t="n">
        <v>6329680</v>
      </c>
    </row>
    <row r="15" ht="20.1" customFormat="1" customHeight="1" s="15">
      <c r="A15" s="648" t="n"/>
      <c r="B15" s="368" t="inlineStr">
        <is>
          <t>COCOCHI COSME</t>
        </is>
      </c>
      <c r="C15" s="244" t="n">
        <v>5812746</v>
      </c>
      <c r="E15" s="308" t="inlineStr">
        <is>
          <t>COCOCHI社員購入</t>
        </is>
      </c>
    </row>
    <row r="16" ht="20.1" customFormat="1" customHeight="1" s="15">
      <c r="A16" s="390" t="inlineStr">
        <is>
          <t>売上</t>
        </is>
      </c>
      <c r="B16" s="123" t="inlineStr">
        <is>
          <t>(FLOUVEIL)</t>
        </is>
      </c>
      <c r="C16" s="244">
        <f>SUM(#REF!)</f>
        <v/>
      </c>
    </row>
    <row r="17" ht="20.1" customFormat="1" customHeight="1" s="15">
      <c r="A17" s="647" t="n"/>
      <c r="B17" s="40" t="inlineStr">
        <is>
          <t xml:space="preserve">(RELENT)
</t>
        </is>
      </c>
      <c r="C17" s="244">
        <f>SUM(#REF!)</f>
        <v/>
      </c>
    </row>
    <row r="18" ht="20.1" customFormat="1" customHeight="1" s="15">
      <c r="A18" s="647" t="n"/>
      <c r="B18" s="39" t="inlineStr">
        <is>
          <t>C'BON</t>
        </is>
      </c>
      <c r="C18" s="244">
        <f>SUM(#REF!)</f>
        <v/>
      </c>
    </row>
    <row r="19" ht="20.1" customFormat="1" customHeight="1" s="15">
      <c r="A19" s="647" t="n"/>
      <c r="B19" s="84" t="inlineStr">
        <is>
          <t>Q1st</t>
        </is>
      </c>
      <c r="C19" s="244">
        <f>SUM(#REF!)</f>
        <v/>
      </c>
    </row>
    <row r="20" ht="20.1" customFormat="1" customHeight="1" s="15">
      <c r="A20" s="647" t="n"/>
      <c r="B20" s="101" t="inlineStr">
        <is>
          <t>CHANSON</t>
        </is>
      </c>
      <c r="C20" s="244">
        <f>SUM(#REF!)</f>
        <v/>
      </c>
    </row>
    <row r="21" ht="20.1" customFormat="1" customHeight="1" s="15">
      <c r="A21" s="647" t="n"/>
      <c r="B21" s="101" t="inlineStr">
        <is>
          <t>HIMELABO</t>
        </is>
      </c>
      <c r="C21" s="244">
        <f>SUM(#REF!)</f>
        <v/>
      </c>
    </row>
    <row r="22" ht="20.1" customFormat="1" customHeight="1" s="15">
      <c r="A22" s="647" t="n"/>
      <c r="B22" s="89" t="inlineStr">
        <is>
          <t>SUNSORIT</t>
        </is>
      </c>
      <c r="C22" s="244">
        <f>SUM(#REF!)</f>
        <v/>
      </c>
    </row>
    <row r="23" ht="20.1" customFormat="1" customHeight="1" s="15">
      <c r="A23" s="647" t="n"/>
      <c r="B23" s="38" t="inlineStr">
        <is>
          <t>KYOTOMO</t>
        </is>
      </c>
      <c r="C23" s="244">
        <f>SUM(#REF!)</f>
        <v/>
      </c>
    </row>
    <row r="24" ht="20.1" customFormat="1" customHeight="1" s="15">
      <c r="A24" s="647" t="n"/>
      <c r="B24" s="38" t="inlineStr">
        <is>
          <t>ELEGADOLL</t>
        </is>
      </c>
      <c r="C24" s="244">
        <f>SUM(#REF!)</f>
        <v/>
      </c>
    </row>
    <row r="25" ht="20.1" customFormat="1" customHeight="1" s="15">
      <c r="A25" s="647" t="n"/>
      <c r="B25" s="38" t="inlineStr">
        <is>
          <t>MAYURI</t>
        </is>
      </c>
      <c r="C25" s="244">
        <f>SUM(#REF!)</f>
        <v/>
      </c>
    </row>
    <row r="26" ht="20.1" customFormat="1" customHeight="1" s="15">
      <c r="A26" s="647" t="n"/>
      <c r="B26" s="38" t="inlineStr">
        <is>
          <t>ATMORE</t>
        </is>
      </c>
      <c r="C26" s="244">
        <f>SUM(#REF!)</f>
        <v/>
      </c>
    </row>
    <row r="27" ht="20.1" customFormat="1" customHeight="1" s="15">
      <c r="A27" s="647" t="n"/>
      <c r="B27" s="38" t="inlineStr">
        <is>
          <t>OLUPONO</t>
        </is>
      </c>
      <c r="C27" s="244">
        <f>SUM(#REF!)</f>
        <v/>
      </c>
    </row>
    <row r="28" ht="20.1" customFormat="1" customHeight="1" s="15">
      <c r="A28" s="647" t="n"/>
      <c r="B28" s="38" t="inlineStr">
        <is>
          <t>DIME HEALTH CARE</t>
        </is>
      </c>
      <c r="C28" s="244">
        <f>SUM(#REF!)</f>
        <v/>
      </c>
    </row>
    <row r="29" ht="20.1" customFormat="1" customHeight="1" s="15">
      <c r="A29" s="647" t="n"/>
      <c r="B29" s="39" t="inlineStr">
        <is>
          <t>EMU</t>
        </is>
      </c>
      <c r="C29" s="244">
        <f>SUM(#REF!)</f>
        <v/>
      </c>
    </row>
    <row r="30" ht="20.1" customFormat="1" customHeight="1" s="15">
      <c r="A30" s="647" t="n"/>
      <c r="B30" s="39" t="inlineStr">
        <is>
          <t>CHIKUHODO</t>
        </is>
      </c>
      <c r="C30" s="244">
        <f>SUM(#REF!)</f>
        <v/>
      </c>
    </row>
    <row r="31" ht="20.1" customFormat="1" customHeight="1" s="15">
      <c r="A31" s="647" t="n"/>
      <c r="B31" s="39" t="inlineStr">
        <is>
          <t>LAPIDEM</t>
        </is>
      </c>
      <c r="C31" s="244">
        <f>SUM(#REF!)</f>
        <v/>
      </c>
    </row>
    <row r="32" ht="20.1" customFormat="1" customHeight="1" s="15">
      <c r="A32" s="647" t="n"/>
      <c r="B32" s="39" t="inlineStr">
        <is>
          <t>MARY PLATINUE</t>
        </is>
      </c>
      <c r="C32" s="244">
        <f>SUM(#REF!)</f>
        <v/>
      </c>
    </row>
    <row r="33" ht="20.1" customFormat="1" customHeight="1" s="15">
      <c r="A33" s="647" t="n"/>
      <c r="B33" s="38" t="inlineStr">
        <is>
          <t>POD(ROSY DROP)</t>
        </is>
      </c>
      <c r="C33" s="244">
        <f>SUM(#REF!)</f>
        <v/>
      </c>
    </row>
    <row r="34" ht="20.1" customFormat="1" customHeight="1" s="15">
      <c r="A34" s="647" t="n"/>
      <c r="B34" s="39" t="inlineStr">
        <is>
          <t>CBS(ESTLABO)</t>
        </is>
      </c>
      <c r="C34" s="244">
        <f>SUM(#REF!)</f>
        <v/>
      </c>
    </row>
    <row r="35" ht="20.1" customFormat="1" customHeight="1" s="15">
      <c r="A35" s="647" t="n"/>
      <c r="B35" s="39" t="inlineStr">
        <is>
          <t>DOSHISHA</t>
        </is>
      </c>
      <c r="C35" s="244">
        <f>SUM(#REF!)</f>
        <v/>
      </c>
    </row>
    <row r="36" ht="20.1" customFormat="1" customHeight="1" s="15">
      <c r="A36" s="647" t="n"/>
      <c r="B36" s="219" t="inlineStr">
        <is>
          <t>ISTYLE</t>
        </is>
      </c>
      <c r="C36" s="244">
        <f>SUM(#REF!)</f>
        <v/>
      </c>
    </row>
    <row r="37" ht="20.1" customFormat="1" customHeight="1" s="15">
      <c r="A37" s="647" t="n"/>
      <c r="B37" s="39" t="inlineStr">
        <is>
          <t>MEROS</t>
        </is>
      </c>
      <c r="C37" s="244">
        <f>SUM(#REF!)</f>
        <v/>
      </c>
    </row>
    <row r="38" ht="20.1" customFormat="1" customHeight="1" s="15">
      <c r="A38" s="647" t="n"/>
      <c r="B38" s="39" t="inlineStr">
        <is>
          <t>STAR LAB</t>
        </is>
      </c>
      <c r="C38" s="244">
        <f>SUM(#REF!)</f>
        <v/>
      </c>
    </row>
    <row r="39" ht="20.1" customFormat="1" customHeight="1" s="15">
      <c r="A39" s="647" t="n"/>
      <c r="B39" s="39" t="inlineStr">
        <is>
          <t>Beauty Conexion</t>
        </is>
      </c>
      <c r="C39" s="244">
        <f>SUM(#REF!)</f>
        <v/>
      </c>
    </row>
    <row r="40" ht="20.1" customFormat="1" customHeight="1" s="15">
      <c r="A40" s="647" t="n"/>
      <c r="B40" s="39" t="inlineStr">
        <is>
          <t>COSMEPRO</t>
        </is>
      </c>
      <c r="C40" s="244">
        <f>SUM(#REF!)</f>
        <v/>
      </c>
      <c r="E40" s="659" t="n"/>
    </row>
    <row r="41" ht="20.1" customFormat="1" customHeight="1" s="15">
      <c r="A41" s="647" t="n"/>
      <c r="B41" s="39" t="inlineStr">
        <is>
          <t>AFURA</t>
        </is>
      </c>
      <c r="C41" s="244">
        <f>SUM(#REF!)</f>
        <v/>
      </c>
    </row>
    <row r="42" ht="20.1" customFormat="1" customHeight="1" s="15">
      <c r="A42" s="647" t="n"/>
      <c r="B42" s="39" t="inlineStr">
        <is>
          <t>PECLIA</t>
        </is>
      </c>
      <c r="C42" s="244">
        <f>SUM(#REF!)</f>
        <v/>
      </c>
    </row>
    <row r="43" ht="20.1" customFormat="1" customHeight="1" s="15">
      <c r="A43" s="647" t="n"/>
      <c r="B43" s="39" t="inlineStr">
        <is>
          <t>OSATO</t>
        </is>
      </c>
      <c r="C43" s="244">
        <f>SUM(#REF!)</f>
        <v/>
      </c>
    </row>
    <row r="44" ht="20.1" customFormat="1" customHeight="1" s="15">
      <c r="A44" s="647" t="n"/>
      <c r="B44" s="39" t="inlineStr">
        <is>
          <t>HANAKO</t>
        </is>
      </c>
      <c r="C44" s="244">
        <f>SUM(#REF!)</f>
        <v/>
      </c>
    </row>
    <row r="45" ht="20.1" customFormat="1" customHeight="1" s="15">
      <c r="A45" s="647" t="n"/>
      <c r="B45" s="39" t="inlineStr">
        <is>
          <t>LEJEU</t>
        </is>
      </c>
      <c r="C45" s="244">
        <f>SUM(#REF!)</f>
        <v/>
      </c>
    </row>
    <row r="46" ht="20.1" customFormat="1" customHeight="1" s="15">
      <c r="A46" s="647" t="n"/>
      <c r="B46" s="39" t="inlineStr">
        <is>
          <t>AISHODO</t>
        </is>
      </c>
      <c r="C46" s="244">
        <f>SUM(#REF!)</f>
        <v/>
      </c>
    </row>
    <row r="47" ht="20.1" customFormat="1" customHeight="1" s="15">
      <c r="A47" s="647" t="n"/>
      <c r="B47" s="39" t="inlineStr">
        <is>
          <t>CARING JAPAN (RUHAKU)</t>
        </is>
      </c>
      <c r="C47" s="244">
        <f>SUM(#REF!)</f>
        <v/>
      </c>
    </row>
    <row r="48" ht="19.5" customFormat="1" customHeight="1" s="15">
      <c r="A48" s="647" t="n"/>
      <c r="B48" s="39" t="inlineStr">
        <is>
          <t>MEDION</t>
        </is>
      </c>
      <c r="C48" s="244">
        <f>SUM(#REF!)</f>
        <v/>
      </c>
    </row>
    <row r="49" ht="20.1" customFormat="1" customHeight="1" s="15">
      <c r="A49" s="647" t="n"/>
      <c r="B49" s="39" t="inlineStr">
        <is>
          <t>McCoy</t>
        </is>
      </c>
      <c r="C49" s="244">
        <f>SUM(#REF!)</f>
        <v/>
      </c>
    </row>
    <row r="50" ht="20.1" customFormat="1" customHeight="1" s="15">
      <c r="A50" s="647" t="n"/>
      <c r="B50" s="39" t="inlineStr">
        <is>
          <t>URESHINO</t>
        </is>
      </c>
      <c r="C50" s="244">
        <f>SUM(#REF!)</f>
        <v/>
      </c>
    </row>
    <row r="51" ht="19.5" customFormat="1" customHeight="1" s="15">
      <c r="A51" s="647" t="n"/>
      <c r="B51" s="39" t="inlineStr">
        <is>
          <t>Luxces</t>
        </is>
      </c>
      <c r="C51" s="244">
        <f>SUM(#REF!)</f>
        <v/>
      </c>
    </row>
    <row r="52" ht="20.1" customFormat="1" customHeight="1" s="15">
      <c r="A52" s="647" t="n"/>
      <c r="B52" s="219" t="inlineStr">
        <is>
          <t>Evliss</t>
        </is>
      </c>
      <c r="C52" s="244">
        <f>SUM(#REF!)</f>
        <v/>
      </c>
    </row>
    <row r="53" ht="20.1" customFormat="1" customHeight="1" s="15">
      <c r="A53" s="647" t="n"/>
      <c r="B53" s="219" t="inlineStr">
        <is>
          <t>Pro Labo</t>
        </is>
      </c>
      <c r="C53" s="244">
        <f>SUM(#REF!)</f>
        <v/>
      </c>
    </row>
    <row r="54" ht="20.1" customFormat="1" customHeight="1" s="15">
      <c r="A54" s="647" t="n"/>
      <c r="B54" s="219" t="inlineStr">
        <is>
          <t>Rey Beaty</t>
        </is>
      </c>
      <c r="C54" s="244">
        <f>SUM(#REF!)</f>
        <v/>
      </c>
    </row>
    <row r="55" ht="20.1" customFormat="1" customHeight="1" s="15">
      <c r="A55" s="647" t="n"/>
      <c r="B55" s="219" t="inlineStr">
        <is>
          <t>COCOCHI</t>
        </is>
      </c>
      <c r="C55" s="244">
        <f>SUM(#REF!)</f>
        <v/>
      </c>
    </row>
    <row r="56" ht="20.1" customFormat="1" customHeight="1" s="15">
      <c r="A56" s="647" t="n"/>
      <c r="B56" s="219" t="inlineStr">
        <is>
          <t>Pure Bio</t>
        </is>
      </c>
      <c r="C56" s="244">
        <f>SUM(#REF!)</f>
        <v/>
      </c>
    </row>
    <row r="57" ht="20.1" customFormat="1" customHeight="1" s="15">
      <c r="A57" s="647" t="n"/>
      <c r="B57" s="124" t="inlineStr">
        <is>
          <t>Diaasjapan</t>
        </is>
      </c>
      <c r="C57" s="244">
        <f>SUM(#REF!)</f>
        <v/>
      </c>
    </row>
    <row r="58" ht="20.1" customFormat="1" customHeight="1" s="15">
      <c r="A58" s="647" t="n"/>
      <c r="B58" s="219" t="inlineStr">
        <is>
          <t>SUNTREG</t>
        </is>
      </c>
      <c r="C58" s="244" t="n"/>
    </row>
    <row r="59" ht="20.1" customFormat="1" customHeight="1" s="15">
      <c r="A59" s="647" t="n"/>
      <c r="B59" s="156" t="inlineStr">
        <is>
          <t>Beauty Garage</t>
        </is>
      </c>
      <c r="C59" s="244" t="n"/>
    </row>
    <row r="60" ht="20.1" customFormat="1" customHeight="1" s="15">
      <c r="A60" s="647" t="n"/>
      <c r="B60" s="352" t="inlineStr">
        <is>
          <t>HEALING RELAX</t>
        </is>
      </c>
      <c r="C60" s="244" t="n"/>
    </row>
    <row r="61" ht="20.1" customFormat="1" customHeight="1" s="15">
      <c r="A61" s="647" t="n"/>
      <c r="B61" s="39" t="inlineStr">
        <is>
          <t>DIAMANTE</t>
        </is>
      </c>
      <c r="C61" s="244">
        <f>SUM(#REF!)</f>
        <v/>
      </c>
    </row>
    <row r="62" ht="20.1" customFormat="1" customHeight="1" s="15">
      <c r="A62" s="647" t="n"/>
      <c r="B62" s="100" t="inlineStr">
        <is>
          <t>FAJ</t>
        </is>
      </c>
      <c r="C62" s="244">
        <f>SUM(#REF!)</f>
        <v/>
      </c>
      <c r="D62" s="659" t="n"/>
    </row>
    <row r="63" ht="20.1" customFormat="1" customHeight="1" s="15">
      <c r="A63" s="647" t="n"/>
      <c r="B63" s="156" t="inlineStr">
        <is>
          <t>ALBION/OTHER</t>
        </is>
      </c>
      <c r="C63" s="244" t="n"/>
      <c r="D63" s="659" t="n"/>
    </row>
    <row r="64" ht="20.1" customFormat="1" customHeight="1" s="15">
      <c r="A64" s="648" t="n"/>
      <c r="B64" s="41" t="inlineStr">
        <is>
          <t>Freight</t>
        </is>
      </c>
      <c r="C64" s="244">
        <f>SUM(#REF!)</f>
        <v/>
      </c>
      <c r="D64" s="659" t="n"/>
      <c r="E64" s="43" t="n"/>
      <c r="F64" s="659" t="n"/>
      <c r="G64" s="659" t="n"/>
    </row>
    <row r="65" ht="20.1" customFormat="1" customHeight="1" s="15">
      <c r="A65" s="475" t="inlineStr">
        <is>
          <t>輸送費込み請求金額</t>
        </is>
      </c>
      <c r="B65" s="719" t="n"/>
      <c r="C65" s="244">
        <f>SUM(#REF!)</f>
        <v/>
      </c>
      <c r="D65" s="221" t="n"/>
      <c r="E65" s="43" t="n"/>
      <c r="G65" s="221" t="n"/>
      <c r="H65" s="673" t="n"/>
    </row>
    <row r="66" ht="20.1" customFormat="1" customHeight="1" s="15">
      <c r="A66" s="734" t="inlineStr">
        <is>
          <t>KS/センコン総合利益</t>
        </is>
      </c>
      <c r="B66" s="681" t="n"/>
      <c r="C66" s="244">
        <f>SUM(#REF!)</f>
        <v/>
      </c>
    </row>
    <row r="67" ht="20.1" customFormat="1" customHeight="1" s="15">
      <c r="A67" s="703" t="n"/>
      <c r="B67" s="708" t="n"/>
      <c r="C67" s="289">
        <f>C66/C65</f>
        <v/>
      </c>
    </row>
    <row r="68" ht="20.1" customFormat="1" customHeight="1" s="15">
      <c r="A68" s="481" t="inlineStr">
        <is>
          <t>センコン
利益</t>
        </is>
      </c>
      <c r="B68" s="489" t="inlineStr">
        <is>
          <t>センコン利益(FLOUVEIL,CBON)</t>
        </is>
      </c>
      <c r="C68" s="658">
        <f>SUM(#REF!)</f>
        <v/>
      </c>
    </row>
    <row r="69" ht="20.1" customFormat="1" customHeight="1" s="15">
      <c r="A69" s="648" t="n"/>
      <c r="B69" s="489" t="inlineStr">
        <is>
          <t>センコン利益率(FLOUVEIL,CBON)</t>
        </is>
      </c>
      <c r="C69" s="115">
        <f>C68/(#REF!+#REF!)</f>
        <v/>
      </c>
    </row>
    <row r="70" ht="20.1" customFormat="1" customHeight="1" s="15">
      <c r="A70" s="735" t="inlineStr">
        <is>
          <t>KS商品別利益</t>
        </is>
      </c>
      <c r="B70" s="412" t="inlineStr">
        <is>
          <t>（FLOUVEIL）</t>
        </is>
      </c>
      <c r="C70" s="658">
        <f>SUM(#REF!)</f>
        <v/>
      </c>
    </row>
    <row r="71" ht="20.1" customFormat="1" customHeight="1" s="15">
      <c r="A71" s="647" t="n"/>
      <c r="B71" s="648" t="n"/>
      <c r="C71" s="289">
        <f>C70/C16</f>
        <v/>
      </c>
    </row>
    <row r="72" ht="20.1" customFormat="1" customHeight="1" s="15">
      <c r="A72" s="647" t="n"/>
      <c r="B72" s="412" t="inlineStr">
        <is>
          <t>（RELENT）</t>
        </is>
      </c>
      <c r="C72" s="658">
        <f>SUM(#REF!)</f>
        <v/>
      </c>
    </row>
    <row r="73" ht="20.1" customFormat="1" customHeight="1" s="15">
      <c r="A73" s="647" t="n"/>
      <c r="B73" s="648" t="n"/>
      <c r="C73" s="115">
        <f>C72/C17</f>
        <v/>
      </c>
    </row>
    <row r="74" ht="20.1" customFormat="1" customHeight="1" s="15">
      <c r="A74" s="647" t="n"/>
      <c r="B74" s="412" t="inlineStr">
        <is>
          <t>(CBON)</t>
        </is>
      </c>
      <c r="C74" s="658">
        <f>SUM(#REF!)</f>
        <v/>
      </c>
    </row>
    <row r="75" ht="20.1" customFormat="1" customHeight="1" s="15">
      <c r="A75" s="647" t="n"/>
      <c r="B75" s="648" t="n"/>
      <c r="C75" s="115">
        <f>C74/C18</f>
        <v/>
      </c>
    </row>
    <row r="76" ht="20.1" customFormat="1" customHeight="1" s="15">
      <c r="A76" s="647" t="n"/>
      <c r="B76" s="412" t="inlineStr">
        <is>
          <t>(Q1st)</t>
        </is>
      </c>
      <c r="C76" s="649">
        <f>SUM(#REF!)</f>
        <v/>
      </c>
    </row>
    <row r="77" ht="20.1" customFormat="1" customHeight="1" s="15">
      <c r="A77" s="647" t="n"/>
      <c r="B77" s="648" t="n"/>
      <c r="C77" s="115">
        <f>C76/C19</f>
        <v/>
      </c>
    </row>
    <row r="78" ht="20.1" customFormat="1" customHeight="1" s="15">
      <c r="A78" s="647" t="n"/>
      <c r="B78" s="414" t="inlineStr">
        <is>
          <t>ＣＨＡＮＳＯＮ</t>
        </is>
      </c>
      <c r="C78" s="658">
        <f>SUM(#REF!)</f>
        <v/>
      </c>
    </row>
    <row r="79" ht="20.1" customFormat="1" customHeight="1" s="15">
      <c r="A79" s="647" t="n"/>
      <c r="B79" s="648" t="n"/>
      <c r="C79" s="115">
        <f>C78/C22</f>
        <v/>
      </c>
    </row>
    <row r="80" ht="20.1" customFormat="1" customHeight="1" s="15">
      <c r="A80" s="647" t="n"/>
      <c r="B80" s="414" t="inlineStr">
        <is>
          <t>(姫ラボ）</t>
        </is>
      </c>
      <c r="C80" s="658">
        <f>SUM(#REF!)</f>
        <v/>
      </c>
    </row>
    <row r="81" ht="20.1" customFormat="1" customHeight="1" s="15">
      <c r="A81" s="647" t="n"/>
      <c r="B81" s="648" t="n"/>
      <c r="C81" s="115">
        <f>C80/C23</f>
        <v/>
      </c>
    </row>
    <row r="82" ht="20.1" customFormat="1" customHeight="1" s="15">
      <c r="A82" s="647" t="n"/>
      <c r="B82" s="414" t="inlineStr">
        <is>
          <t>(SUNSORIT)</t>
        </is>
      </c>
      <c r="C82" s="658">
        <f>SUM(#REF!)</f>
        <v/>
      </c>
    </row>
    <row r="83" ht="20.1" customFormat="1" customHeight="1" s="15">
      <c r="A83" s="647" t="n"/>
      <c r="B83" s="648" t="n"/>
      <c r="C83" s="115">
        <f>C82/#REF!</f>
        <v/>
      </c>
    </row>
    <row r="84" ht="20.1" customFormat="1" customHeight="1" s="15">
      <c r="A84" s="647" t="n"/>
      <c r="B84" s="415" t="inlineStr">
        <is>
          <t>Kyo Tomo</t>
        </is>
      </c>
      <c r="C84" s="658">
        <f>SUM(#REF!)</f>
        <v/>
      </c>
    </row>
    <row r="85" ht="20.1" customFormat="1" customHeight="1" s="15">
      <c r="A85" s="647" t="n"/>
      <c r="B85" s="703" t="n"/>
      <c r="C85" s="115">
        <f>C84/C24</f>
        <v/>
      </c>
    </row>
    <row r="86" ht="20.1" customFormat="1" customHeight="1" s="15">
      <c r="A86" s="647" t="n"/>
      <c r="B86" s="415" t="inlineStr">
        <is>
          <t>COREIN</t>
        </is>
      </c>
      <c r="C86" s="658">
        <f>SUM(#REF!)</f>
        <v/>
      </c>
    </row>
    <row r="87" ht="20.1" customFormat="1" customHeight="1" s="15">
      <c r="A87" s="647" t="n"/>
      <c r="B87" s="703" t="n"/>
      <c r="C87" s="115">
        <f>C86/C25</f>
        <v/>
      </c>
    </row>
    <row r="88" ht="20.1" customFormat="1" customHeight="1" s="15">
      <c r="A88" s="647" t="n"/>
      <c r="B88" s="709" t="inlineStr">
        <is>
          <t>ELEGADOLL</t>
        </is>
      </c>
      <c r="C88" s="706">
        <f>SUM(#REF!)</f>
        <v/>
      </c>
    </row>
    <row r="89" ht="20.1" customFormat="1" customHeight="1" s="15">
      <c r="A89" s="647" t="n"/>
      <c r="B89" s="703" t="n"/>
      <c r="C89" s="115">
        <f>C88/C26</f>
        <v/>
      </c>
    </row>
    <row r="90" ht="20.1" customFormat="1" customHeight="1" s="15">
      <c r="A90" s="647" t="n"/>
      <c r="B90" s="415" t="inlineStr">
        <is>
          <t>MAYURI</t>
        </is>
      </c>
      <c r="C90" s="658">
        <f>SUM(#REF!)</f>
        <v/>
      </c>
    </row>
    <row r="91" ht="20.1" customFormat="1" customHeight="1" s="15">
      <c r="A91" s="647" t="n"/>
      <c r="B91" s="703" t="n"/>
      <c r="C91" s="115">
        <f>C90/C27</f>
        <v/>
      </c>
    </row>
    <row r="92" ht="20.1" customFormat="1" customHeight="1" s="15">
      <c r="A92" s="647" t="n"/>
      <c r="B92" s="709" t="inlineStr">
        <is>
          <t>ATMORE</t>
        </is>
      </c>
      <c r="C92" s="649">
        <f>SUM(#REF!)</f>
        <v/>
      </c>
    </row>
    <row r="93" ht="20.1" customFormat="1" customHeight="1" s="15">
      <c r="A93" s="647" t="n"/>
      <c r="B93" s="703" t="n"/>
      <c r="C93" s="115">
        <f>C92/C28</f>
        <v/>
      </c>
    </row>
    <row r="94" ht="20.1" customFormat="1" customHeight="1" s="15">
      <c r="A94" s="647" t="n"/>
      <c r="B94" s="709" t="inlineStr">
        <is>
          <t>DIME HEALTH CARE</t>
        </is>
      </c>
      <c r="C94" s="294">
        <f>SUM(#REF!)</f>
        <v/>
      </c>
    </row>
    <row r="95" ht="20.1" customFormat="1" customHeight="1" s="15">
      <c r="A95" s="647" t="n"/>
      <c r="B95" s="703" t="n"/>
      <c r="C95" s="115">
        <f>C94/C29</f>
        <v/>
      </c>
    </row>
    <row r="96" ht="20.1" customFormat="1" customHeight="1" s="15">
      <c r="A96" s="647" t="n"/>
      <c r="B96" s="709" t="inlineStr">
        <is>
          <t>EMU</t>
        </is>
      </c>
      <c r="C96" s="649">
        <f>SUM(#REF!)</f>
        <v/>
      </c>
    </row>
    <row r="97" ht="20.1" customFormat="1" customHeight="1" s="15">
      <c r="A97" s="647" t="n"/>
      <c r="B97" s="703" t="n"/>
      <c r="C97" s="115">
        <f>C96/C30</f>
        <v/>
      </c>
    </row>
    <row r="98" ht="20.1" customFormat="1" customHeight="1" s="15">
      <c r="A98" s="647" t="n"/>
      <c r="B98" s="709" t="inlineStr">
        <is>
          <t>AISEN</t>
        </is>
      </c>
      <c r="C98" s="706">
        <f>SUM(#REF!)</f>
        <v/>
      </c>
    </row>
    <row r="99" ht="20.1" customFormat="1" customHeight="1" s="15">
      <c r="A99" s="647" t="n"/>
      <c r="B99" s="703" t="n"/>
      <c r="C99" s="115">
        <f>C98/C31</f>
        <v/>
      </c>
    </row>
    <row r="100" ht="20.1" customFormat="1" customHeight="1" s="15">
      <c r="A100" s="647" t="n"/>
      <c r="B100" s="709" t="inlineStr">
        <is>
          <t>LAPIDEM</t>
        </is>
      </c>
      <c r="C100" s="649">
        <f>SUM(#REF!)</f>
        <v/>
      </c>
    </row>
    <row r="101" ht="20.1" customFormat="1" customHeight="1" s="15">
      <c r="A101" s="647" t="n"/>
      <c r="B101" s="703" t="n"/>
      <c r="C101" s="115">
        <f>C100/C32</f>
        <v/>
      </c>
    </row>
    <row r="102" ht="20.1" customFormat="1" customHeight="1" s="15">
      <c r="A102" s="647" t="n"/>
      <c r="B102" s="709" t="inlineStr">
        <is>
          <t>MARY PL.</t>
        </is>
      </c>
      <c r="C102" s="649">
        <f>SUM(#REF!)</f>
        <v/>
      </c>
    </row>
    <row r="103" ht="20.1" customFormat="1" customHeight="1" s="15">
      <c r="A103" s="647" t="n"/>
      <c r="B103" s="703" t="n"/>
      <c r="C103" s="115">
        <f>C102/C33</f>
        <v/>
      </c>
    </row>
    <row r="104" ht="20.1" customFormat="1" customHeight="1" s="15">
      <c r="A104" s="647" t="n"/>
      <c r="B104" s="709" t="inlineStr">
        <is>
          <t>POD(ROSY DROP)</t>
        </is>
      </c>
      <c r="C104" s="649">
        <f>SUM(#REF!)</f>
        <v/>
      </c>
    </row>
    <row r="105" ht="20.1" customFormat="1" customHeight="1" s="15">
      <c r="A105" s="647" t="n"/>
      <c r="B105" s="703" t="n"/>
      <c r="C105" s="115">
        <f>C104/C34</f>
        <v/>
      </c>
    </row>
    <row r="106" ht="20.1" customFormat="1" customHeight="1" s="15">
      <c r="A106" s="647" t="n"/>
      <c r="B106" s="709" t="inlineStr">
        <is>
          <t>CBS(ESTLABO)</t>
        </is>
      </c>
      <c r="C106" s="294">
        <f>SUM(#REF!)</f>
        <v/>
      </c>
    </row>
    <row r="107" ht="20.1" customFormat="1" customHeight="1" s="15">
      <c r="A107" s="647" t="n"/>
      <c r="B107" s="703" t="n"/>
      <c r="C107" s="115">
        <f>C106/C35</f>
        <v/>
      </c>
    </row>
    <row r="108" ht="20.1" customFormat="1" customHeight="1" s="15">
      <c r="A108" s="647" t="n"/>
      <c r="B108" s="709" t="inlineStr">
        <is>
          <t>DOSHISHA</t>
        </is>
      </c>
      <c r="C108" s="706">
        <f>SUM(#REF!)</f>
        <v/>
      </c>
    </row>
    <row r="109" ht="20.1" customFormat="1" customHeight="1" s="33">
      <c r="A109" s="647" t="n"/>
      <c r="B109" s="703" t="n"/>
      <c r="C109" s="115">
        <f>C108/C37</f>
        <v/>
      </c>
      <c r="D109" s="15" t="n"/>
      <c r="E109" s="15" t="n"/>
      <c r="F109" s="15" t="n"/>
      <c r="G109" s="15" t="n"/>
      <c r="H109" s="15" t="n"/>
    </row>
    <row r="110" ht="20.1" customFormat="1" customHeight="1" s="33">
      <c r="A110" s="647" t="n"/>
      <c r="B110" s="709" t="inlineStr">
        <is>
          <t>MEROS</t>
        </is>
      </c>
      <c r="C110" s="649">
        <f>SUM(#REF!)</f>
        <v/>
      </c>
      <c r="D110" s="15" t="n"/>
      <c r="E110" s="15" t="n"/>
      <c r="F110" s="15" t="n"/>
      <c r="G110" s="15" t="n"/>
      <c r="H110" s="15" t="n"/>
    </row>
    <row r="111" ht="20.1" customFormat="1" customHeight="1" s="33">
      <c r="A111" s="647" t="n"/>
      <c r="B111" s="703" t="n"/>
      <c r="C111" s="115">
        <f>C110/C38</f>
        <v/>
      </c>
      <c r="D111" s="15" t="n"/>
      <c r="E111" s="15" t="n"/>
      <c r="F111" s="15" t="n"/>
      <c r="G111" s="15" t="n"/>
      <c r="H111" s="15" t="n"/>
    </row>
    <row r="112" ht="20.1" customFormat="1" customHeight="1" s="33">
      <c r="A112" s="647" t="n"/>
      <c r="B112" s="709" t="inlineStr">
        <is>
          <t>STAR LAB</t>
        </is>
      </c>
      <c r="C112" s="115" t="n"/>
      <c r="D112" s="15" t="n"/>
      <c r="E112" s="15" t="n"/>
      <c r="F112" s="15" t="n"/>
      <c r="G112" s="15" t="n"/>
      <c r="H112" s="15" t="n"/>
    </row>
    <row r="113" ht="20.1" customFormat="1" customHeight="1" s="33">
      <c r="A113" s="647" t="n"/>
      <c r="B113" s="703" t="n"/>
      <c r="C113" s="115" t="n"/>
      <c r="D113" s="15" t="n"/>
      <c r="E113" s="15" t="n"/>
      <c r="F113" s="15" t="n"/>
      <c r="G113" s="15" t="n"/>
      <c r="H113" s="15" t="n"/>
    </row>
    <row r="114" ht="20.1" customFormat="1" customHeight="1" s="33">
      <c r="A114" s="647" t="n"/>
      <c r="B114" s="709" t="inlineStr">
        <is>
          <t>BEAUTY CONEXION</t>
        </is>
      </c>
      <c r="C114" s="706">
        <f>SUM(#REF!)</f>
        <v/>
      </c>
      <c r="D114" s="15" t="n"/>
      <c r="E114" s="15" t="n"/>
      <c r="F114" s="15" t="n"/>
      <c r="G114" s="15" t="n"/>
      <c r="H114" s="15" t="n"/>
    </row>
    <row r="115" ht="20.1" customFormat="1" customHeight="1" s="33">
      <c r="A115" s="647" t="n"/>
      <c r="B115" s="703" t="n"/>
      <c r="C115" s="115">
        <f>C114/C42</f>
        <v/>
      </c>
      <c r="D115" s="15" t="n"/>
      <c r="E115" s="15" t="n"/>
      <c r="F115" s="15" t="n"/>
      <c r="G115" s="15" t="n"/>
      <c r="H115" s="15" t="n"/>
    </row>
    <row r="116" ht="20.1" customFormat="1" customHeight="1" s="33">
      <c r="A116" s="647" t="n"/>
      <c r="B116" s="709" t="inlineStr">
        <is>
          <t>COSMEPRO</t>
        </is>
      </c>
      <c r="C116" s="706">
        <f>SUM(#REF!)</f>
        <v/>
      </c>
      <c r="D116" s="15" t="n"/>
      <c r="E116" s="15" t="n"/>
      <c r="F116" s="15" t="n"/>
      <c r="G116" s="15" t="n"/>
      <c r="H116" s="15" t="n"/>
    </row>
    <row r="117" ht="20.1" customFormat="1" customHeight="1" s="33">
      <c r="A117" s="647" t="n"/>
      <c r="B117" s="703" t="n"/>
      <c r="C117" s="115">
        <f>C116/C47</f>
        <v/>
      </c>
      <c r="D117" s="15" t="n"/>
      <c r="E117" s="15" t="n"/>
      <c r="F117" s="15" t="n"/>
      <c r="G117" s="15" t="n"/>
      <c r="H117" s="15" t="n"/>
    </row>
    <row r="118" ht="20.1" customFormat="1" customHeight="1" s="33">
      <c r="A118" s="647" t="n"/>
      <c r="B118" s="709" t="inlineStr">
        <is>
          <t>AFURA</t>
        </is>
      </c>
      <c r="C118" s="706">
        <f>SUM(#REF!)</f>
        <v/>
      </c>
      <c r="D118" s="15" t="n"/>
      <c r="E118" s="15" t="n"/>
      <c r="F118" s="15" t="n"/>
      <c r="G118" s="15" t="n"/>
      <c r="H118" s="15" t="n"/>
    </row>
    <row r="119" ht="20.1" customFormat="1" customHeight="1" s="33">
      <c r="A119" s="647" t="n"/>
      <c r="B119" s="703" t="n"/>
      <c r="C119" s="115">
        <f>C118/C41</f>
        <v/>
      </c>
      <c r="D119" s="15" t="n"/>
      <c r="E119" s="15" t="n"/>
      <c r="F119" s="15" t="n"/>
      <c r="G119" s="15" t="n"/>
      <c r="H119" s="15" t="n"/>
    </row>
    <row r="120" ht="20.1" customFormat="1" customHeight="1" s="33">
      <c r="A120" s="647" t="n"/>
      <c r="B120" s="709" t="inlineStr">
        <is>
          <t>HANAKO</t>
        </is>
      </c>
      <c r="C120" s="706">
        <f>SUM(#REF!)</f>
        <v/>
      </c>
      <c r="D120" s="15" t="n"/>
      <c r="E120" s="15" t="n"/>
      <c r="F120" s="15" t="n"/>
      <c r="G120" s="15" t="n"/>
      <c r="H120" s="15" t="n"/>
    </row>
    <row r="121" ht="20.1" customFormat="1" customHeight="1" s="33">
      <c r="A121" s="647" t="n"/>
      <c r="B121" s="703" t="n"/>
      <c r="C121" s="115">
        <f>C120/C45</f>
        <v/>
      </c>
      <c r="D121" s="15" t="n"/>
      <c r="E121" s="15" t="n"/>
      <c r="F121" s="15" t="n"/>
      <c r="G121" s="15" t="n"/>
      <c r="H121" s="15" t="n"/>
    </row>
    <row r="122" ht="20.1" customFormat="1" customHeight="1" s="33">
      <c r="A122" s="647" t="n"/>
      <c r="B122" s="709" t="inlineStr">
        <is>
          <t>LEJEU</t>
        </is>
      </c>
      <c r="C122" s="115" t="n"/>
      <c r="D122" s="15" t="n"/>
      <c r="E122" s="15" t="n"/>
      <c r="F122" s="15" t="n"/>
      <c r="G122" s="15" t="n"/>
      <c r="H122" s="15" t="n"/>
    </row>
    <row r="123" ht="20.1" customFormat="1" customHeight="1" s="33">
      <c r="A123" s="647" t="n"/>
      <c r="B123" s="703" t="n"/>
      <c r="C123" s="115" t="n"/>
      <c r="D123" s="15" t="n"/>
      <c r="E123" s="15" t="n"/>
      <c r="F123" s="15" t="n"/>
      <c r="G123" s="15" t="n"/>
      <c r="H123" s="15" t="n"/>
    </row>
    <row r="124" ht="20.1" customFormat="1" customHeight="1" s="33">
      <c r="A124" s="647" t="n"/>
      <c r="B124" s="709" t="inlineStr">
        <is>
          <t>AISHODO</t>
        </is>
      </c>
      <c r="C124" s="115" t="n"/>
      <c r="D124" s="15" t="n"/>
      <c r="E124" s="15" t="n"/>
      <c r="F124" s="15" t="n"/>
      <c r="G124" s="15" t="n"/>
      <c r="H124" s="15" t="n"/>
    </row>
    <row r="125" ht="20.1" customFormat="1" customHeight="1" s="33">
      <c r="A125" s="647" t="n"/>
      <c r="B125" s="703" t="n"/>
      <c r="C125" s="115" t="n"/>
      <c r="D125" s="15" t="n"/>
      <c r="E125" s="15" t="n"/>
      <c r="F125" s="15" t="n"/>
      <c r="G125" s="15" t="n"/>
      <c r="H125" s="15" t="n"/>
    </row>
    <row r="126" ht="20.1" customFormat="1" customHeight="1" s="33">
      <c r="A126" s="647" t="n"/>
      <c r="B126" s="709" t="inlineStr">
        <is>
          <t>CARING JAPAN (RUHAKU)</t>
        </is>
      </c>
      <c r="C126" s="115" t="n"/>
      <c r="D126" s="15" t="n"/>
      <c r="E126" s="15" t="n"/>
      <c r="F126" s="15" t="n"/>
      <c r="G126" s="15" t="n"/>
      <c r="H126" s="15" t="n"/>
    </row>
    <row r="127" ht="20.1" customFormat="1" customHeight="1" s="33">
      <c r="A127" s="647" t="n"/>
      <c r="B127" s="703" t="n"/>
      <c r="C127" s="115" t="n"/>
      <c r="D127" s="15" t="n"/>
      <c r="E127" s="15" t="n"/>
      <c r="F127" s="15" t="n"/>
      <c r="G127" s="15" t="n"/>
      <c r="H127" s="15" t="n"/>
    </row>
    <row r="128" ht="20.1" customFormat="1" customHeight="1" s="33">
      <c r="A128" s="647" t="n"/>
      <c r="B128" s="709" t="inlineStr">
        <is>
          <t>MEDION</t>
        </is>
      </c>
      <c r="C128" s="115" t="n"/>
      <c r="D128" s="15" t="n"/>
      <c r="E128" s="15" t="n"/>
      <c r="F128" s="15" t="n"/>
      <c r="G128" s="15" t="n"/>
      <c r="H128" s="15" t="n"/>
    </row>
    <row r="129" ht="20.1" customFormat="1" customHeight="1" s="33">
      <c r="A129" s="647" t="n"/>
      <c r="B129" s="703" t="n"/>
      <c r="C129" s="115" t="n"/>
      <c r="D129" s="15" t="n"/>
      <c r="E129" s="15" t="n"/>
      <c r="F129" s="15" t="n"/>
      <c r="G129" s="15" t="n"/>
      <c r="H129" s="15" t="n"/>
    </row>
    <row r="130" ht="20.1" customFormat="1" customHeight="1" s="33">
      <c r="A130" s="647" t="n"/>
      <c r="B130" s="709" t="inlineStr">
        <is>
          <t>McCoy</t>
        </is>
      </c>
      <c r="C130" s="115" t="n"/>
      <c r="D130" s="15" t="n"/>
      <c r="E130" s="15" t="n"/>
      <c r="F130" s="15" t="n"/>
      <c r="G130" s="15" t="n"/>
      <c r="H130" s="15" t="n"/>
    </row>
    <row r="131" ht="20.1" customFormat="1" customHeight="1" s="33">
      <c r="A131" s="647" t="n"/>
      <c r="B131" s="703" t="n"/>
      <c r="C131" s="115" t="n"/>
      <c r="D131" s="15" t="n"/>
      <c r="E131" s="15" t="n"/>
      <c r="F131" s="15" t="n"/>
      <c r="G131" s="15" t="n"/>
      <c r="H131" s="15" t="n"/>
    </row>
    <row r="132" ht="20.1" customFormat="1" customHeight="1" s="33">
      <c r="A132" s="647" t="n"/>
      <c r="B132" s="709" t="inlineStr">
        <is>
          <t>URESHINO</t>
        </is>
      </c>
      <c r="C132" s="115" t="n"/>
      <c r="D132" s="15" t="n"/>
      <c r="E132" s="15" t="n"/>
      <c r="F132" s="15" t="n"/>
      <c r="G132" s="15" t="n"/>
      <c r="H132" s="15" t="n"/>
    </row>
    <row r="133" ht="20.1" customFormat="1" customHeight="1" s="33">
      <c r="A133" s="647" t="n"/>
      <c r="B133" s="703" t="n"/>
      <c r="C133" s="115" t="n"/>
      <c r="D133" s="15" t="n"/>
      <c r="E133" s="15" t="n"/>
      <c r="F133" s="15" t="n"/>
      <c r="G133" s="15" t="n"/>
      <c r="H133" s="15" t="n"/>
    </row>
    <row r="134" ht="20.1" customFormat="1" customHeight="1" s="33">
      <c r="A134" s="647" t="n"/>
      <c r="B134" s="709" t="inlineStr">
        <is>
          <t>Luxces</t>
        </is>
      </c>
      <c r="C134" s="115" t="n"/>
      <c r="D134" s="15" t="n"/>
      <c r="E134" s="15" t="n"/>
      <c r="F134" s="15" t="n"/>
      <c r="G134" s="15" t="n"/>
      <c r="H134" s="15" t="n"/>
    </row>
    <row r="135" ht="20.1" customFormat="1" customHeight="1" s="33">
      <c r="A135" s="647" t="n"/>
      <c r="B135" s="703" t="n"/>
      <c r="C135" s="115" t="n"/>
      <c r="D135" s="15" t="n"/>
      <c r="E135" s="15" t="n"/>
      <c r="F135" s="15" t="n"/>
      <c r="G135" s="15" t="n"/>
      <c r="H135" s="15" t="n"/>
    </row>
    <row r="136" ht="20.1" customFormat="1" customHeight="1" s="33">
      <c r="A136" s="647" t="n"/>
      <c r="B136" s="709" t="inlineStr">
        <is>
          <t>Evliss</t>
        </is>
      </c>
      <c r="C136" s="115" t="n"/>
      <c r="D136" s="15" t="n"/>
      <c r="E136" s="15" t="n"/>
      <c r="F136" s="15" t="n"/>
      <c r="G136" s="15" t="n"/>
      <c r="H136" s="15" t="n"/>
    </row>
    <row r="137" ht="20.1" customFormat="1" customHeight="1" s="33">
      <c r="A137" s="647" t="n"/>
      <c r="B137" s="703" t="n"/>
      <c r="C137" s="115" t="n"/>
      <c r="D137" s="15" t="n"/>
      <c r="E137" s="15" t="n"/>
      <c r="F137" s="15" t="n"/>
      <c r="G137" s="15" t="n"/>
      <c r="H137" s="15" t="n"/>
    </row>
    <row r="138" ht="20.1" customFormat="1" customHeight="1" s="33">
      <c r="A138" s="647" t="n"/>
      <c r="B138" s="709" t="inlineStr">
        <is>
          <t>Pro Labo</t>
        </is>
      </c>
      <c r="C138" s="115" t="n"/>
      <c r="D138" s="15" t="n"/>
      <c r="E138" s="15" t="n"/>
      <c r="F138" s="15" t="n"/>
      <c r="G138" s="15" t="n"/>
      <c r="H138" s="15" t="n"/>
    </row>
    <row r="139" ht="20.1" customFormat="1" customHeight="1" s="33">
      <c r="A139" s="647" t="n"/>
      <c r="B139" s="703" t="n"/>
      <c r="C139" s="115" t="n"/>
      <c r="D139" s="15" t="n"/>
      <c r="E139" s="15" t="n"/>
      <c r="F139" s="15" t="n"/>
      <c r="G139" s="15" t="n"/>
      <c r="H139" s="15" t="n"/>
    </row>
    <row r="140" ht="20.1" customFormat="1" customHeight="1" s="33">
      <c r="A140" s="647" t="n"/>
      <c r="B140" s="709" t="inlineStr">
        <is>
          <t>Rey</t>
        </is>
      </c>
      <c r="C140" s="115" t="n"/>
      <c r="D140" s="15" t="n"/>
      <c r="E140" s="15" t="n"/>
      <c r="F140" s="15" t="n"/>
      <c r="G140" s="15" t="n"/>
      <c r="H140" s="15" t="n"/>
    </row>
    <row r="141" ht="20.1" customFormat="1" customHeight="1" s="33">
      <c r="A141" s="647" t="n"/>
      <c r="B141" s="703" t="n"/>
      <c r="C141" s="115" t="n"/>
      <c r="D141" s="15" t="n"/>
      <c r="E141" s="15" t="n"/>
      <c r="F141" s="15" t="n"/>
      <c r="G141" s="15" t="n"/>
      <c r="H141" s="15" t="n"/>
    </row>
    <row r="142" ht="20.1" customFormat="1" customHeight="1" s="33">
      <c r="A142" s="647" t="n"/>
      <c r="B142" s="709" t="inlineStr">
        <is>
          <t>Diaasjapan</t>
        </is>
      </c>
      <c r="C142" s="115" t="n"/>
      <c r="D142" s="15" t="n"/>
      <c r="E142" s="15" t="n"/>
      <c r="F142" s="15" t="n"/>
      <c r="G142" s="15" t="n"/>
      <c r="H142" s="15" t="n"/>
    </row>
    <row r="143" ht="20.1" customFormat="1" customHeight="1" s="33">
      <c r="A143" s="647" t="n"/>
      <c r="B143" s="703" t="n"/>
      <c r="C143" s="115" t="n"/>
      <c r="D143" s="15" t="n"/>
      <c r="E143" s="15" t="n"/>
      <c r="F143" s="15" t="n"/>
      <c r="G143" s="15" t="n"/>
      <c r="H143" s="15" t="n"/>
    </row>
    <row r="144" ht="20.1" customFormat="1" customHeight="1" s="33">
      <c r="A144" s="647" t="n"/>
      <c r="B144" s="709" t="inlineStr">
        <is>
          <t>SUNTREG</t>
        </is>
      </c>
      <c r="C144" s="115" t="n"/>
      <c r="D144" s="15" t="n"/>
      <c r="E144" s="15" t="n"/>
      <c r="F144" s="15" t="n"/>
      <c r="G144" s="15" t="n"/>
      <c r="H144" s="15" t="n"/>
    </row>
    <row r="145" ht="20.1" customFormat="1" customHeight="1" s="33">
      <c r="A145" s="647" t="n"/>
      <c r="B145" s="703" t="n"/>
      <c r="C145" s="115" t="n"/>
      <c r="D145" s="15" t="n"/>
      <c r="E145" s="15" t="n"/>
      <c r="F145" s="15" t="n"/>
      <c r="G145" s="15" t="n"/>
      <c r="H145" s="15" t="n"/>
    </row>
    <row r="146" ht="20.1" customFormat="1" customHeight="1" s="33">
      <c r="A146" s="647" t="n"/>
      <c r="B146" s="415" t="inlineStr">
        <is>
          <t>DIAMANTE</t>
        </is>
      </c>
      <c r="C146" s="649">
        <f>SUM(#REF!)</f>
        <v/>
      </c>
      <c r="D146" s="15" t="n"/>
      <c r="E146" s="15" t="n"/>
      <c r="F146" s="15" t="n"/>
      <c r="G146" s="15" t="n"/>
      <c r="H146" s="15" t="n"/>
    </row>
    <row r="147" ht="20.1" customFormat="1" customHeight="1" s="33">
      <c r="A147" s="647" t="n"/>
      <c r="B147" s="703" t="n"/>
      <c r="C147" s="115">
        <f>C146/C51</f>
        <v/>
      </c>
      <c r="D147" s="15" t="n"/>
      <c r="E147" s="15" t="n"/>
      <c r="F147" s="15" t="n"/>
      <c r="G147" s="15" t="n"/>
      <c r="H147" s="15" t="n"/>
    </row>
    <row r="148" ht="20.1" customFormat="1" customHeight="1" s="33">
      <c r="A148" s="647" t="n"/>
      <c r="B148" s="736" t="inlineStr">
        <is>
          <t>FAJ</t>
        </is>
      </c>
      <c r="C148" s="115" t="n"/>
      <c r="D148" s="15" t="n"/>
      <c r="E148" s="15" t="n"/>
      <c r="F148" s="15" t="n"/>
      <c r="G148" s="15" t="n"/>
      <c r="H148" s="15" t="n"/>
    </row>
    <row r="149" ht="20.1" customFormat="1" customHeight="1" s="33">
      <c r="A149" s="648" t="n"/>
      <c r="B149" s="703" t="n"/>
      <c r="C149" s="115" t="n"/>
      <c r="D149" s="15" t="n"/>
      <c r="E149" s="15" t="n"/>
      <c r="F149" s="15" t="n"/>
      <c r="G149" s="15" t="n"/>
      <c r="H149" s="15" t="n"/>
    </row>
    <row r="150" ht="20.1" customFormat="1" customHeight="1" s="33">
      <c r="A150" s="409" t="n"/>
      <c r="B150" s="736" t="inlineStr">
        <is>
          <t>Freight</t>
        </is>
      </c>
      <c r="C150" s="115" t="n"/>
      <c r="D150" s="15" t="n"/>
      <c r="E150" s="15" t="n"/>
      <c r="F150" s="15" t="n"/>
      <c r="G150" s="15" t="n"/>
      <c r="H150" s="15" t="n"/>
    </row>
    <row r="151" ht="20.1" customFormat="1" customHeight="1" s="33">
      <c r="A151" s="409" t="n"/>
      <c r="B151" s="703" t="n"/>
      <c r="C151" s="115" t="n"/>
      <c r="D151" s="15" t="n"/>
      <c r="E151" s="15" t="n"/>
      <c r="F151" s="15" t="n"/>
      <c r="G151" s="15" t="n"/>
      <c r="H151" s="15" t="n"/>
    </row>
    <row r="152" ht="20.1" customFormat="1" customHeight="1" s="33">
      <c r="A152" s="484" t="inlineStr">
        <is>
          <t>合計</t>
        </is>
      </c>
      <c r="B152" s="412" t="inlineStr">
        <is>
          <t>KS利益（全商品）</t>
        </is>
      </c>
      <c r="C152" s="658">
        <f>SUM(#REF!)</f>
        <v/>
      </c>
      <c r="D152" s="659">
        <f>#REF!+#REF!</f>
        <v/>
      </c>
      <c r="E152" s="659">
        <f>D152+144000</f>
        <v/>
      </c>
      <c r="F152" s="15" t="n"/>
      <c r="G152" s="15" t="n"/>
      <c r="H152" s="15" t="n"/>
    </row>
    <row r="153" ht="20.1" customFormat="1" customHeight="1" s="33">
      <c r="A153" s="648" t="n"/>
      <c r="B153" s="412" t="inlineStr">
        <is>
          <t>KS利益率（全商品）</t>
        </is>
      </c>
      <c r="C153" s="115">
        <f>C152/C65</f>
        <v/>
      </c>
      <c r="D153" s="15" t="n"/>
      <c r="E153" s="15" t="n"/>
      <c r="F153" s="15" t="n"/>
      <c r="G153" s="15" t="n"/>
      <c r="H153" s="15" t="n"/>
    </row>
    <row r="154" ht="20.1" customFormat="1" customHeight="1" s="33">
      <c r="A154" s="215" t="n"/>
      <c r="B154" s="217" t="inlineStr">
        <is>
          <t>KS運賃込み利益</t>
        </is>
      </c>
      <c r="C154" s="706">
        <f>SUM(#REF!)</f>
        <v/>
      </c>
      <c r="D154" s="15" t="n"/>
      <c r="E154" s="15" t="n"/>
      <c r="F154" s="15" t="n"/>
      <c r="G154" s="15" t="n"/>
      <c r="H154" s="15" t="n"/>
    </row>
    <row r="155" ht="20.1" customFormat="1" customHeight="1" s="33">
      <c r="A155" s="215" t="n"/>
      <c r="B155" s="217" t="inlineStr">
        <is>
          <t>KS運賃込み利益率</t>
        </is>
      </c>
      <c r="C155" s="115">
        <f>C154/C65</f>
        <v/>
      </c>
      <c r="D155" s="15" t="n"/>
      <c r="E155" s="15" t="n"/>
      <c r="F155" s="15" t="n"/>
      <c r="G155" s="15" t="n"/>
      <c r="H155" s="15" t="n"/>
    </row>
    <row r="156" ht="15" customFormat="1" customHeight="1" s="33">
      <c r="A156" s="22" t="inlineStr">
        <is>
          <t>債権残高</t>
        </is>
      </c>
      <c r="B156" s="681" t="n"/>
      <c r="C156" s="725" t="n"/>
      <c r="D156" s="15" t="n"/>
      <c r="E156" s="15" t="n"/>
      <c r="F156" s="15" t="n"/>
      <c r="G156" s="15" t="n"/>
      <c r="H156" s="15" t="n"/>
    </row>
    <row r="157" ht="15" customFormat="1" customHeight="1" s="33">
      <c r="A157" s="703" t="n"/>
      <c r="B157" s="708" t="n"/>
      <c r="C157" s="648" t="n"/>
      <c r="D157" s="15" t="n"/>
      <c r="E157" s="15" t="n"/>
      <c r="F157" s="15" t="n"/>
      <c r="G157" s="15" t="n"/>
      <c r="H157" s="15" t="n"/>
    </row>
    <row r="158" ht="19.5" customFormat="1" customHeight="1" s="33">
      <c r="A158" s="447" t="inlineStr">
        <is>
          <t>回収期限</t>
        </is>
      </c>
      <c r="B158" s="719" t="n"/>
      <c r="C158" s="658" t="n"/>
      <c r="D158" s="15" t="n"/>
      <c r="E158" s="15" t="n"/>
      <c r="F158" s="15" t="n"/>
      <c r="G158" s="15" t="n"/>
      <c r="H158" s="15" t="n"/>
    </row>
    <row r="159" customFormat="1" s="33">
      <c r="A159" s="451" t="inlineStr">
        <is>
          <t>入金
①</t>
        </is>
      </c>
      <c r="B159" s="440" t="inlineStr">
        <is>
          <t>日付</t>
        </is>
      </c>
      <c r="C159" s="444" t="n"/>
      <c r="D159" s="659" t="n"/>
      <c r="E159" s="15" t="n"/>
      <c r="F159" s="15" t="n"/>
      <c r="G159" s="15" t="n"/>
      <c r="H159" s="15" t="n"/>
    </row>
    <row r="160" customFormat="1" s="33">
      <c r="A160" s="647" t="n"/>
      <c r="B160" s="648" t="n"/>
      <c r="C160" s="648" t="n"/>
      <c r="D160" s="15" t="n"/>
      <c r="E160" s="15" t="n"/>
      <c r="F160" s="15" t="n"/>
      <c r="G160" s="15" t="n"/>
      <c r="H160" s="15" t="n"/>
    </row>
    <row r="161" customFormat="1" s="33">
      <c r="A161" s="647" t="n"/>
      <c r="B161" s="440" t="inlineStr">
        <is>
          <t>金額</t>
        </is>
      </c>
      <c r="C161" s="444" t="n"/>
      <c r="D161" s="659">
        <f>#REF!+#REF!+#REF!</f>
        <v/>
      </c>
      <c r="E161" s="15" t="n"/>
      <c r="F161" s="15" t="n"/>
      <c r="G161" s="15" t="n"/>
      <c r="H161" s="15" t="n"/>
    </row>
    <row r="162" customFormat="1" s="33">
      <c r="A162" s="648" t="n"/>
      <c r="B162" s="648" t="n"/>
      <c r="C162" s="648" t="n"/>
      <c r="D162" s="15" t="n"/>
      <c r="E162" s="15" t="n"/>
      <c r="F162" s="15" t="n"/>
      <c r="G162" s="15" t="n"/>
      <c r="H162" s="15" t="n"/>
    </row>
    <row r="163" customFormat="1" s="33">
      <c r="A163" s="451" t="inlineStr">
        <is>
          <t>入金
②</t>
        </is>
      </c>
      <c r="B163" s="440" t="inlineStr">
        <is>
          <t>日付</t>
        </is>
      </c>
      <c r="C163" s="444" t="n"/>
      <c r="D163" s="15" t="n"/>
      <c r="E163" s="15" t="n"/>
      <c r="F163" s="15" t="n"/>
      <c r="G163" s="15" t="n"/>
      <c r="H163" s="15" t="n"/>
    </row>
    <row r="164" customFormat="1" s="33">
      <c r="A164" s="647" t="n"/>
      <c r="B164" s="648" t="n"/>
      <c r="C164" s="648" t="n"/>
      <c r="D164" s="15" t="n"/>
      <c r="E164" s="15" t="n"/>
      <c r="F164" s="15" t="n"/>
      <c r="G164" s="15" t="n"/>
      <c r="H164" s="15" t="n"/>
    </row>
    <row r="165" customFormat="1" s="33">
      <c r="A165" s="647" t="n"/>
      <c r="B165" s="440" t="inlineStr">
        <is>
          <t>金額</t>
        </is>
      </c>
      <c r="C165" s="444" t="n"/>
      <c r="D165" s="15" t="n"/>
      <c r="E165" s="15" t="n"/>
      <c r="F165" s="15" t="n"/>
      <c r="G165" s="15" t="n"/>
      <c r="H165" s="15" t="n"/>
    </row>
    <row r="166" customFormat="1" s="33">
      <c r="A166" s="648" t="n"/>
      <c r="B166" s="648" t="n"/>
      <c r="C166" s="648" t="n"/>
      <c r="D166" s="15" t="n"/>
      <c r="E166" s="15" t="n"/>
      <c r="F166" s="15" t="n"/>
      <c r="G166" s="15" t="n"/>
      <c r="H166" s="15" t="n"/>
    </row>
    <row r="167" customFormat="1" s="33">
      <c r="A167" s="451" t="inlineStr">
        <is>
          <t>入金
③</t>
        </is>
      </c>
      <c r="B167" s="440" t="inlineStr">
        <is>
          <t>日付</t>
        </is>
      </c>
      <c r="C167" s="444" t="n"/>
      <c r="D167" s="15" t="n"/>
      <c r="E167" s="15" t="n"/>
      <c r="F167" s="15" t="n"/>
      <c r="G167" s="15" t="n"/>
      <c r="H167" s="15" t="n"/>
    </row>
    <row r="168" customFormat="1" s="33">
      <c r="A168" s="647" t="n"/>
      <c r="B168" s="648" t="n"/>
      <c r="C168" s="648" t="n"/>
      <c r="D168" s="15" t="n"/>
      <c r="E168" s="15" t="n"/>
      <c r="F168" s="15" t="n"/>
      <c r="G168" s="15" t="n"/>
      <c r="H168" s="15" t="n"/>
    </row>
    <row r="169" customFormat="1" s="33">
      <c r="A169" s="647" t="n"/>
      <c r="B169" s="440" t="inlineStr">
        <is>
          <t>金額</t>
        </is>
      </c>
      <c r="C169" s="444" t="n"/>
      <c r="D169" s="15" t="n"/>
      <c r="E169" s="15" t="n"/>
      <c r="F169" s="15" t="n"/>
      <c r="G169" s="15" t="n"/>
      <c r="H169" s="15" t="n"/>
    </row>
    <row r="170" customFormat="1" s="33">
      <c r="A170" s="648" t="n"/>
      <c r="B170" s="648" t="n"/>
      <c r="C170" s="648" t="n"/>
      <c r="D170" s="15" t="n"/>
      <c r="E170" s="15" t="n"/>
      <c r="F170" s="15" t="n"/>
      <c r="G170" s="15" t="n"/>
      <c r="H170" s="15" t="n"/>
    </row>
    <row r="171" ht="13.5" customFormat="1" customHeight="1" s="33">
      <c r="A171" s="451" t="inlineStr">
        <is>
          <t>入金
④</t>
        </is>
      </c>
      <c r="B171" s="440" t="inlineStr">
        <is>
          <t>日付</t>
        </is>
      </c>
      <c r="C171" s="444" t="n"/>
      <c r="D171" s="15" t="n"/>
      <c r="E171" s="15" t="n"/>
      <c r="F171" s="15" t="n"/>
      <c r="G171" s="15" t="n"/>
      <c r="H171" s="15" t="n"/>
    </row>
    <row r="172" ht="13.5" customFormat="1" customHeight="1" s="33">
      <c r="A172" s="647" t="n"/>
      <c r="B172" s="648" t="n"/>
      <c r="C172" s="648" t="n"/>
      <c r="D172" s="15" t="n"/>
      <c r="E172" s="15" t="n"/>
      <c r="F172" s="15" t="n"/>
      <c r="G172" s="15" t="n"/>
      <c r="H172" s="15" t="n"/>
    </row>
    <row r="173" ht="13.5" customFormat="1" customHeight="1" s="33">
      <c r="A173" s="647" t="n"/>
      <c r="B173" s="440" t="inlineStr">
        <is>
          <t>金額</t>
        </is>
      </c>
      <c r="C173" s="444" t="n"/>
      <c r="D173" s="15" t="n"/>
      <c r="E173" s="15" t="n"/>
      <c r="F173" s="15" t="n"/>
      <c r="G173" s="15" t="n"/>
      <c r="H173" s="15" t="n"/>
    </row>
    <row r="174" ht="13.5" customFormat="1" customHeight="1" s="33">
      <c r="A174" s="648" t="n"/>
      <c r="B174" s="648" t="n"/>
      <c r="C174" s="648" t="n"/>
      <c r="D174" s="15" t="n"/>
      <c r="E174" s="15" t="n"/>
      <c r="F174" s="15" t="n"/>
      <c r="G174" s="15" t="n"/>
      <c r="H174" s="15" t="n"/>
    </row>
    <row r="175" ht="13.5" customFormat="1" customHeight="1" s="33">
      <c r="A175" s="451" t="inlineStr">
        <is>
          <t>入金
⑤</t>
        </is>
      </c>
      <c r="B175" s="440" t="inlineStr">
        <is>
          <t>日付</t>
        </is>
      </c>
      <c r="C175" s="444" t="n"/>
      <c r="D175" s="15" t="n"/>
      <c r="E175" s="15" t="n"/>
      <c r="F175" s="15" t="n"/>
      <c r="G175" s="15" t="n"/>
      <c r="H175" s="15" t="n"/>
    </row>
    <row r="176" ht="13.5" customFormat="1" customHeight="1" s="33">
      <c r="A176" s="647" t="n"/>
      <c r="B176" s="648" t="n"/>
      <c r="C176" s="648" t="n"/>
      <c r="D176" s="15" t="n"/>
      <c r="E176" s="15" t="n"/>
      <c r="F176" s="15" t="n"/>
      <c r="G176" s="15" t="n"/>
      <c r="H176" s="15" t="n"/>
    </row>
    <row r="177" ht="13.5" customFormat="1" customHeight="1" s="33">
      <c r="A177" s="647" t="n"/>
      <c r="B177" s="440" t="inlineStr">
        <is>
          <t>金額</t>
        </is>
      </c>
      <c r="C177" s="444" t="n"/>
      <c r="D177" s="15" t="n"/>
      <c r="E177" s="15" t="n"/>
      <c r="F177" s="15" t="n"/>
      <c r="G177" s="15" t="n"/>
      <c r="H177" s="15" t="n"/>
    </row>
    <row r="178" ht="13.5" customFormat="1" customHeight="1" s="33">
      <c r="A178" s="648" t="n"/>
      <c r="B178" s="648" t="n"/>
      <c r="C178" s="648" t="n"/>
      <c r="D178" s="15" t="n"/>
      <c r="E178" s="15" t="n"/>
      <c r="F178" s="15" t="n"/>
      <c r="G178" s="15" t="n"/>
      <c r="H178" s="15" t="n"/>
    </row>
    <row r="179" hidden="1" ht="13.5" customFormat="1" customHeight="1" s="33">
      <c r="A179" s="451" t="inlineStr">
        <is>
          <t>入金
⑥</t>
        </is>
      </c>
      <c r="B179" s="440" t="inlineStr">
        <is>
          <t>日付</t>
        </is>
      </c>
      <c r="C179" s="444" t="n"/>
      <c r="D179" s="15" t="n"/>
      <c r="E179" s="15" t="n"/>
      <c r="F179" s="15" t="n"/>
      <c r="G179" s="15" t="n"/>
      <c r="H179" s="15" t="n"/>
    </row>
    <row r="180" hidden="1" ht="13.5" customFormat="1" customHeight="1" s="33">
      <c r="A180" s="647" t="n"/>
      <c r="B180" s="648" t="n"/>
      <c r="C180" s="648" t="n"/>
      <c r="D180" s="15" t="n"/>
      <c r="E180" s="15" t="n"/>
      <c r="F180" s="15" t="n"/>
      <c r="G180" s="15" t="n"/>
      <c r="H180" s="15" t="n"/>
    </row>
    <row r="181" hidden="1" ht="13.5" customFormat="1" customHeight="1" s="33">
      <c r="A181" s="647" t="n"/>
      <c r="B181" s="440" t="inlineStr">
        <is>
          <t>金額</t>
        </is>
      </c>
      <c r="C181" s="444" t="n"/>
      <c r="D181" s="15" t="n"/>
      <c r="E181" s="15" t="n"/>
      <c r="F181" s="15" t="n"/>
      <c r="G181" s="15" t="n"/>
      <c r="H181" s="15" t="n"/>
    </row>
    <row r="182" hidden="1" ht="13.5" customFormat="1" customHeight="1" s="33">
      <c r="A182" s="648" t="n"/>
      <c r="B182" s="648" t="n"/>
      <c r="C182" s="648" t="n"/>
      <c r="D182" s="15" t="n"/>
      <c r="E182" s="15" t="n"/>
      <c r="F182" s="15" t="n"/>
      <c r="G182" s="15" t="n"/>
      <c r="H182" s="15" t="n"/>
    </row>
    <row r="183" hidden="1" ht="13.5" customFormat="1" customHeight="1" s="33">
      <c r="A183" s="451" t="inlineStr">
        <is>
          <t>入金
⑥</t>
        </is>
      </c>
      <c r="B183" s="440" t="inlineStr">
        <is>
          <t>日付</t>
        </is>
      </c>
      <c r="C183" s="444" t="n"/>
      <c r="D183" s="15" t="n"/>
      <c r="E183" s="15" t="n"/>
      <c r="F183" s="15" t="n"/>
      <c r="G183" s="15" t="n"/>
      <c r="H183" s="15" t="n"/>
    </row>
    <row r="184" hidden="1" ht="13.5" customFormat="1" customHeight="1" s="33">
      <c r="A184" s="647" t="n"/>
      <c r="B184" s="648" t="n"/>
      <c r="C184" s="648" t="n"/>
      <c r="D184" s="15" t="n"/>
      <c r="E184" s="15" t="n"/>
      <c r="F184" s="15" t="n"/>
      <c r="G184" s="15" t="n"/>
      <c r="H184" s="15" t="n"/>
    </row>
    <row r="185" hidden="1" ht="13.5" customFormat="1" customHeight="1" s="33">
      <c r="A185" s="647" t="n"/>
      <c r="B185" s="440" t="inlineStr">
        <is>
          <t>金額</t>
        </is>
      </c>
      <c r="C185" s="444" t="n"/>
      <c r="D185" s="15" t="n"/>
      <c r="E185" s="15" t="n"/>
      <c r="F185" s="15" t="n"/>
      <c r="G185" s="15" t="n"/>
      <c r="H185" s="15" t="n"/>
    </row>
    <row r="186" hidden="1" ht="13.5" customFormat="1" customHeight="1" s="33">
      <c r="A186" s="648" t="n"/>
      <c r="B186" s="648" t="n"/>
      <c r="C186" s="648" t="n"/>
      <c r="D186" s="15" t="n"/>
      <c r="E186" s="15" t="n"/>
      <c r="F186" s="15" t="n"/>
      <c r="G186" s="15" t="n"/>
      <c r="H186" s="15" t="n"/>
    </row>
    <row r="187" hidden="1" ht="13.5" customFormat="1" customHeight="1" s="33">
      <c r="A187" s="451" t="inlineStr">
        <is>
          <t>入金
⑦</t>
        </is>
      </c>
      <c r="B187" s="440" t="inlineStr">
        <is>
          <t>日付</t>
        </is>
      </c>
      <c r="C187" s="444" t="n"/>
      <c r="D187" s="15" t="n"/>
      <c r="E187" s="15" t="n"/>
      <c r="F187" s="15" t="n"/>
      <c r="G187" s="15" t="n"/>
      <c r="H187" s="15" t="n"/>
    </row>
    <row r="188" hidden="1" ht="13.5" customFormat="1" customHeight="1" s="33">
      <c r="A188" s="647" t="n"/>
      <c r="B188" s="648" t="n"/>
      <c r="C188" s="648" t="n"/>
      <c r="D188" s="15" t="n"/>
      <c r="E188" s="15" t="n"/>
      <c r="F188" s="15" t="n"/>
      <c r="G188" s="15" t="n"/>
      <c r="H188" s="15" t="n"/>
    </row>
    <row r="189" hidden="1" ht="13.5" customFormat="1" customHeight="1" s="33">
      <c r="A189" s="647" t="n"/>
      <c r="B189" s="440" t="inlineStr">
        <is>
          <t>金額</t>
        </is>
      </c>
      <c r="C189" s="444" t="n"/>
      <c r="D189" s="15" t="n"/>
      <c r="E189" s="15" t="n"/>
      <c r="F189" s="15" t="n"/>
      <c r="G189" s="15" t="n"/>
      <c r="H189" s="15" t="n"/>
    </row>
    <row r="190" hidden="1" ht="13.5" customFormat="1" customHeight="1" s="33">
      <c r="A190" s="648" t="n"/>
      <c r="B190" s="648" t="n"/>
      <c r="C190" s="648" t="n"/>
      <c r="D190" s="15" t="n"/>
      <c r="E190" s="15" t="n"/>
      <c r="F190" s="15" t="n"/>
      <c r="G190" s="15" t="n"/>
      <c r="H190" s="15" t="n"/>
    </row>
    <row r="191" hidden="1" ht="13.5" customFormat="1" customHeight="1" s="33">
      <c r="A191" s="451" t="inlineStr">
        <is>
          <t>入金
⑧</t>
        </is>
      </c>
      <c r="B191" s="440" t="inlineStr">
        <is>
          <t>日付</t>
        </is>
      </c>
      <c r="C191" s="444" t="n"/>
      <c r="D191" s="15" t="n"/>
      <c r="E191" s="15" t="n"/>
      <c r="F191" s="15" t="n"/>
      <c r="G191" s="15" t="n"/>
      <c r="H191" s="15" t="n"/>
    </row>
    <row r="192" hidden="1" ht="13.5" customFormat="1" customHeight="1" s="33">
      <c r="A192" s="647" t="n"/>
      <c r="B192" s="648" t="n"/>
      <c r="C192" s="648" t="n"/>
      <c r="D192" s="15" t="n"/>
      <c r="E192" s="15" t="n"/>
      <c r="F192" s="15" t="n"/>
      <c r="G192" s="15" t="n"/>
      <c r="H192" s="15" t="n"/>
    </row>
    <row r="193" hidden="1" ht="13.5" customFormat="1" customHeight="1" s="33">
      <c r="A193" s="647" t="n"/>
      <c r="B193" s="440" t="inlineStr">
        <is>
          <t>金額</t>
        </is>
      </c>
      <c r="C193" s="444" t="n"/>
      <c r="D193" s="15" t="n"/>
      <c r="E193" s="15" t="n"/>
      <c r="F193" s="15" t="n"/>
      <c r="G193" s="15" t="n"/>
      <c r="H193" s="15" t="n"/>
    </row>
    <row r="194" hidden="1" ht="13.5" customFormat="1" customHeight="1" s="33">
      <c r="A194" s="648" t="n"/>
      <c r="B194" s="648" t="n"/>
      <c r="C194" s="648" t="n"/>
      <c r="D194" s="15" t="n"/>
      <c r="E194" s="15" t="n"/>
      <c r="F194" s="15" t="n"/>
      <c r="G194" s="15" t="n"/>
      <c r="H194" s="15" t="n"/>
    </row>
    <row r="195" customFormat="1" s="33">
      <c r="A195" s="441" t="inlineStr">
        <is>
          <t>債権残高</t>
        </is>
      </c>
      <c r="B195" s="681" t="n"/>
      <c r="C195" s="725" t="n"/>
      <c r="D195" s="15" t="n"/>
      <c r="E195" s="15" t="n"/>
      <c r="F195" s="15" t="n"/>
      <c r="G195" s="15" t="n"/>
      <c r="H195" s="15" t="n"/>
    </row>
    <row r="196" customFormat="1" s="33">
      <c r="A196" s="703" t="n"/>
      <c r="B196" s="708" t="n"/>
      <c r="C196" s="648" t="n"/>
      <c r="D196" s="15" t="n"/>
      <c r="E196" s="15" t="n"/>
      <c r="F196" s="15" t="n"/>
      <c r="G196" s="15" t="n"/>
      <c r="H196" s="15" t="n"/>
    </row>
    <row r="197" customFormat="1" s="33">
      <c r="A197" s="729" t="inlineStr">
        <is>
          <t>債権残高</t>
        </is>
      </c>
      <c r="B197" s="681" t="n"/>
      <c r="C197" s="732" t="n"/>
      <c r="D197" s="15" t="n"/>
      <c r="E197" s="15" t="n"/>
      <c r="F197" s="15" t="n"/>
      <c r="G197" s="15" t="n"/>
      <c r="H197" s="15" t="n"/>
    </row>
    <row r="198" customFormat="1" s="33">
      <c r="A198" s="703" t="n"/>
      <c r="B198" s="708" t="n"/>
      <c r="C198" s="733" t="n"/>
      <c r="D198" s="15" t="n"/>
      <c r="E198" s="15" t="n"/>
      <c r="F198" s="15" t="n"/>
      <c r="G198" s="15" t="n"/>
      <c r="H198" s="15" t="n"/>
    </row>
    <row r="199" ht="18" customFormat="1" customHeight="1" s="33">
      <c r="A199" s="729" t="inlineStr">
        <is>
          <t>債権残高（合計）</t>
        </is>
      </c>
      <c r="B199" s="681" t="n"/>
      <c r="C199" s="737" t="n"/>
      <c r="D199" s="15" t="n"/>
      <c r="E199" s="15" t="n"/>
      <c r="F199" s="15" t="n"/>
      <c r="G199" s="15" t="n"/>
      <c r="H199" s="15" t="n"/>
    </row>
    <row r="200" ht="19.5" customFormat="1" customHeight="1" s="33" thickBot="1">
      <c r="A200" s="703" t="n"/>
      <c r="B200" s="708" t="n"/>
      <c r="C200" s="738" t="n"/>
      <c r="D200" s="15" t="n"/>
      <c r="E200" s="15" t="n"/>
      <c r="F200" s="15" t="n"/>
      <c r="G200" s="15" t="n"/>
      <c r="H200" s="15" t="n"/>
    </row>
    <row r="201" customFormat="1" s="15">
      <c r="C201" s="299" t="n"/>
    </row>
    <row r="202" ht="15.75" customFormat="1" customHeight="1" s="33">
      <c r="A202" s="15" t="n"/>
      <c r="B202" s="15" t="n"/>
      <c r="C202" s="299" t="n"/>
      <c r="D202" s="15" t="n"/>
      <c r="E202" s="15" t="n"/>
      <c r="F202" s="15" t="n"/>
      <c r="G202" s="15" t="n"/>
      <c r="H202" s="15" t="n"/>
    </row>
    <row r="203" ht="27.75" customHeight="1" s="637"/>
  </sheetData>
  <mergeCells count="102">
    <mergeCell ref="B165:B166"/>
    <mergeCell ref="B179:B180"/>
    <mergeCell ref="B86:B87"/>
    <mergeCell ref="C171:C172"/>
    <mergeCell ref="B78:B79"/>
    <mergeCell ref="C173:C174"/>
    <mergeCell ref="B128:B129"/>
    <mergeCell ref="B142:B143"/>
    <mergeCell ref="B80:B81"/>
    <mergeCell ref="B112:B113"/>
    <mergeCell ref="B183:B184"/>
    <mergeCell ref="A179:A182"/>
    <mergeCell ref="A171:A174"/>
    <mergeCell ref="A163:A166"/>
    <mergeCell ref="C199:C200"/>
    <mergeCell ref="B114:B115"/>
    <mergeCell ref="B185:B186"/>
    <mergeCell ref="B104:B105"/>
    <mergeCell ref="B169:B170"/>
    <mergeCell ref="A16:A64"/>
    <mergeCell ref="B159:B160"/>
    <mergeCell ref="C185:C186"/>
    <mergeCell ref="C191:C192"/>
    <mergeCell ref="B106:B107"/>
    <mergeCell ref="B140:B141"/>
    <mergeCell ref="C175:C176"/>
    <mergeCell ref="B90:B91"/>
    <mergeCell ref="B130:B131"/>
    <mergeCell ref="A191:A194"/>
    <mergeCell ref="B148:B149"/>
    <mergeCell ref="C177:C178"/>
    <mergeCell ref="B132:B133"/>
    <mergeCell ref="A183:A186"/>
    <mergeCell ref="B116:B117"/>
    <mergeCell ref="B187:B188"/>
    <mergeCell ref="B84:B85"/>
    <mergeCell ref="B118:B119"/>
    <mergeCell ref="B108:B109"/>
    <mergeCell ref="A197:B198"/>
    <mergeCell ref="C181:C182"/>
    <mergeCell ref="A68:A69"/>
    <mergeCell ref="B92:B93"/>
    <mergeCell ref="C189:C190"/>
    <mergeCell ref="B150:B151"/>
    <mergeCell ref="C179:C180"/>
    <mergeCell ref="B94:B95"/>
    <mergeCell ref="B134:B135"/>
    <mergeCell ref="A66:B67"/>
    <mergeCell ref="B144:B145"/>
    <mergeCell ref="B122:B123"/>
    <mergeCell ref="A187:A190"/>
    <mergeCell ref="B82:B83"/>
    <mergeCell ref="B167:B168"/>
    <mergeCell ref="C193:C194"/>
    <mergeCell ref="B161:B162"/>
    <mergeCell ref="A156:B157"/>
    <mergeCell ref="A65:B65"/>
    <mergeCell ref="A199:B200"/>
    <mergeCell ref="C183:C184"/>
    <mergeCell ref="B98:B99"/>
    <mergeCell ref="C167:C168"/>
    <mergeCell ref="B171:B172"/>
    <mergeCell ref="A70:A149"/>
    <mergeCell ref="A159:A162"/>
    <mergeCell ref="C169:C170"/>
    <mergeCell ref="B146:B147"/>
    <mergeCell ref="B124:B125"/>
    <mergeCell ref="B173:B174"/>
    <mergeCell ref="A175:A178"/>
    <mergeCell ref="B163:B164"/>
    <mergeCell ref="B126:B127"/>
    <mergeCell ref="B193:B194"/>
    <mergeCell ref="C161:C162"/>
    <mergeCell ref="C195:C196"/>
    <mergeCell ref="B110:B111"/>
    <mergeCell ref="B72:B73"/>
    <mergeCell ref="B100:B101"/>
    <mergeCell ref="C197:C198"/>
    <mergeCell ref="B96:B97"/>
    <mergeCell ref="A195:B196"/>
    <mergeCell ref="B136:B137"/>
    <mergeCell ref="B70:B71"/>
    <mergeCell ref="C187:C188"/>
    <mergeCell ref="C156:C157"/>
    <mergeCell ref="B102:B103"/>
    <mergeCell ref="B120:B121"/>
    <mergeCell ref="B191:B192"/>
    <mergeCell ref="B175:B176"/>
    <mergeCell ref="B88:B89"/>
    <mergeCell ref="A3:A15"/>
    <mergeCell ref="B181:B182"/>
    <mergeCell ref="A158:B158"/>
    <mergeCell ref="B177:B178"/>
    <mergeCell ref="C163:C164"/>
    <mergeCell ref="C159:C160"/>
    <mergeCell ref="B74:B75"/>
    <mergeCell ref="C165:C166"/>
    <mergeCell ref="A152:A153"/>
    <mergeCell ref="B138:B139"/>
    <mergeCell ref="B189:B190"/>
    <mergeCell ref="B76:B77"/>
    <mergeCell ref="A167:A170"/>
  </mergeCells>
  <pageMargins left="0" right="0" top="0" bottom="0" header="0" footer="0"/>
  <pageSetup orientation="portrait" paperSize="9" scale="36"/>
  <rowBreaks count="1" manualBreakCount="1">
    <brk id="89" min="1" max="2" man="1"/>
  </rowBreaks>
</worksheet>
</file>

<file path=xl/worksheets/sheet4.xml><?xml version="1.0" encoding="utf-8"?>
<worksheet xmlns="http://schemas.openxmlformats.org/spreadsheetml/2006/main">
  <sheetPr>
    <tabColor rgb="FFFF0066"/>
    <outlinePr summaryBelow="1" summaryRight="1"/>
    <pageSetUpPr/>
  </sheetPr>
  <dimension ref="A1:AL295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B11" sqref="B11:B12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302" min="4" max="19"/>
    <col width="15.375" customWidth="1" style="302" min="20" max="21"/>
    <col width="15.625" customWidth="1" style="302" min="22" max="32"/>
    <col width="15.375" customWidth="1" style="302" min="33" max="33"/>
    <col width="12.875" customWidth="1" style="637" min="34" max="34"/>
    <col width="10.625" bestFit="1" customWidth="1" style="637" min="35" max="36"/>
    <col width="11.125" bestFit="1" customWidth="1" style="637" min="37" max="37"/>
    <col width="15" bestFit="1" customWidth="1" style="637" min="38" max="38"/>
  </cols>
  <sheetData>
    <row r="1" ht="36" customHeight="1" s="637">
      <c r="A1" s="1" t="inlineStr">
        <is>
          <t>ロイヤルコスメチックス社向け　売上表</t>
        </is>
      </c>
      <c r="C1" s="112" t="inlineStr">
        <is>
          <t>2024.08～2025.07</t>
        </is>
      </c>
      <c r="D1" s="739" t="n"/>
      <c r="E1" s="641" t="inlineStr">
        <is>
          <t>フランスEMS</t>
        </is>
      </c>
      <c r="F1" s="641" t="inlineStr">
        <is>
          <t>フランスEMS</t>
        </is>
      </c>
      <c r="G1" s="641" t="inlineStr">
        <is>
          <t>フランスEMS</t>
        </is>
      </c>
      <c r="H1" s="641" t="inlineStr">
        <is>
          <t>ドバイEMS</t>
        </is>
      </c>
      <c r="I1" s="640" t="n"/>
      <c r="J1" s="640" t="inlineStr">
        <is>
          <t>ロシア手持ち</t>
        </is>
      </c>
      <c r="K1" s="641" t="inlineStr">
        <is>
          <t>フランスEMS</t>
        </is>
      </c>
      <c r="L1" s="640" t="inlineStr">
        <is>
          <t>ドバイEMS再送
※送料のみ</t>
        </is>
      </c>
      <c r="M1" s="640" t="inlineStr">
        <is>
          <t>ドバイEMS
NATALIA</t>
        </is>
      </c>
      <c r="N1" s="640" t="inlineStr">
        <is>
          <t>ドバイEMS
サロン</t>
        </is>
      </c>
      <c r="O1" s="740" t="inlineStr">
        <is>
          <t>ドバイEMS
NATALIA</t>
        </is>
      </c>
      <c r="P1" s="740" t="inlineStr">
        <is>
          <t>ロシア手持ち
（Pure Bio, CBON, SKINIMALIST,LUXCES)</t>
        </is>
      </c>
      <c r="Q1" s="740" t="inlineStr">
        <is>
          <t>フランスEMS</t>
        </is>
      </c>
      <c r="R1" s="740" t="inlineStr">
        <is>
          <t>ロシア舞鶴
6PL</t>
        </is>
      </c>
      <c r="S1" s="740" t="inlineStr">
        <is>
          <t>フランスEMS</t>
        </is>
      </c>
      <c r="T1" s="641" t="inlineStr">
        <is>
          <t>ロシア舞鶴 7PALLET</t>
        </is>
      </c>
      <c r="U1" s="641" t="inlineStr">
        <is>
          <t>DIAMANTE EMS</t>
        </is>
      </c>
      <c r="V1" s="640" t="inlineStr">
        <is>
          <t>舞鶴 5PALLET</t>
        </is>
      </c>
      <c r="W1" s="741" t="inlineStr">
        <is>
          <t>ドバイ向けEMS
マッコイ無償提供サンプル込み</t>
        </is>
      </c>
      <c r="X1" s="640" t="inlineStr">
        <is>
          <t>LAPIDEMドバイへ空輸</t>
        </is>
      </c>
      <c r="Y1" s="640" t="inlineStr">
        <is>
          <t>富山発【代行輸出】</t>
        </is>
      </c>
      <c r="Z1" s="640" t="inlineStr">
        <is>
          <t>ドバイ向けEMS
2個口</t>
        </is>
      </c>
      <c r="AA1" s="640" t="inlineStr">
        <is>
          <t>フランス向けEMS
シーボンマセ、ルクセスシャンプー在庫から出荷</t>
        </is>
      </c>
      <c r="AB1" s="640" t="inlineStr">
        <is>
          <t>ナタリアさん空輸</t>
        </is>
      </c>
      <c r="AC1" s="640" t="inlineStr">
        <is>
          <t>舞鶴 5PALLET</t>
        </is>
      </c>
      <c r="AD1" s="641" t="inlineStr">
        <is>
          <t>ドバイ向けEMS</t>
        </is>
      </c>
      <c r="AE1" s="641" t="inlineStr">
        <is>
          <t>イギリス向けEMS</t>
        </is>
      </c>
      <c r="AF1" s="641" t="inlineStr">
        <is>
          <t>カザフスタン向けEMS</t>
        </is>
      </c>
      <c r="AG1" s="642" t="n"/>
      <c r="AH1" s="639" t="n"/>
    </row>
    <row r="2" ht="20.1" customFormat="1" customHeight="1" s="15">
      <c r="A2" s="37" t="n"/>
      <c r="B2" s="584" t="inlineStr">
        <is>
          <t>出荷日</t>
        </is>
      </c>
      <c r="C2" s="441" t="n"/>
      <c r="D2" s="235" t="n">
        <v>45512</v>
      </c>
      <c r="E2" s="235" t="n">
        <v>45513</v>
      </c>
      <c r="F2" s="235" t="n">
        <v>45537</v>
      </c>
      <c r="G2" s="235" t="n">
        <v>45565</v>
      </c>
      <c r="H2" s="235" t="n">
        <v>45559</v>
      </c>
      <c r="I2" s="235" t="n">
        <v>45576</v>
      </c>
      <c r="J2" s="235" t="n">
        <v>45582</v>
      </c>
      <c r="K2" s="235" t="n">
        <v>45595</v>
      </c>
      <c r="L2" s="236" t="n">
        <v>45595</v>
      </c>
      <c r="M2" s="235" t="n">
        <v>45602</v>
      </c>
      <c r="N2" s="235" t="n">
        <v>45607</v>
      </c>
      <c r="O2" s="235" t="n">
        <v>45625</v>
      </c>
      <c r="P2" s="237" t="n">
        <v>45634</v>
      </c>
      <c r="Q2" s="237" t="n">
        <v>45646</v>
      </c>
      <c r="R2" s="237" t="n">
        <v>45652</v>
      </c>
      <c r="S2" s="235" t="n">
        <v>45681</v>
      </c>
      <c r="T2" s="238" t="n">
        <v>45722</v>
      </c>
      <c r="U2" s="238" t="n">
        <v>45744</v>
      </c>
      <c r="V2" s="235" t="n">
        <v>45751</v>
      </c>
      <c r="W2" s="235" t="n">
        <v>45748</v>
      </c>
      <c r="X2" s="235" t="n">
        <v>45749</v>
      </c>
      <c r="Y2" s="235" t="n">
        <v>45789</v>
      </c>
      <c r="Z2" s="236" t="n">
        <v>45786</v>
      </c>
      <c r="AA2" s="235" t="n">
        <v>45786</v>
      </c>
      <c r="AB2" s="235" t="n">
        <v>45803</v>
      </c>
      <c r="AC2" s="235" t="n">
        <v>45807</v>
      </c>
      <c r="AD2" s="237" t="n">
        <v>45815</v>
      </c>
      <c r="AE2" s="235" t="n">
        <v>45827</v>
      </c>
      <c r="AF2" s="235" t="n">
        <v>45827</v>
      </c>
      <c r="AG2" s="239" t="inlineStr">
        <is>
          <t>合計</t>
        </is>
      </c>
    </row>
    <row r="3" ht="20.1" customFormat="1" customHeight="1" s="15">
      <c r="A3" s="379" t="inlineStr">
        <is>
          <t>仕入</t>
        </is>
      </c>
      <c r="B3" s="380" t="inlineStr">
        <is>
          <t>FLOUVEIL→
センコン</t>
        </is>
      </c>
      <c r="C3" s="98" t="inlineStr">
        <is>
          <t>Total</t>
        </is>
      </c>
      <c r="D3" s="646" t="n"/>
      <c r="E3" s="644" t="n"/>
      <c r="F3" s="644" t="n"/>
      <c r="G3" s="644" t="n"/>
      <c r="H3" s="644" t="n"/>
      <c r="I3" s="644" t="n"/>
      <c r="J3" s="644" t="n"/>
      <c r="K3" s="644" t="n"/>
      <c r="L3" s="644" t="n"/>
      <c r="M3" s="643" t="n"/>
      <c r="N3" s="643" t="n"/>
      <c r="O3" s="643" t="n"/>
      <c r="P3" s="643" t="n"/>
      <c r="Q3" s="644" t="n"/>
      <c r="R3" s="644" t="n">
        <v>172260</v>
      </c>
      <c r="S3" s="644" t="n"/>
      <c r="T3" s="644" t="n"/>
      <c r="U3" s="644" t="n"/>
      <c r="V3" s="644" t="n"/>
      <c r="W3" s="644" t="n"/>
      <c r="X3" s="644" t="n"/>
      <c r="Y3" s="644" t="n"/>
      <c r="Z3" s="645" t="n"/>
      <c r="AA3" s="644" t="n"/>
      <c r="AB3" s="644" t="n"/>
      <c r="AC3" s="644" t="n"/>
      <c r="AD3" s="646" t="n"/>
      <c r="AE3" s="644" t="n"/>
      <c r="AF3" s="644" t="n"/>
      <c r="AG3" s="244">
        <f>SUM(D3:AF3)</f>
        <v/>
      </c>
    </row>
    <row r="4" ht="20.1" customFormat="1" customHeight="1" s="15">
      <c r="A4" s="647" t="n"/>
      <c r="B4" s="648" t="n"/>
      <c r="C4" s="98" t="inlineStr">
        <is>
          <t>税込</t>
        </is>
      </c>
      <c r="D4" s="651">
        <f>D3*1.1</f>
        <v/>
      </c>
      <c r="E4" s="649">
        <f>E3*1.1</f>
        <v/>
      </c>
      <c r="F4" s="649">
        <f>F3*1.1</f>
        <v/>
      </c>
      <c r="G4" s="649">
        <f>G3*1.1</f>
        <v/>
      </c>
      <c r="H4" s="649">
        <f>H3*1.1</f>
        <v/>
      </c>
      <c r="I4" s="649" t="n"/>
      <c r="J4" s="649" t="n"/>
      <c r="K4" s="649">
        <f>K3*1.1</f>
        <v/>
      </c>
      <c r="L4" s="649">
        <f>L3*1.1</f>
        <v/>
      </c>
      <c r="M4" s="649">
        <f>M3*1.1</f>
        <v/>
      </c>
      <c r="N4" s="649" t="n"/>
      <c r="O4" s="649">
        <f>O3*1.1</f>
        <v/>
      </c>
      <c r="P4" s="649">
        <f>P3*1.1</f>
        <v/>
      </c>
      <c r="Q4" s="649">
        <f>Q3*1.1</f>
        <v/>
      </c>
      <c r="R4" s="649">
        <f>R3*1.1</f>
        <v/>
      </c>
      <c r="S4" s="649">
        <f>S3*1.1</f>
        <v/>
      </c>
      <c r="T4" s="649" t="n"/>
      <c r="U4" s="649" t="n"/>
      <c r="V4" s="649">
        <f>V3*1.1</f>
        <v/>
      </c>
      <c r="W4" s="649">
        <f>W3*1.1</f>
        <v/>
      </c>
      <c r="X4" s="649" t="n"/>
      <c r="Y4" s="649" t="n"/>
      <c r="Z4" s="650" t="n"/>
      <c r="AA4" s="649">
        <f>AA3*1.1</f>
        <v/>
      </c>
      <c r="AB4" s="649" t="n"/>
      <c r="AC4" s="649" t="n"/>
      <c r="AD4" s="651">
        <f>AD3*1.1</f>
        <v/>
      </c>
      <c r="AE4" s="649">
        <f>AE3*1.1</f>
        <v/>
      </c>
      <c r="AF4" s="649" t="n"/>
      <c r="AG4" s="244">
        <f>SUM(D4:AF4)</f>
        <v/>
      </c>
    </row>
    <row r="5" ht="24.95" customFormat="1" customHeight="1" s="15">
      <c r="A5" s="647" t="n"/>
      <c r="B5" s="378" t="inlineStr">
        <is>
          <t>センコン→
KS
(FLOUVEIL分）</t>
        </is>
      </c>
      <c r="C5" s="98" t="inlineStr">
        <is>
          <t>Total</t>
        </is>
      </c>
      <c r="D5" s="742" t="n"/>
      <c r="E5" s="652" t="n"/>
      <c r="F5" s="652" t="n"/>
      <c r="G5" s="652" t="n"/>
      <c r="H5" s="652" t="n"/>
      <c r="I5" s="652" t="n"/>
      <c r="J5" s="652" t="n"/>
      <c r="K5" s="652" t="n"/>
      <c r="L5" s="652" t="n"/>
      <c r="M5" s="652" t="n"/>
      <c r="N5" s="652" t="n"/>
      <c r="O5" s="652" t="n"/>
      <c r="P5" s="652" t="n"/>
      <c r="Q5" s="652" t="n"/>
      <c r="R5" s="652">
        <f>R3/0.95</f>
        <v/>
      </c>
      <c r="S5" s="652" t="n"/>
      <c r="T5" s="652" t="n"/>
      <c r="U5" s="652" t="n"/>
      <c r="V5" s="652" t="n"/>
      <c r="W5" s="652" t="n"/>
      <c r="X5" s="652" t="n"/>
      <c r="Y5" s="652" t="n"/>
      <c r="Z5" s="652" t="n"/>
      <c r="AA5" s="653" t="n"/>
      <c r="AB5" s="653" t="n"/>
      <c r="AC5" s="652" t="n"/>
      <c r="AD5" s="652" t="n"/>
      <c r="AE5" s="652" t="n"/>
      <c r="AF5" s="652" t="n"/>
      <c r="AG5" s="244">
        <f>SUM(D5:AF5)</f>
        <v/>
      </c>
    </row>
    <row r="6" ht="20.1" customFormat="1" customHeight="1" s="15">
      <c r="A6" s="647" t="n"/>
      <c r="B6" s="648" t="n"/>
      <c r="C6" s="98" t="inlineStr">
        <is>
          <t>税込</t>
        </is>
      </c>
      <c r="D6" s="651">
        <f>D5*1.1</f>
        <v/>
      </c>
      <c r="E6" s="649">
        <f>E5*1.1</f>
        <v/>
      </c>
      <c r="F6" s="649">
        <f>F5*1.1</f>
        <v/>
      </c>
      <c r="G6" s="649">
        <f>G5*1.1</f>
        <v/>
      </c>
      <c r="H6" s="649">
        <f>H5*1.1</f>
        <v/>
      </c>
      <c r="I6" s="649" t="n"/>
      <c r="J6" s="649" t="n"/>
      <c r="K6" s="649">
        <f>K5*1.1</f>
        <v/>
      </c>
      <c r="L6" s="649">
        <f>L5*1.1</f>
        <v/>
      </c>
      <c r="M6" s="649">
        <f>M5*1.1</f>
        <v/>
      </c>
      <c r="N6" s="649" t="n"/>
      <c r="O6" s="649">
        <f>O5*1.1</f>
        <v/>
      </c>
      <c r="P6" s="649">
        <f>P5*1.1</f>
        <v/>
      </c>
      <c r="Q6" s="649">
        <f>Q5*1.1</f>
        <v/>
      </c>
      <c r="R6" s="649">
        <f>R5*1.1</f>
        <v/>
      </c>
      <c r="S6" s="649">
        <f>S5*1.1</f>
        <v/>
      </c>
      <c r="T6" s="649" t="n"/>
      <c r="U6" s="649" t="n"/>
      <c r="V6" s="649">
        <f>V5*1.1</f>
        <v/>
      </c>
      <c r="W6" s="649">
        <f>W5*1.1</f>
        <v/>
      </c>
      <c r="X6" s="649" t="n"/>
      <c r="Y6" s="649" t="n"/>
      <c r="Z6" s="649">
        <f>Z5*1.1</f>
        <v/>
      </c>
      <c r="AA6" s="649">
        <f>AA5*1.1</f>
        <v/>
      </c>
      <c r="AB6" s="649" t="n"/>
      <c r="AC6" s="649" t="n"/>
      <c r="AD6" s="649">
        <f>AD5*1.1</f>
        <v/>
      </c>
      <c r="AE6" s="649">
        <f>AE5*1.1</f>
        <v/>
      </c>
      <c r="AF6" s="649" t="n"/>
      <c r="AG6" s="244">
        <f>SUM(D6:AF6)</f>
        <v/>
      </c>
    </row>
    <row r="7" ht="20.1" customFormat="1" customHeight="1" s="15">
      <c r="A7" s="647" t="n"/>
      <c r="B7" s="378" t="inlineStr">
        <is>
          <t>RELENT→
KS</t>
        </is>
      </c>
      <c r="C7" s="451" t="inlineStr">
        <is>
          <t>Total</t>
        </is>
      </c>
      <c r="D7" s="743" t="n">
        <v>1321332</v>
      </c>
      <c r="E7" s="654" t="n">
        <v>15180</v>
      </c>
      <c r="F7" s="654" t="n"/>
      <c r="G7" s="654" t="n">
        <v>31200</v>
      </c>
      <c r="H7" s="654" t="n">
        <v>160215</v>
      </c>
      <c r="I7" s="654" t="n">
        <v>1386042</v>
      </c>
      <c r="J7" s="654" t="n"/>
      <c r="K7" s="654" t="n"/>
      <c r="L7" s="654" t="n"/>
      <c r="M7" s="654" t="n">
        <v>22350</v>
      </c>
      <c r="N7" s="654" t="n">
        <v>87120</v>
      </c>
      <c r="O7" s="654" t="n"/>
      <c r="P7" s="654" t="n"/>
      <c r="Q7" s="654">
        <f>3960+600</f>
        <v/>
      </c>
      <c r="R7" s="654" t="n">
        <v>1520800</v>
      </c>
      <c r="S7" s="654" t="n"/>
      <c r="T7" s="654" t="n">
        <v>670610</v>
      </c>
      <c r="U7" s="654" t="n"/>
      <c r="V7" s="654" t="n">
        <v>603240</v>
      </c>
      <c r="W7" s="654" t="n"/>
      <c r="X7" s="654" t="n"/>
      <c r="Y7" s="654" t="n"/>
      <c r="Z7" s="654" t="n">
        <v>35640</v>
      </c>
      <c r="AA7" s="654" t="n"/>
      <c r="AB7" s="654" t="n"/>
      <c r="AC7" s="654">
        <f>1015260-23760</f>
        <v/>
      </c>
      <c r="AD7" s="654" t="n"/>
      <c r="AE7" s="654" t="n"/>
      <c r="AF7" s="654" t="n"/>
      <c r="AG7" s="244">
        <f>SUM(D7:AF7)</f>
        <v/>
      </c>
      <c r="AH7" s="657" t="n"/>
    </row>
    <row r="8" ht="18.75" customFormat="1" customHeight="1" s="15">
      <c r="A8" s="647" t="n"/>
      <c r="B8" s="648" t="n"/>
      <c r="C8" s="451" t="inlineStr">
        <is>
          <t>税込</t>
        </is>
      </c>
      <c r="D8" s="651">
        <f>D7*1.1</f>
        <v/>
      </c>
      <c r="E8" s="649">
        <f>E7*1.1</f>
        <v/>
      </c>
      <c r="F8" s="649">
        <f>F7*1.1</f>
        <v/>
      </c>
      <c r="G8" s="744">
        <f>G7*1.1</f>
        <v/>
      </c>
      <c r="H8" s="744">
        <f>H7*1.1</f>
        <v/>
      </c>
      <c r="I8" s="649">
        <f>I7*1.1</f>
        <v/>
      </c>
      <c r="J8" s="649" t="n"/>
      <c r="K8" s="649">
        <f>K7*1.1</f>
        <v/>
      </c>
      <c r="L8" s="649">
        <f>L7*1.1</f>
        <v/>
      </c>
      <c r="M8" s="649">
        <f>M7*1.1</f>
        <v/>
      </c>
      <c r="N8" s="649">
        <f>N7*1.1</f>
        <v/>
      </c>
      <c r="O8" s="649">
        <f>O7*1.1</f>
        <v/>
      </c>
      <c r="P8" s="649">
        <f>P7*1.1</f>
        <v/>
      </c>
      <c r="Q8" s="649">
        <f>Q7*1.1</f>
        <v/>
      </c>
      <c r="R8" s="649">
        <f>R7*1.1</f>
        <v/>
      </c>
      <c r="S8" s="649">
        <f>S7*1.1</f>
        <v/>
      </c>
      <c r="T8" s="649">
        <f>T7*1.1</f>
        <v/>
      </c>
      <c r="U8" s="649" t="n"/>
      <c r="V8" s="649">
        <f>V7*1.1</f>
        <v/>
      </c>
      <c r="W8" s="649">
        <f>W7*1.1</f>
        <v/>
      </c>
      <c r="X8" s="649">
        <f>X7*1.1</f>
        <v/>
      </c>
      <c r="Y8" s="649">
        <f>Y7*1.1</f>
        <v/>
      </c>
      <c r="Z8" s="649">
        <f>Z7*1.1</f>
        <v/>
      </c>
      <c r="AA8" s="649">
        <f>AA7*1.1</f>
        <v/>
      </c>
      <c r="AB8" s="649" t="n"/>
      <c r="AC8" s="649">
        <f>AC7*1.1</f>
        <v/>
      </c>
      <c r="AD8" s="649">
        <f>AD7*1.1</f>
        <v/>
      </c>
      <c r="AE8" s="649">
        <f>AE7*1.1</f>
        <v/>
      </c>
      <c r="AF8" s="649" t="n"/>
      <c r="AG8" s="244">
        <f>SUM(D8:AF8)</f>
        <v/>
      </c>
    </row>
    <row r="9" ht="20.1" customFormat="1" customHeight="1" s="15">
      <c r="A9" s="647" t="n"/>
      <c r="B9" s="380" t="inlineStr">
        <is>
          <t>CBON→
センコン</t>
        </is>
      </c>
      <c r="C9" s="98" t="inlineStr">
        <is>
          <t>Total</t>
        </is>
      </c>
      <c r="D9" s="743" t="n">
        <v>325140</v>
      </c>
      <c r="E9" s="654" t="n">
        <v>22485</v>
      </c>
      <c r="F9" s="654" t="n"/>
      <c r="G9" s="654" t="n">
        <v>57815</v>
      </c>
      <c r="H9" s="654" t="n"/>
      <c r="I9" s="654" t="n">
        <v>221400</v>
      </c>
      <c r="J9" s="654" t="n">
        <v>58100</v>
      </c>
      <c r="K9" s="654" t="n"/>
      <c r="L9" s="654" t="n"/>
      <c r="M9" s="654" t="n"/>
      <c r="N9" s="654" t="n"/>
      <c r="O9" s="654" t="n"/>
      <c r="P9" s="654" t="n">
        <v>30975</v>
      </c>
      <c r="Q9" s="654" t="n"/>
      <c r="R9" s="654" t="n">
        <v>267600</v>
      </c>
      <c r="S9" s="654" t="n">
        <v>3500</v>
      </c>
      <c r="T9" s="654" t="n">
        <v>798000</v>
      </c>
      <c r="U9" s="654" t="n"/>
      <c r="V9" s="654" t="n"/>
      <c r="W9" s="654" t="n"/>
      <c r="X9" s="654" t="n"/>
      <c r="Y9" s="654" t="n"/>
      <c r="Z9" s="654" t="n"/>
      <c r="AA9" s="654" t="n">
        <v>3850</v>
      </c>
      <c r="AB9" s="654" t="n">
        <v>35530</v>
      </c>
      <c r="AC9" s="654" t="n">
        <v>153000</v>
      </c>
      <c r="AD9" s="654" t="n"/>
      <c r="AE9" s="654" t="n"/>
      <c r="AF9" s="654" t="n">
        <v>40600</v>
      </c>
      <c r="AG9" s="244">
        <f>SUM(D9:AF9)</f>
        <v/>
      </c>
      <c r="AH9" s="657" t="n"/>
    </row>
    <row r="10" ht="20.1" customFormat="1" customHeight="1" s="15">
      <c r="A10" s="647" t="n"/>
      <c r="B10" s="648" t="n"/>
      <c r="C10" s="98" t="inlineStr">
        <is>
          <t>税込</t>
        </is>
      </c>
      <c r="D10" s="651">
        <f>D9*1.1</f>
        <v/>
      </c>
      <c r="E10" s="651">
        <f>E9*1.1</f>
        <v/>
      </c>
      <c r="F10" s="651">
        <f>F9*1.1</f>
        <v/>
      </c>
      <c r="G10" s="651">
        <f>G9*1.1</f>
        <v/>
      </c>
      <c r="H10" s="651">
        <f>H9*1.1</f>
        <v/>
      </c>
      <c r="I10" s="651">
        <f>I9*1.1</f>
        <v/>
      </c>
      <c r="J10" s="651">
        <f>J9*1.1</f>
        <v/>
      </c>
      <c r="K10" s="651">
        <f>K9*1.1</f>
        <v/>
      </c>
      <c r="L10" s="651">
        <f>L9*1.1</f>
        <v/>
      </c>
      <c r="M10" s="651">
        <f>M9*1.1</f>
        <v/>
      </c>
      <c r="N10" s="651" t="n"/>
      <c r="O10" s="651">
        <f>O9*1.1</f>
        <v/>
      </c>
      <c r="P10" s="651">
        <f>P9*1.1</f>
        <v/>
      </c>
      <c r="Q10" s="651">
        <f>Q9*1.1</f>
        <v/>
      </c>
      <c r="R10" s="651">
        <f>R9*1.1</f>
        <v/>
      </c>
      <c r="S10" s="651">
        <f>S9*1.1</f>
        <v/>
      </c>
      <c r="T10" s="651">
        <f>T9*1.1</f>
        <v/>
      </c>
      <c r="U10" s="651" t="n"/>
      <c r="V10" s="651">
        <f>V9*1.1</f>
        <v/>
      </c>
      <c r="W10" s="651">
        <f>W9*1.1</f>
        <v/>
      </c>
      <c r="X10" s="651" t="n"/>
      <c r="Y10" s="651" t="n"/>
      <c r="Z10" s="649">
        <f>Z9*1.1</f>
        <v/>
      </c>
      <c r="AA10" s="649">
        <f>AA9*1.1</f>
        <v/>
      </c>
      <c r="AB10" s="649">
        <f>AB9*1.1</f>
        <v/>
      </c>
      <c r="AC10" s="649">
        <f>AC9*1.1</f>
        <v/>
      </c>
      <c r="AD10" s="649">
        <f>AD9*1.1</f>
        <v/>
      </c>
      <c r="AE10" s="649">
        <f>AE9*1.1</f>
        <v/>
      </c>
      <c r="AF10" s="649">
        <f>AF9*1.1</f>
        <v/>
      </c>
      <c r="AG10" s="244">
        <f>SUM(D10:AF10)</f>
        <v/>
      </c>
    </row>
    <row r="11" ht="20.1" customFormat="1" customHeight="1" s="15">
      <c r="A11" s="647" t="n"/>
      <c r="B11" s="378" t="inlineStr">
        <is>
          <t>センコン→
KS
(C'BON分）</t>
        </is>
      </c>
      <c r="C11" s="98" t="inlineStr">
        <is>
          <t>Total</t>
        </is>
      </c>
      <c r="D11" s="743">
        <f>D9/0.95</f>
        <v/>
      </c>
      <c r="E11" s="743">
        <f>E9/0.95</f>
        <v/>
      </c>
      <c r="F11" s="743">
        <f>F9/0.95</f>
        <v/>
      </c>
      <c r="G11" s="743">
        <f>G9/0.95</f>
        <v/>
      </c>
      <c r="H11" s="654">
        <f>H9/0.95</f>
        <v/>
      </c>
      <c r="I11" s="654">
        <f>I9/0.95</f>
        <v/>
      </c>
      <c r="J11" s="654">
        <f>J9/0.95</f>
        <v/>
      </c>
      <c r="K11" s="654" t="n"/>
      <c r="L11" s="654" t="n"/>
      <c r="M11" s="654" t="n"/>
      <c r="N11" s="654" t="n"/>
      <c r="O11" s="654" t="n"/>
      <c r="P11" s="654">
        <f>P9/0.95</f>
        <v/>
      </c>
      <c r="Q11" s="654">
        <f>Q9/0.95</f>
        <v/>
      </c>
      <c r="R11" s="654">
        <f>R9/0.95</f>
        <v/>
      </c>
      <c r="S11" s="654">
        <f>S9/0.95</f>
        <v/>
      </c>
      <c r="T11" s="654">
        <f>T9/0.95</f>
        <v/>
      </c>
      <c r="U11" s="654" t="n"/>
      <c r="V11" s="654" t="n"/>
      <c r="W11" s="654" t="n"/>
      <c r="X11" s="654" t="n"/>
      <c r="Y11" s="654" t="n"/>
      <c r="Z11" s="654" t="n"/>
      <c r="AA11" s="654">
        <f>AA9/0.95</f>
        <v/>
      </c>
      <c r="AB11" s="654">
        <f>AB9/0.95</f>
        <v/>
      </c>
      <c r="AC11" s="654">
        <f>AC9/0.95</f>
        <v/>
      </c>
      <c r="AD11" s="654" t="n"/>
      <c r="AE11" s="654" t="n"/>
      <c r="AF11" s="654">
        <f>AF9/0.95</f>
        <v/>
      </c>
      <c r="AG11" s="244">
        <f>SUM(D11:AF11)</f>
        <v/>
      </c>
    </row>
    <row r="12" ht="20.1" customFormat="1" customHeight="1" s="15">
      <c r="A12" s="647" t="n"/>
      <c r="B12" s="648" t="n"/>
      <c r="C12" s="98" t="inlineStr">
        <is>
          <t>税込</t>
        </is>
      </c>
      <c r="D12" s="679">
        <f>D11*1.1</f>
        <v/>
      </c>
      <c r="E12" s="679">
        <f>E11*1.1</f>
        <v/>
      </c>
      <c r="F12" s="658">
        <f>F11*1.1</f>
        <v/>
      </c>
      <c r="G12" s="745">
        <f>G11*1.1</f>
        <v/>
      </c>
      <c r="H12" s="658">
        <f>H11*1.1</f>
        <v/>
      </c>
      <c r="I12" s="658">
        <f>I11*1.1</f>
        <v/>
      </c>
      <c r="J12" s="658">
        <f>J11*1.1</f>
        <v/>
      </c>
      <c r="K12" s="658">
        <f>K11*1.1</f>
        <v/>
      </c>
      <c r="L12" s="658">
        <f>L11*1.1</f>
        <v/>
      </c>
      <c r="M12" s="658">
        <f>M11*1.1</f>
        <v/>
      </c>
      <c r="N12" s="658" t="n"/>
      <c r="O12" s="658">
        <f>O11*1.1</f>
        <v/>
      </c>
      <c r="P12" s="658">
        <f>P11*1.1</f>
        <v/>
      </c>
      <c r="Q12" s="658">
        <f>Q11*1.1</f>
        <v/>
      </c>
      <c r="R12" s="658">
        <f>R11*1.1</f>
        <v/>
      </c>
      <c r="S12" s="658">
        <f>S11*1.1</f>
        <v/>
      </c>
      <c r="T12" s="658">
        <f>T11*1.1</f>
        <v/>
      </c>
      <c r="U12" s="658" t="n"/>
      <c r="V12" s="658">
        <f>V11*1.1</f>
        <v/>
      </c>
      <c r="W12" s="658">
        <f>W11*1.1</f>
        <v/>
      </c>
      <c r="X12" s="658" t="n"/>
      <c r="Y12" s="658" t="n"/>
      <c r="Z12" s="658">
        <f>Z11*1.1</f>
        <v/>
      </c>
      <c r="AA12" s="658">
        <f>AA11*1.1</f>
        <v/>
      </c>
      <c r="AB12" s="658">
        <f>AB11*1.1</f>
        <v/>
      </c>
      <c r="AC12" s="658">
        <f>AC11*1.1</f>
        <v/>
      </c>
      <c r="AD12" s="658">
        <f>AD11*1.1</f>
        <v/>
      </c>
      <c r="AE12" s="658">
        <f>AE11*1.1</f>
        <v/>
      </c>
      <c r="AF12" s="658">
        <f>AF11*1.1</f>
        <v/>
      </c>
      <c r="AG12" s="244">
        <f>SUM(D12:AF12)</f>
        <v/>
      </c>
    </row>
    <row r="13" ht="20.1" customFormat="1" customHeight="1" s="15">
      <c r="A13" s="647" t="n"/>
      <c r="B13" s="378" t="inlineStr">
        <is>
          <t>Q1st</t>
        </is>
      </c>
      <c r="C13" s="98" t="inlineStr">
        <is>
          <t>Total</t>
        </is>
      </c>
      <c r="D13" s="679" t="n">
        <v>509160</v>
      </c>
      <c r="E13" s="658" t="n"/>
      <c r="F13" s="658" t="n">
        <v>0</v>
      </c>
      <c r="G13" s="745">
        <f>3410+770</f>
        <v/>
      </c>
      <c r="H13" s="658" t="n"/>
      <c r="I13" s="745" t="n">
        <v>704844</v>
      </c>
      <c r="J13" s="658" t="n"/>
      <c r="K13" s="658" t="n"/>
      <c r="L13" s="658" t="n"/>
      <c r="M13" s="658" t="n"/>
      <c r="N13" s="658" t="n"/>
      <c r="O13" s="658" t="n"/>
      <c r="P13" s="658" t="n"/>
      <c r="Q13" s="658" t="n">
        <v>9300</v>
      </c>
      <c r="R13" s="658">
        <f>453144+328224</f>
        <v/>
      </c>
      <c r="S13" s="658" t="n"/>
      <c r="T13" s="658" t="n">
        <v>1361784</v>
      </c>
      <c r="U13" s="658" t="n"/>
      <c r="V13" s="658" t="n">
        <v>472056</v>
      </c>
      <c r="W13" s="658" t="n"/>
      <c r="X13" s="658" t="n"/>
      <c r="Y13" s="658" t="n"/>
      <c r="Z13" s="658" t="n"/>
      <c r="AA13" s="658" t="n"/>
      <c r="AB13" s="658" t="n"/>
      <c r="AC13" s="658" t="n">
        <v>1415904</v>
      </c>
      <c r="AD13" s="658" t="n"/>
      <c r="AE13" s="658" t="n"/>
      <c r="AF13" s="658" t="n"/>
      <c r="AG13" s="244">
        <f>SUM(D13:AF13)</f>
        <v/>
      </c>
    </row>
    <row r="14" ht="20.1" customFormat="1" customHeight="1" s="15">
      <c r="A14" s="647" t="n"/>
      <c r="B14" s="648" t="n"/>
      <c r="C14" s="98" t="inlineStr">
        <is>
          <t>税込</t>
        </is>
      </c>
      <c r="D14" s="679">
        <f>D13*1.1</f>
        <v/>
      </c>
      <c r="E14" s="658" t="n"/>
      <c r="F14" s="658">
        <f>F13*1.1</f>
        <v/>
      </c>
      <c r="G14" s="745">
        <f>G13*1.1</f>
        <v/>
      </c>
      <c r="H14" s="658">
        <f>H13*1.1</f>
        <v/>
      </c>
      <c r="I14" s="745">
        <f>I13*1.1</f>
        <v/>
      </c>
      <c r="J14" s="658">
        <f>J13*1.1</f>
        <v/>
      </c>
      <c r="K14" s="658">
        <f>K13*1.1</f>
        <v/>
      </c>
      <c r="L14" s="658">
        <f>L13*1.1</f>
        <v/>
      </c>
      <c r="M14" s="658">
        <f>M13*1.1</f>
        <v/>
      </c>
      <c r="N14" s="658" t="n"/>
      <c r="O14" s="658">
        <f>O13*1.1</f>
        <v/>
      </c>
      <c r="P14" s="658">
        <f>P13*1.1</f>
        <v/>
      </c>
      <c r="Q14" s="658">
        <f>Q13*1.1</f>
        <v/>
      </c>
      <c r="R14" s="658">
        <f>R13*1.1</f>
        <v/>
      </c>
      <c r="S14" s="658">
        <f>S13*1.1</f>
        <v/>
      </c>
      <c r="T14" s="658">
        <f>T13*1.1</f>
        <v/>
      </c>
      <c r="U14" s="658" t="n"/>
      <c r="V14" s="745">
        <f>V13*1.1</f>
        <v/>
      </c>
      <c r="W14" s="658">
        <f>W13*1.1</f>
        <v/>
      </c>
      <c r="X14" s="658" t="n"/>
      <c r="Y14" s="658" t="n"/>
      <c r="Z14" s="658">
        <f>Z13*1.1</f>
        <v/>
      </c>
      <c r="AA14" s="658">
        <f>AA13*1.1</f>
        <v/>
      </c>
      <c r="AB14" s="658" t="n"/>
      <c r="AC14" s="658">
        <f>AC13*1.1</f>
        <v/>
      </c>
      <c r="AD14" s="658">
        <f>AD13*1.1</f>
        <v/>
      </c>
      <c r="AE14" s="658">
        <f>AE13*1.1</f>
        <v/>
      </c>
      <c r="AF14" s="658">
        <f>AF13*1.1</f>
        <v/>
      </c>
      <c r="AG14" s="244">
        <f>SUM(D14:AF14)</f>
        <v/>
      </c>
    </row>
    <row r="15" ht="20.1" customFormat="1" customHeight="1" s="15">
      <c r="A15" s="647" t="n"/>
      <c r="B15" s="378" t="inlineStr">
        <is>
          <t>ＣＨＡＮＳＯＮ</t>
        </is>
      </c>
      <c r="C15" s="451" t="inlineStr">
        <is>
          <t>Total</t>
        </is>
      </c>
      <c r="D15" s="651" t="n">
        <v>704904</v>
      </c>
      <c r="E15" s="649" t="n"/>
      <c r="F15" s="649" t="n"/>
      <c r="G15" s="649" t="n"/>
      <c r="H15" s="649" t="n"/>
      <c r="I15" s="649" t="n"/>
      <c r="J15" s="649" t="n"/>
      <c r="K15" s="649" t="n"/>
      <c r="L15" s="649" t="n"/>
      <c r="M15" s="649" t="n"/>
      <c r="N15" s="649" t="n"/>
      <c r="O15" s="649" t="n"/>
      <c r="P15" s="649" t="n"/>
      <c r="Q15" s="649" t="n"/>
      <c r="R15" s="649">
        <f>770760+117720</f>
        <v/>
      </c>
      <c r="S15" s="649" t="n"/>
      <c r="T15" s="649" t="n">
        <v>454764</v>
      </c>
      <c r="U15" s="649" t="n"/>
      <c r="V15" s="649" t="n"/>
      <c r="W15" s="649" t="n"/>
      <c r="X15" s="649" t="n"/>
      <c r="Y15" s="649" t="n"/>
      <c r="Z15" s="649" t="n"/>
      <c r="AA15" s="649" t="n"/>
      <c r="AB15" s="649" t="n"/>
      <c r="AC15" s="649" t="n"/>
      <c r="AD15" s="649" t="n"/>
      <c r="AE15" s="649" t="n"/>
      <c r="AF15" s="649" t="n"/>
      <c r="AG15" s="244">
        <f>SUM(D15:AF15)</f>
        <v/>
      </c>
    </row>
    <row r="16" ht="20.1" customFormat="1" customHeight="1" s="15">
      <c r="A16" s="647" t="n"/>
      <c r="B16" s="648" t="n"/>
      <c r="C16" s="451" t="inlineStr">
        <is>
          <t>税込</t>
        </is>
      </c>
      <c r="D16" s="651">
        <f>D15*1.1</f>
        <v/>
      </c>
      <c r="E16" s="649">
        <f>E15*1.1</f>
        <v/>
      </c>
      <c r="F16" s="649">
        <f>F15*1.1</f>
        <v/>
      </c>
      <c r="G16" s="649">
        <f>G15*1.1</f>
        <v/>
      </c>
      <c r="H16" s="649">
        <f>H15*1.1</f>
        <v/>
      </c>
      <c r="I16" s="649" t="n"/>
      <c r="J16" s="649" t="n"/>
      <c r="K16" s="649">
        <f>K15*1.1</f>
        <v/>
      </c>
      <c r="L16" s="649">
        <f>L15*1.1</f>
        <v/>
      </c>
      <c r="M16" s="649">
        <f>M15*1.1</f>
        <v/>
      </c>
      <c r="N16" s="649">
        <f>N15*1.1</f>
        <v/>
      </c>
      <c r="O16" s="649">
        <f>O15*1.1</f>
        <v/>
      </c>
      <c r="P16" s="649">
        <f>P15*1.1</f>
        <v/>
      </c>
      <c r="Q16" s="649">
        <f>Q15*1.1</f>
        <v/>
      </c>
      <c r="R16" s="649">
        <f>R15*1.1</f>
        <v/>
      </c>
      <c r="S16" s="649">
        <f>S15*1.1</f>
        <v/>
      </c>
      <c r="T16" s="649">
        <f>T15*1.1</f>
        <v/>
      </c>
      <c r="U16" s="649" t="n"/>
      <c r="V16" s="649" t="n"/>
      <c r="W16" s="649">
        <f>W15*1.1</f>
        <v/>
      </c>
      <c r="X16" s="649" t="n"/>
      <c r="Y16" s="649" t="n"/>
      <c r="Z16" s="649" t="n"/>
      <c r="AA16" s="649">
        <f>AA15*1.1</f>
        <v/>
      </c>
      <c r="AB16" s="649" t="n"/>
      <c r="AC16" s="649" t="n"/>
      <c r="AD16" s="649">
        <f>AD15*1.1</f>
        <v/>
      </c>
      <c r="AE16" s="649" t="n"/>
      <c r="AF16" s="649" t="n"/>
      <c r="AG16" s="244">
        <f>SUM(D16:AF16)</f>
        <v/>
      </c>
    </row>
    <row r="17" ht="20.1" customFormat="1" customHeight="1" s="15">
      <c r="A17" s="647" t="n"/>
      <c r="B17" s="377" t="inlineStr">
        <is>
          <t>HIMELABO</t>
        </is>
      </c>
      <c r="C17" s="451" t="inlineStr">
        <is>
          <t>Total</t>
        </is>
      </c>
      <c r="D17" s="651" t="n">
        <v>52360</v>
      </c>
      <c r="E17" s="118" t="n"/>
      <c r="F17" s="649" t="n"/>
      <c r="G17" s="649" t="n"/>
      <c r="H17" s="649" t="n"/>
      <c r="I17" s="649" t="n"/>
      <c r="J17" s="649" t="n"/>
      <c r="K17" s="649" t="n"/>
      <c r="L17" s="649" t="n"/>
      <c r="M17" s="649" t="n"/>
      <c r="N17" s="649" t="n"/>
      <c r="O17" s="649" t="n"/>
      <c r="P17" s="649" t="n"/>
      <c r="Q17" s="649" t="n"/>
      <c r="R17" s="649" t="n"/>
      <c r="S17" s="649" t="n"/>
      <c r="T17" s="649" t="n">
        <v>72000</v>
      </c>
      <c r="U17" s="649" t="n"/>
      <c r="V17" s="649" t="n"/>
      <c r="W17" s="649" t="n"/>
      <c r="X17" s="649" t="n"/>
      <c r="Y17" s="649" t="n">
        <v>181056</v>
      </c>
      <c r="Z17" s="649" t="n"/>
      <c r="AA17" s="649" t="n"/>
      <c r="AB17" s="649" t="n"/>
      <c r="AC17" s="649" t="n"/>
      <c r="AD17" s="649" t="n"/>
      <c r="AE17" s="649" t="n"/>
      <c r="AF17" s="649" t="n"/>
      <c r="AG17" s="244">
        <f>SUM(D17:AF17)</f>
        <v/>
      </c>
    </row>
    <row r="18" ht="20.1" customFormat="1" customHeight="1" s="15">
      <c r="A18" s="647" t="n"/>
      <c r="B18" s="648" t="n"/>
      <c r="C18" s="451" t="inlineStr">
        <is>
          <t>税込</t>
        </is>
      </c>
      <c r="D18" s="651">
        <f>D17*1.1</f>
        <v/>
      </c>
      <c r="E18" s="649">
        <f>E17*1.1</f>
        <v/>
      </c>
      <c r="F18" s="649">
        <f>F17*1.1</f>
        <v/>
      </c>
      <c r="G18" s="649">
        <f>G17*1.1</f>
        <v/>
      </c>
      <c r="H18" s="649" t="n"/>
      <c r="I18" s="649" t="n"/>
      <c r="J18" s="649" t="n"/>
      <c r="K18" s="649">
        <f>K17*1.1</f>
        <v/>
      </c>
      <c r="L18" s="649">
        <f>L17*1.1</f>
        <v/>
      </c>
      <c r="M18" s="649">
        <f>M17*1.1</f>
        <v/>
      </c>
      <c r="N18" s="649" t="n"/>
      <c r="O18" s="649">
        <f>O17*1.1</f>
        <v/>
      </c>
      <c r="P18" s="649">
        <f>P17*1.1</f>
        <v/>
      </c>
      <c r="Q18" s="649">
        <f>Q17*1.1</f>
        <v/>
      </c>
      <c r="R18" s="649" t="n"/>
      <c r="S18" s="649">
        <f>S17*1.1</f>
        <v/>
      </c>
      <c r="T18" s="649">
        <f>T17*1.1</f>
        <v/>
      </c>
      <c r="U18" s="649" t="n"/>
      <c r="V18" s="649">
        <f>V17*1.1</f>
        <v/>
      </c>
      <c r="W18" s="649">
        <f>W17*1.1</f>
        <v/>
      </c>
      <c r="X18" s="649" t="n"/>
      <c r="Y18" s="649">
        <f>Y17*1.1</f>
        <v/>
      </c>
      <c r="Z18" s="649">
        <f>Z17*1.1</f>
        <v/>
      </c>
      <c r="AA18" s="649">
        <f>AA17*1.1</f>
        <v/>
      </c>
      <c r="AB18" s="649" t="n"/>
      <c r="AC18" s="649" t="n"/>
      <c r="AD18" s="649">
        <f>AD17*1.1</f>
        <v/>
      </c>
      <c r="AE18" s="649">
        <f>AE17*1.1</f>
        <v/>
      </c>
      <c r="AF18" s="649" t="n"/>
      <c r="AG18" s="244">
        <f>SUM(D18:AF18)</f>
        <v/>
      </c>
      <c r="AH18" s="659" t="n"/>
    </row>
    <row r="19" ht="20.1" customFormat="1" customHeight="1" s="15">
      <c r="A19" s="647" t="n"/>
      <c r="B19" s="378" t="inlineStr">
        <is>
          <t>SUNSORIT</t>
        </is>
      </c>
      <c r="C19" s="451" t="inlineStr">
        <is>
          <t>Total</t>
        </is>
      </c>
      <c r="D19" s="651" t="n">
        <v>11080</v>
      </c>
      <c r="E19" s="649" t="n"/>
      <c r="F19" s="649" t="n"/>
      <c r="G19" s="649" t="n">
        <v>1320</v>
      </c>
      <c r="H19" s="649" t="n"/>
      <c r="I19" s="649" t="n">
        <v>39480</v>
      </c>
      <c r="J19" s="649" t="n"/>
      <c r="K19" s="649" t="n"/>
      <c r="L19" s="649" t="n"/>
      <c r="M19" s="649" t="n"/>
      <c r="N19" s="649" t="n"/>
      <c r="O19" s="649" t="n"/>
      <c r="P19" s="649" t="n"/>
      <c r="Q19" s="649">
        <f>180+600</f>
        <v/>
      </c>
      <c r="R19" s="649">
        <f>296220+600+600</f>
        <v/>
      </c>
      <c r="S19" s="649" t="n"/>
      <c r="T19" s="649" t="n">
        <v>107800</v>
      </c>
      <c r="U19" s="649" t="n"/>
      <c r="V19" s="649">
        <f>29700+600</f>
        <v/>
      </c>
      <c r="W19" s="649" t="n"/>
      <c r="X19" s="649" t="n"/>
      <c r="Y19" s="649" t="n"/>
      <c r="Z19" s="649">
        <f>29023+600</f>
        <v/>
      </c>
      <c r="AA19" s="649" t="n"/>
      <c r="AB19" s="649" t="n"/>
      <c r="AC19" s="649" t="n">
        <v>78360</v>
      </c>
      <c r="AD19" s="649" t="n">
        <v>4200</v>
      </c>
      <c r="AE19" s="649" t="n">
        <v>27126</v>
      </c>
      <c r="AF19" s="649" t="n"/>
      <c r="AG19" s="244">
        <f>SUM(D19:AF19)</f>
        <v/>
      </c>
    </row>
    <row r="20" ht="20.1" customFormat="1" customHeight="1" s="15">
      <c r="A20" s="647" t="n"/>
      <c r="B20" s="648" t="n"/>
      <c r="C20" s="451" t="inlineStr">
        <is>
          <t>税込</t>
        </is>
      </c>
      <c r="D20" s="651">
        <f>D19*1.1</f>
        <v/>
      </c>
      <c r="E20" s="651">
        <f>E19*1.1</f>
        <v/>
      </c>
      <c r="F20" s="649">
        <f>F19*1.1</f>
        <v/>
      </c>
      <c r="G20" s="744">
        <f>G19*1.1</f>
        <v/>
      </c>
      <c r="H20" s="744">
        <f>H19*1.1</f>
        <v/>
      </c>
      <c r="I20" s="649">
        <f>I19*1.1</f>
        <v/>
      </c>
      <c r="J20" s="649" t="n"/>
      <c r="K20" s="649">
        <f>K19*1.1</f>
        <v/>
      </c>
      <c r="L20" s="649">
        <f>L19*1.1</f>
        <v/>
      </c>
      <c r="M20" s="649">
        <f>M19*1.1</f>
        <v/>
      </c>
      <c r="N20" s="649" t="n"/>
      <c r="O20" s="649">
        <f>O19*1.1</f>
        <v/>
      </c>
      <c r="P20" s="649">
        <f>P19*1.1</f>
        <v/>
      </c>
      <c r="Q20" s="649">
        <f>Q19*1.1</f>
        <v/>
      </c>
      <c r="R20" s="649">
        <f>R19*1.1</f>
        <v/>
      </c>
      <c r="S20" s="649">
        <f>S19*1.1</f>
        <v/>
      </c>
      <c r="T20" s="649">
        <f>T19*1.1</f>
        <v/>
      </c>
      <c r="U20" s="649" t="n"/>
      <c r="V20" s="649">
        <f>V19*1.1</f>
        <v/>
      </c>
      <c r="W20" s="649">
        <f>W19*1.1</f>
        <v/>
      </c>
      <c r="X20" s="649" t="n"/>
      <c r="Y20" s="649" t="n"/>
      <c r="Z20" s="649">
        <f>Z19*1.1</f>
        <v/>
      </c>
      <c r="AA20" s="649">
        <f>AA19*1.1</f>
        <v/>
      </c>
      <c r="AB20" s="649" t="n"/>
      <c r="AC20" s="649">
        <f>AC19*1.1</f>
        <v/>
      </c>
      <c r="AD20" s="649">
        <f>AD19*1.1</f>
        <v/>
      </c>
      <c r="AE20" s="649">
        <f>AE19*1.1</f>
        <v/>
      </c>
      <c r="AF20" s="649" t="n"/>
      <c r="AG20" s="244">
        <f>SUM(D20:AF20)</f>
        <v/>
      </c>
    </row>
    <row r="21" ht="20.1" customFormat="1" customHeight="1" s="15">
      <c r="A21" s="647" t="n"/>
      <c r="B21" s="377" t="inlineStr">
        <is>
          <t>Kyo Tomo</t>
        </is>
      </c>
      <c r="C21" s="451" t="inlineStr">
        <is>
          <t>Total</t>
        </is>
      </c>
      <c r="D21" s="651" t="n">
        <v>21456</v>
      </c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>
        <v>187602</v>
      </c>
      <c r="S21" s="649" t="n"/>
      <c r="T21" s="649" t="n"/>
      <c r="U21" s="649" t="n"/>
      <c r="V21" s="649" t="n"/>
      <c r="W21" s="649" t="n"/>
      <c r="X21" s="649" t="n"/>
      <c r="Y21" s="649" t="n">
        <v>53760</v>
      </c>
      <c r="Z21" s="649" t="n"/>
      <c r="AA21" s="649" t="n"/>
      <c r="AB21" s="649" t="n"/>
      <c r="AC21" s="649" t="n"/>
      <c r="AD21" s="649" t="n"/>
      <c r="AE21" s="649" t="n"/>
      <c r="AF21" s="649" t="n"/>
      <c r="AG21" s="244">
        <f>SUM(D21:AF21)</f>
        <v/>
      </c>
    </row>
    <row r="22" ht="20.1" customFormat="1" customHeight="1" s="15">
      <c r="A22" s="647" t="n"/>
      <c r="B22" s="648" t="n"/>
      <c r="C22" s="451" t="inlineStr">
        <is>
          <t>税込</t>
        </is>
      </c>
      <c r="D22" s="679">
        <f>D21*1.1</f>
        <v/>
      </c>
      <c r="E22" s="658" t="n"/>
      <c r="F22" s="658">
        <f>F21*1.1</f>
        <v/>
      </c>
      <c r="G22" s="658" t="n"/>
      <c r="H22" s="658">
        <f>H21*1.1</f>
        <v/>
      </c>
      <c r="I22" s="658" t="n"/>
      <c r="J22" s="658" t="n"/>
      <c r="K22" s="658" t="n"/>
      <c r="L22" s="658" t="n"/>
      <c r="M22" s="658" t="n"/>
      <c r="N22" s="658" t="n"/>
      <c r="O22" s="658">
        <f>O21*1.1</f>
        <v/>
      </c>
      <c r="P22" s="658">
        <f>P21*1.1</f>
        <v/>
      </c>
      <c r="Q22" s="658">
        <f>Q21*1.1</f>
        <v/>
      </c>
      <c r="R22" s="658">
        <f>R21*1.1</f>
        <v/>
      </c>
      <c r="S22" s="658">
        <f>S21*1.1</f>
        <v/>
      </c>
      <c r="T22" s="658" t="n"/>
      <c r="U22" s="658" t="n"/>
      <c r="V22" s="658">
        <f>V21*1.1</f>
        <v/>
      </c>
      <c r="W22" s="658">
        <f>W21*1.1</f>
        <v/>
      </c>
      <c r="X22" s="658">
        <f>X21*1.1</f>
        <v/>
      </c>
      <c r="Y22" s="658">
        <f>Y21*1.1</f>
        <v/>
      </c>
      <c r="Z22" s="658" t="n"/>
      <c r="AA22" s="658">
        <f>AA21*1.1</f>
        <v/>
      </c>
      <c r="AB22" s="658" t="n"/>
      <c r="AC22" s="658" t="n"/>
      <c r="AD22" s="658">
        <f>AD21*1.1</f>
        <v/>
      </c>
      <c r="AE22" s="658" t="n"/>
      <c r="AF22" s="658" t="n"/>
      <c r="AG22" s="244">
        <f>SUM(D22:AF22)</f>
        <v/>
      </c>
    </row>
    <row r="23" ht="20.1" customFormat="1" customHeight="1" s="15">
      <c r="A23" s="647" t="n"/>
      <c r="B23" s="378" t="inlineStr">
        <is>
          <t>COREIN</t>
        </is>
      </c>
      <c r="C23" s="451" t="inlineStr">
        <is>
          <t>Total</t>
        </is>
      </c>
      <c r="D23" s="651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49" t="n"/>
      <c r="N23" s="649" t="n"/>
      <c r="O23" s="649" t="n"/>
      <c r="P23" s="649" t="n"/>
      <c r="Q23" s="649" t="n"/>
      <c r="R23" s="649" t="n"/>
      <c r="S23" s="649" t="n"/>
      <c r="T23" s="649" t="n"/>
      <c r="U23" s="649" t="n"/>
      <c r="V23" s="649" t="n"/>
      <c r="W23" s="649" t="n"/>
      <c r="X23" s="649" t="n"/>
      <c r="Y23" s="649" t="n"/>
      <c r="Z23" s="649" t="n"/>
      <c r="AA23" s="649" t="n"/>
      <c r="AB23" s="649" t="n"/>
      <c r="AC23" s="649" t="n"/>
      <c r="AD23" s="649" t="n"/>
      <c r="AE23" s="649" t="n"/>
      <c r="AF23" s="649" t="n"/>
      <c r="AG23" s="244">
        <f>SUM(D23:AF23)</f>
        <v/>
      </c>
    </row>
    <row r="24" ht="20.1" customFormat="1" customHeight="1" s="15">
      <c r="A24" s="647" t="n"/>
      <c r="B24" s="648" t="n"/>
      <c r="C24" s="451" t="inlineStr">
        <is>
          <t>税込</t>
        </is>
      </c>
      <c r="D24" s="651">
        <f>D23*1.1</f>
        <v/>
      </c>
      <c r="E24" s="649" t="n"/>
      <c r="F24" s="649">
        <f>F23*1.1</f>
        <v/>
      </c>
      <c r="G24" s="649">
        <f>G23*1.1</f>
        <v/>
      </c>
      <c r="H24" s="649">
        <f>H23*1.1</f>
        <v/>
      </c>
      <c r="I24" s="649" t="n"/>
      <c r="J24" s="649" t="n"/>
      <c r="K24" s="649">
        <f>K23*1.1</f>
        <v/>
      </c>
      <c r="L24" s="649">
        <f>L23*1.1</f>
        <v/>
      </c>
      <c r="M24" s="649" t="n"/>
      <c r="N24" s="649" t="n"/>
      <c r="O24" s="649">
        <f>O23*1.1</f>
        <v/>
      </c>
      <c r="P24" s="649" t="n"/>
      <c r="Q24" s="649" t="n"/>
      <c r="R24" s="649" t="n"/>
      <c r="S24" s="649">
        <f>S23*1.1</f>
        <v/>
      </c>
      <c r="T24" s="649" t="n"/>
      <c r="U24" s="649" t="n"/>
      <c r="V24" s="649">
        <f>V23*1.1</f>
        <v/>
      </c>
      <c r="W24" s="649">
        <f>W23*1.1</f>
        <v/>
      </c>
      <c r="X24" s="649" t="n"/>
      <c r="Y24" s="649" t="n"/>
      <c r="Z24" s="649" t="n"/>
      <c r="AA24" s="649">
        <f>AA23*1.1</f>
        <v/>
      </c>
      <c r="AB24" s="649" t="n"/>
      <c r="AC24" s="649">
        <f>AC23*1.1</f>
        <v/>
      </c>
      <c r="AD24" s="649">
        <f>AD23*1.1</f>
        <v/>
      </c>
      <c r="AE24" s="649">
        <f>AE23*1.1</f>
        <v/>
      </c>
      <c r="AF24" s="649">
        <f>AF23*1.1</f>
        <v/>
      </c>
      <c r="AG24" s="244">
        <f>SUM(D24:AF24)</f>
        <v/>
      </c>
    </row>
    <row r="25" ht="20.1" customFormat="1" customHeight="1" s="15">
      <c r="A25" s="647" t="n"/>
      <c r="B25" s="378" t="inlineStr">
        <is>
          <t>ELEGADOLL</t>
        </is>
      </c>
      <c r="C25" s="451" t="inlineStr">
        <is>
          <t>Total</t>
        </is>
      </c>
      <c r="D25" s="651" t="n">
        <v>268800</v>
      </c>
      <c r="E25" s="649" t="n"/>
      <c r="F25" s="746" t="n">
        <v>0</v>
      </c>
      <c r="G25" s="746" t="n">
        <v>0</v>
      </c>
      <c r="H25" s="649" t="n"/>
      <c r="I25" s="744" t="n">
        <v>107520</v>
      </c>
      <c r="J25" s="649" t="n"/>
      <c r="K25" s="649" t="n">
        <v>0</v>
      </c>
      <c r="L25" s="649" t="n"/>
      <c r="M25" s="649" t="n"/>
      <c r="N25" s="649" t="n"/>
      <c r="O25" s="649" t="n"/>
      <c r="P25" s="649" t="n"/>
      <c r="Q25" s="649" t="n"/>
      <c r="R25" s="649" t="n">
        <v>178560</v>
      </c>
      <c r="S25" s="649" t="n"/>
      <c r="T25" s="649" t="n">
        <v>124800</v>
      </c>
      <c r="U25" s="649" t="n"/>
      <c r="V25" s="649" t="n">
        <v>121920</v>
      </c>
      <c r="W25" s="649" t="n"/>
      <c r="X25" s="649" t="n"/>
      <c r="Y25" s="649" t="n"/>
      <c r="Z25" s="649" t="n"/>
      <c r="AA25" s="649" t="n"/>
      <c r="AB25" s="649" t="n"/>
      <c r="AC25" s="649" t="n"/>
      <c r="AD25" s="649" t="n"/>
      <c r="AE25" s="649" t="n"/>
      <c r="AF25" s="649" t="n"/>
      <c r="AG25" s="244">
        <f>SUM(D25:AF25)</f>
        <v/>
      </c>
    </row>
    <row r="26" ht="20.1" customFormat="1" customHeight="1" s="15">
      <c r="A26" s="647" t="n"/>
      <c r="B26" s="648" t="n"/>
      <c r="C26" s="451" t="inlineStr">
        <is>
          <t>税込</t>
        </is>
      </c>
      <c r="D26" s="651">
        <f>D25*1.1</f>
        <v/>
      </c>
      <c r="E26" s="649" t="n"/>
      <c r="F26" s="746">
        <f>F25*1.1</f>
        <v/>
      </c>
      <c r="G26" s="746">
        <f>G25*1.1</f>
        <v/>
      </c>
      <c r="H26" s="649">
        <f>H25*1.1</f>
        <v/>
      </c>
      <c r="I26" s="744">
        <f>I25*1.1</f>
        <v/>
      </c>
      <c r="J26" s="649" t="n"/>
      <c r="K26" s="649">
        <f>K25*1.1</f>
        <v/>
      </c>
      <c r="L26" s="649">
        <f>L25*1.1</f>
        <v/>
      </c>
      <c r="M26" s="649">
        <f>M25*1.1</f>
        <v/>
      </c>
      <c r="N26" s="649" t="n"/>
      <c r="O26" s="649">
        <f>O25*1.1</f>
        <v/>
      </c>
      <c r="P26" s="649">
        <f>P25*1.08</f>
        <v/>
      </c>
      <c r="Q26" s="649">
        <f>Q25*1.08</f>
        <v/>
      </c>
      <c r="R26" s="649">
        <f>R25*1.1</f>
        <v/>
      </c>
      <c r="S26" s="649">
        <f>S25*1.1</f>
        <v/>
      </c>
      <c r="T26" s="649">
        <f>T25*1.1</f>
        <v/>
      </c>
      <c r="U26" s="649" t="n"/>
      <c r="V26" s="649">
        <f>V25*1.1</f>
        <v/>
      </c>
      <c r="W26" s="649">
        <f>W25*1.1</f>
        <v/>
      </c>
      <c r="X26" s="649" t="n"/>
      <c r="Y26" s="649" t="n"/>
      <c r="Z26" s="649" t="n"/>
      <c r="AA26" s="649">
        <f>AA25*1.1</f>
        <v/>
      </c>
      <c r="AB26" s="649" t="n"/>
      <c r="AC26" s="649">
        <f>AC25*1.1</f>
        <v/>
      </c>
      <c r="AD26" s="649">
        <f>AD25*1.1</f>
        <v/>
      </c>
      <c r="AE26" s="649">
        <f>AE25*1.1</f>
        <v/>
      </c>
      <c r="AF26" s="649">
        <f>AF25*1.1</f>
        <v/>
      </c>
      <c r="AG26" s="244">
        <f>SUM(D26:AF26)</f>
        <v/>
      </c>
    </row>
    <row r="27" ht="20.1" customFormat="1" customHeight="1" s="15">
      <c r="A27" s="647" t="n"/>
      <c r="B27" s="378" t="inlineStr">
        <is>
          <t>MAYURI</t>
        </is>
      </c>
      <c r="C27" s="451" t="inlineStr">
        <is>
          <t>Total</t>
        </is>
      </c>
      <c r="D27" s="651">
        <f>150480-8360</f>
        <v/>
      </c>
      <c r="E27" s="649" t="n"/>
      <c r="F27" s="649" t="n"/>
      <c r="G27" s="649" t="n"/>
      <c r="H27" s="649" t="n"/>
      <c r="I27" s="649" t="n"/>
      <c r="J27" s="649" t="n"/>
      <c r="K27" s="649" t="n"/>
      <c r="L27" s="649" t="n"/>
      <c r="M27" s="649" t="n"/>
      <c r="N27" s="649" t="n"/>
      <c r="O27" s="649" t="n"/>
      <c r="P27" s="649" t="n"/>
      <c r="Q27" s="649" t="n"/>
      <c r="R27" s="649" t="n">
        <v>144739</v>
      </c>
      <c r="S27" s="649" t="n"/>
      <c r="T27" s="649" t="n"/>
      <c r="U27" s="649" t="n"/>
      <c r="V27" s="649" t="n">
        <v>144739</v>
      </c>
      <c r="W27" s="649" t="n"/>
      <c r="X27" s="649" t="n"/>
      <c r="Y27" s="649" t="n"/>
      <c r="Z27" s="649" t="n"/>
      <c r="AA27" s="649" t="n"/>
      <c r="AB27" s="649" t="n"/>
      <c r="AC27" s="649" t="n"/>
      <c r="AD27" s="649" t="n"/>
      <c r="AE27" s="649" t="n"/>
      <c r="AF27" s="649" t="n"/>
      <c r="AG27" s="244">
        <f>SUM(D27:AF27)</f>
        <v/>
      </c>
    </row>
    <row r="28" ht="20.1" customFormat="1" customHeight="1" s="15">
      <c r="A28" s="647" t="n"/>
      <c r="B28" s="648" t="n"/>
      <c r="C28" s="451" t="inlineStr">
        <is>
          <t>税込</t>
        </is>
      </c>
      <c r="D28" s="651">
        <f>D27*1.08</f>
        <v/>
      </c>
      <c r="E28" s="649" t="n"/>
      <c r="F28" s="649">
        <f>F27*1.08</f>
        <v/>
      </c>
      <c r="G28" s="649">
        <f>G27*1.1</f>
        <v/>
      </c>
      <c r="H28" s="649">
        <f>H27*1.1</f>
        <v/>
      </c>
      <c r="I28" s="649" t="n"/>
      <c r="J28" s="649" t="n"/>
      <c r="K28" s="649" t="n"/>
      <c r="L28" s="649">
        <f>L27*1.1</f>
        <v/>
      </c>
      <c r="M28" s="649" t="n"/>
      <c r="N28" s="649" t="n"/>
      <c r="O28" s="649">
        <f>O27*1.1</f>
        <v/>
      </c>
      <c r="P28" s="660" t="n"/>
      <c r="Q28" s="649" t="n"/>
      <c r="R28" s="649">
        <f>(142120*1.08)+2880-1</f>
        <v/>
      </c>
      <c r="S28" s="649" t="n"/>
      <c r="T28" s="649" t="n"/>
      <c r="U28" s="649" t="n"/>
      <c r="V28" s="649">
        <f>(142120*1.08)+2880-1</f>
        <v/>
      </c>
      <c r="W28" s="649">
        <f>W27*1.1</f>
        <v/>
      </c>
      <c r="X28" s="649" t="n"/>
      <c r="Y28" s="649" t="n"/>
      <c r="Z28" s="649" t="n"/>
      <c r="AA28" s="649">
        <f>AA27*1.1</f>
        <v/>
      </c>
      <c r="AB28" s="649" t="n"/>
      <c r="AC28" s="649">
        <f>AC27*1.1</f>
        <v/>
      </c>
      <c r="AD28" s="649">
        <f>AD27*1.1</f>
        <v/>
      </c>
      <c r="AE28" s="649">
        <f>AE27*1.1</f>
        <v/>
      </c>
      <c r="AF28" s="649">
        <f>AF27*1.1</f>
        <v/>
      </c>
      <c r="AG28" s="244">
        <f>SUM(D28:AF28)</f>
        <v/>
      </c>
    </row>
    <row r="29" ht="20.1" customFormat="1" customHeight="1" s="15">
      <c r="A29" s="647" t="n"/>
      <c r="B29" s="378" t="inlineStr">
        <is>
          <t>ATMORE</t>
        </is>
      </c>
      <c r="C29" s="451" t="inlineStr">
        <is>
          <t>Total</t>
        </is>
      </c>
      <c r="D29" s="651" t="n">
        <v>266880</v>
      </c>
      <c r="E29" s="649" t="n"/>
      <c r="F29" s="649" t="n"/>
      <c r="G29" s="649" t="n"/>
      <c r="H29" s="649" t="n"/>
      <c r="I29" s="649" t="n">
        <v>266880</v>
      </c>
      <c r="J29" s="649" t="n"/>
      <c r="K29" s="649" t="n"/>
      <c r="L29" s="649" t="n"/>
      <c r="M29" s="649" t="n"/>
      <c r="N29" s="649" t="n"/>
      <c r="O29" s="649" t="n"/>
      <c r="P29" s="649" t="n"/>
      <c r="Q29" s="649" t="n"/>
      <c r="R29" s="649" t="n"/>
      <c r="S29" s="649" t="n"/>
      <c r="T29" s="649" t="n">
        <v>334080</v>
      </c>
      <c r="U29" s="649" t="n"/>
      <c r="V29" s="649" t="n"/>
      <c r="W29" s="649" t="n"/>
      <c r="X29" s="649" t="n"/>
      <c r="Y29" s="649" t="n"/>
      <c r="Z29" s="649" t="n"/>
      <c r="AA29" s="649" t="n"/>
      <c r="AB29" s="649" t="n"/>
      <c r="AC29" s="649" t="n"/>
      <c r="AD29" s="649" t="n"/>
      <c r="AE29" s="649" t="n"/>
      <c r="AF29" s="649" t="n"/>
      <c r="AG29" s="244">
        <f>SUM(D29:AF29)</f>
        <v/>
      </c>
      <c r="AH29" s="43" t="n"/>
    </row>
    <row r="30" ht="20.1" customFormat="1" customHeight="1" s="15">
      <c r="A30" s="647" t="n"/>
      <c r="B30" s="648" t="n"/>
      <c r="C30" s="451" t="inlineStr">
        <is>
          <t>税込</t>
        </is>
      </c>
      <c r="D30" s="651">
        <f>D29*1.1</f>
        <v/>
      </c>
      <c r="E30" s="649">
        <f>E29*1.1</f>
        <v/>
      </c>
      <c r="F30" s="649">
        <f>F29*1.1</f>
        <v/>
      </c>
      <c r="G30" s="649">
        <f>G29*1.1</f>
        <v/>
      </c>
      <c r="H30" s="649">
        <f>H29*1.1</f>
        <v/>
      </c>
      <c r="I30" s="649">
        <f>I29*1.1</f>
        <v/>
      </c>
      <c r="J30" s="649" t="n"/>
      <c r="K30" s="649">
        <f>K29*1.1</f>
        <v/>
      </c>
      <c r="L30" s="649">
        <f>L29*1.1</f>
        <v/>
      </c>
      <c r="M30" s="649">
        <f>M29*1.1</f>
        <v/>
      </c>
      <c r="N30" s="649" t="n"/>
      <c r="O30" s="649">
        <f>O29*1.1</f>
        <v/>
      </c>
      <c r="P30" s="649">
        <f>P29*1.1</f>
        <v/>
      </c>
      <c r="Q30" s="649" t="n"/>
      <c r="R30" s="649" t="n"/>
      <c r="S30" s="649">
        <f>S29*1.1</f>
        <v/>
      </c>
      <c r="T30" s="649">
        <f>T29*1.1</f>
        <v/>
      </c>
      <c r="U30" s="649" t="n"/>
      <c r="V30" s="649">
        <f>V29*1.1</f>
        <v/>
      </c>
      <c r="W30" s="649">
        <f>W29*1.1</f>
        <v/>
      </c>
      <c r="X30" s="649" t="n"/>
      <c r="Y30" s="649" t="n"/>
      <c r="Z30" s="649" t="n"/>
      <c r="AA30" s="649">
        <f>AA29*1.1</f>
        <v/>
      </c>
      <c r="AB30" s="649" t="n"/>
      <c r="AC30" s="649">
        <f>AC29*1.1</f>
        <v/>
      </c>
      <c r="AD30" s="649">
        <f>AD29*1.1</f>
        <v/>
      </c>
      <c r="AE30" s="649">
        <f>AE29*1.1</f>
        <v/>
      </c>
      <c r="AF30" s="649">
        <f>AF29*1.1</f>
        <v/>
      </c>
      <c r="AG30" s="244">
        <f>SUM(D30:AF30)</f>
        <v/>
      </c>
    </row>
    <row r="31" ht="20.1" customFormat="1" customHeight="1" s="15">
      <c r="A31" s="647" t="n"/>
      <c r="B31" s="378" t="inlineStr">
        <is>
          <t>OLUPONO</t>
        </is>
      </c>
      <c r="C31" s="451" t="inlineStr">
        <is>
          <t>Total</t>
        </is>
      </c>
      <c r="D31" s="651" t="n"/>
      <c r="E31" s="649" t="n"/>
      <c r="F31" s="649" t="n"/>
      <c r="G31" s="649" t="n"/>
      <c r="H31" s="649" t="n"/>
      <c r="I31" s="649" t="n"/>
      <c r="J31" s="649" t="n"/>
      <c r="K31" s="649" t="n"/>
      <c r="L31" s="649" t="n"/>
      <c r="M31" s="649" t="n"/>
      <c r="N31" s="649" t="n"/>
      <c r="O31" s="649" t="n"/>
      <c r="P31" s="649" t="n"/>
      <c r="Q31" s="649" t="n"/>
      <c r="R31" s="649" t="n"/>
      <c r="S31" s="649" t="n"/>
      <c r="T31" s="649" t="n"/>
      <c r="U31" s="649" t="n"/>
      <c r="V31" s="649" t="n"/>
      <c r="W31" s="649" t="n"/>
      <c r="X31" s="649" t="n"/>
      <c r="Y31" s="649" t="n"/>
      <c r="Z31" s="649" t="n"/>
      <c r="AA31" s="649" t="n"/>
      <c r="AB31" s="649" t="n"/>
      <c r="AC31" s="649" t="n"/>
      <c r="AD31" s="649" t="n"/>
      <c r="AE31" s="649" t="n"/>
      <c r="AF31" s="649" t="n"/>
      <c r="AG31" s="244">
        <f>SUM(D31:AF31)</f>
        <v/>
      </c>
    </row>
    <row r="32" ht="20.1" customFormat="1" customHeight="1" s="15">
      <c r="A32" s="647" t="n"/>
      <c r="B32" s="648" t="n"/>
      <c r="C32" s="451" t="inlineStr">
        <is>
          <t>税込</t>
        </is>
      </c>
      <c r="D32" s="651" t="n"/>
      <c r="E32" s="649" t="n"/>
      <c r="F32" s="649" t="n"/>
      <c r="G32" s="649" t="n"/>
      <c r="H32" s="649" t="n"/>
      <c r="I32" s="649" t="n"/>
      <c r="J32" s="649" t="n"/>
      <c r="K32" s="649" t="n"/>
      <c r="L32" s="649" t="n"/>
      <c r="M32" s="649" t="n"/>
      <c r="N32" s="649" t="n"/>
      <c r="O32" s="649" t="n"/>
      <c r="P32" s="649" t="n"/>
      <c r="Q32" s="649" t="n"/>
      <c r="R32" s="649" t="n"/>
      <c r="S32" s="649" t="n"/>
      <c r="T32" s="649" t="n"/>
      <c r="U32" s="649" t="n"/>
      <c r="V32" s="649" t="n"/>
      <c r="W32" s="649" t="n"/>
      <c r="X32" s="649" t="n"/>
      <c r="Y32" s="649" t="n"/>
      <c r="Z32" s="649" t="n"/>
      <c r="AA32" s="649" t="n"/>
      <c r="AB32" s="649" t="n"/>
      <c r="AC32" s="649" t="n"/>
      <c r="AD32" s="649" t="n"/>
      <c r="AE32" s="649" t="n"/>
      <c r="AF32" s="649" t="n"/>
      <c r="AG32" s="244">
        <f>SUM(D32:AF32)</f>
        <v/>
      </c>
    </row>
    <row r="33" ht="20.1" customFormat="1" customHeight="1" s="15">
      <c r="A33" s="647" t="n"/>
      <c r="B33" s="378" t="inlineStr">
        <is>
          <t>DIME HEALTH CARE</t>
        </is>
      </c>
      <c r="C33" s="451" t="inlineStr">
        <is>
          <t>Total</t>
        </is>
      </c>
      <c r="D33" s="651" t="n">
        <v>21600</v>
      </c>
      <c r="E33" s="649" t="n"/>
      <c r="F33" s="649" t="n"/>
      <c r="G33" s="649" t="n"/>
      <c r="H33" s="649" t="n"/>
      <c r="I33" s="649" t="n">
        <v>85440</v>
      </c>
      <c r="J33" s="649" t="n"/>
      <c r="K33" s="649" t="n"/>
      <c r="L33" s="649" t="n"/>
      <c r="M33" s="649" t="n"/>
      <c r="N33" s="649" t="n"/>
      <c r="O33" s="649" t="n"/>
      <c r="P33" s="649" t="n"/>
      <c r="Q33" s="649" t="n"/>
      <c r="R33" s="649" t="n">
        <v>28800</v>
      </c>
      <c r="S33" s="649" t="n"/>
      <c r="T33" s="649" t="n">
        <v>37392</v>
      </c>
      <c r="U33" s="649" t="n"/>
      <c r="V33" s="649" t="n"/>
      <c r="W33" s="649" t="n"/>
      <c r="X33" s="649" t="n"/>
      <c r="Y33" s="649" t="n"/>
      <c r="Z33" s="649" t="n"/>
      <c r="AA33" s="649" t="n"/>
      <c r="AB33" s="649" t="n"/>
      <c r="AC33" s="649" t="n"/>
      <c r="AD33" s="649" t="n"/>
      <c r="AE33" s="649" t="n"/>
      <c r="AF33" s="649" t="n"/>
      <c r="AG33" s="244">
        <f>SUM(D33:AF33)</f>
        <v/>
      </c>
    </row>
    <row r="34" ht="20.1" customFormat="1" customHeight="1" s="15">
      <c r="A34" s="647" t="n"/>
      <c r="B34" s="648" t="n"/>
      <c r="C34" s="451" t="inlineStr">
        <is>
          <t>税込</t>
        </is>
      </c>
      <c r="D34" s="651">
        <f>D33*1.1</f>
        <v/>
      </c>
      <c r="E34" s="649" t="n"/>
      <c r="F34" s="649">
        <f>F33*1.1</f>
        <v/>
      </c>
      <c r="G34" s="649" t="n"/>
      <c r="H34" s="649">
        <f>H33*1.1</f>
        <v/>
      </c>
      <c r="I34" s="649">
        <f>I33*1.1</f>
        <v/>
      </c>
      <c r="J34" s="649" t="n"/>
      <c r="K34" s="649">
        <f>K33*1.1</f>
        <v/>
      </c>
      <c r="L34" s="649">
        <f>L33*1.1</f>
        <v/>
      </c>
      <c r="M34" s="649">
        <f>M33*1.1</f>
        <v/>
      </c>
      <c r="N34" s="649" t="n"/>
      <c r="O34" s="649">
        <f>O33*1.1</f>
        <v/>
      </c>
      <c r="P34" s="649">
        <f>P33*1.1</f>
        <v/>
      </c>
      <c r="Q34" s="649" t="n"/>
      <c r="R34" s="649">
        <f>R33*1.1</f>
        <v/>
      </c>
      <c r="S34" s="649">
        <f>S33*1.1</f>
        <v/>
      </c>
      <c r="T34" s="649">
        <f>T33*1.1</f>
        <v/>
      </c>
      <c r="U34" s="649" t="n"/>
      <c r="V34" s="649" t="n"/>
      <c r="W34" s="649" t="n"/>
      <c r="X34" s="649" t="n"/>
      <c r="Y34" s="649" t="n"/>
      <c r="Z34" s="649" t="n"/>
      <c r="AA34" s="649">
        <f>AA33*1.1</f>
        <v/>
      </c>
      <c r="AB34" s="649" t="n"/>
      <c r="AC34" s="649" t="n"/>
      <c r="AD34" s="649" t="n"/>
      <c r="AE34" s="649" t="n"/>
      <c r="AF34" s="649" t="n"/>
      <c r="AG34" s="244">
        <f>SUM(D34:AF34)</f>
        <v/>
      </c>
    </row>
    <row r="35" ht="20.1" customFormat="1" customHeight="1" s="15">
      <c r="A35" s="647" t="n"/>
      <c r="B35" s="378" t="inlineStr">
        <is>
          <t>EMU</t>
        </is>
      </c>
      <c r="C35" s="451" t="inlineStr">
        <is>
          <t>Total</t>
        </is>
      </c>
      <c r="D35" s="651" t="n">
        <v>18000</v>
      </c>
      <c r="E35" s="649" t="n"/>
      <c r="F35" s="649" t="n"/>
      <c r="G35" s="649" t="n"/>
      <c r="H35" s="649" t="n"/>
      <c r="I35" s="744" t="n">
        <v>39000</v>
      </c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>
        <f>83000+27000</f>
        <v/>
      </c>
      <c r="S35" s="649" t="n"/>
      <c r="T35" s="649" t="n"/>
      <c r="U35" s="649" t="n"/>
      <c r="V35" s="649" t="n"/>
      <c r="W35" s="649" t="n"/>
      <c r="X35" s="649" t="n"/>
      <c r="Y35" s="649" t="n"/>
      <c r="Z35" s="649" t="n"/>
      <c r="AA35" s="649" t="n"/>
      <c r="AB35" s="649" t="n"/>
      <c r="AC35" s="649" t="n"/>
      <c r="AD35" s="649" t="n"/>
      <c r="AE35" s="649" t="n"/>
      <c r="AF35" s="649" t="n"/>
      <c r="AG35" s="244">
        <f>SUM(D35:AF35)</f>
        <v/>
      </c>
    </row>
    <row r="36" ht="20.1" customFormat="1" customHeight="1" s="15">
      <c r="A36" s="647" t="n"/>
      <c r="B36" s="648" t="n"/>
      <c r="C36" s="451" t="inlineStr">
        <is>
          <t>税込</t>
        </is>
      </c>
      <c r="D36" s="651">
        <f>D35*1.1</f>
        <v/>
      </c>
      <c r="E36" s="649">
        <f>E35*1.1</f>
        <v/>
      </c>
      <c r="F36" s="649">
        <f>F35*1.1</f>
        <v/>
      </c>
      <c r="G36" s="649">
        <f>G35*1.1</f>
        <v/>
      </c>
      <c r="H36" s="649">
        <f>H35*1.1</f>
        <v/>
      </c>
      <c r="I36" s="744">
        <f>I35*1.1</f>
        <v/>
      </c>
      <c r="J36" s="649" t="n"/>
      <c r="K36" s="649">
        <f>K35*1.1</f>
        <v/>
      </c>
      <c r="L36" s="649">
        <f>L35*1.1</f>
        <v/>
      </c>
      <c r="M36" s="649">
        <f>M35*1.1</f>
        <v/>
      </c>
      <c r="N36" s="649" t="n"/>
      <c r="O36" s="649">
        <f>O35*1.1</f>
        <v/>
      </c>
      <c r="P36" s="649">
        <f>P35*1.1</f>
        <v/>
      </c>
      <c r="Q36" s="649">
        <f>Q35*1.1</f>
        <v/>
      </c>
      <c r="R36" s="649">
        <f>R35*1.1</f>
        <v/>
      </c>
      <c r="S36" s="649">
        <f>S35*1.1</f>
        <v/>
      </c>
      <c r="T36" s="649" t="n"/>
      <c r="U36" s="649" t="n"/>
      <c r="V36" s="649">
        <f>V35*1.1</f>
        <v/>
      </c>
      <c r="W36" s="649">
        <f>W35*1.1</f>
        <v/>
      </c>
      <c r="X36" s="649" t="n"/>
      <c r="Y36" s="649" t="n"/>
      <c r="Z36" s="649" t="n"/>
      <c r="AA36" s="649">
        <f>AA35*1.1</f>
        <v/>
      </c>
      <c r="AB36" s="649" t="n"/>
      <c r="AC36" s="649">
        <f>AC35*1.1</f>
        <v/>
      </c>
      <c r="AD36" s="649">
        <f>AD35*1.1</f>
        <v/>
      </c>
      <c r="AE36" s="649">
        <f>AE35*1.1</f>
        <v/>
      </c>
      <c r="AF36" s="649">
        <f>AF35*1.1</f>
        <v/>
      </c>
      <c r="AG36" s="244">
        <f>SUM(D36:AF36)</f>
        <v/>
      </c>
    </row>
    <row r="37" ht="20.1" customFormat="1" customHeight="1" s="15">
      <c r="A37" s="647" t="n"/>
      <c r="B37" s="378" t="inlineStr">
        <is>
          <t>CHIKUHODO</t>
        </is>
      </c>
      <c r="C37" s="451" t="inlineStr">
        <is>
          <t>Total</t>
        </is>
      </c>
      <c r="D37" s="651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49" t="n"/>
      <c r="N37" s="649" t="n"/>
      <c r="O37" s="649" t="n"/>
      <c r="P37" s="649" t="n"/>
      <c r="Q37" s="649" t="n"/>
      <c r="R37" s="649" t="n">
        <v>40320</v>
      </c>
      <c r="S37" s="649" t="n"/>
      <c r="T37" s="649" t="n"/>
      <c r="U37" s="649" t="n"/>
      <c r="V37" s="649" t="n"/>
      <c r="W37" s="649" t="n"/>
      <c r="X37" s="649" t="n"/>
      <c r="Y37" s="649" t="n"/>
      <c r="Z37" s="649" t="n"/>
      <c r="AA37" s="649" t="n"/>
      <c r="AB37" s="649" t="n"/>
      <c r="AC37" s="649" t="n">
        <v>20400</v>
      </c>
      <c r="AD37" s="649" t="n"/>
      <c r="AE37" s="649" t="n"/>
      <c r="AF37" s="649" t="n"/>
      <c r="AG37" s="244">
        <f>SUM(D37:AF37)</f>
        <v/>
      </c>
    </row>
    <row r="38" ht="20.1" customFormat="1" customHeight="1" s="15">
      <c r="A38" s="647" t="n"/>
      <c r="B38" s="648" t="n"/>
      <c r="C38" s="451" t="inlineStr">
        <is>
          <t>税込</t>
        </is>
      </c>
      <c r="D38" s="651" t="n"/>
      <c r="E38" s="649" t="n"/>
      <c r="F38" s="649">
        <f>F37*1.1</f>
        <v/>
      </c>
      <c r="G38" s="649">
        <f>G37*1.1</f>
        <v/>
      </c>
      <c r="H38" s="649">
        <f>H37*1.1</f>
        <v/>
      </c>
      <c r="I38" s="649" t="n"/>
      <c r="J38" s="649" t="n"/>
      <c r="K38" s="649">
        <f>K37*1.1</f>
        <v/>
      </c>
      <c r="L38" s="649">
        <f>L37*1.1</f>
        <v/>
      </c>
      <c r="M38" s="649" t="n"/>
      <c r="N38" s="649" t="n"/>
      <c r="O38" s="649">
        <f>O37*1.1</f>
        <v/>
      </c>
      <c r="P38" s="649" t="n"/>
      <c r="Q38" s="649" t="n"/>
      <c r="R38" s="649">
        <f>R37*1.1</f>
        <v/>
      </c>
      <c r="S38" s="649">
        <f>S37*1.1</f>
        <v/>
      </c>
      <c r="T38" s="649" t="n"/>
      <c r="U38" s="649" t="n"/>
      <c r="V38" s="649">
        <f>V37*1.1</f>
        <v/>
      </c>
      <c r="W38" s="649">
        <f>W37*1.1</f>
        <v/>
      </c>
      <c r="X38" s="649" t="n"/>
      <c r="Y38" s="649" t="n"/>
      <c r="Z38" s="649" t="n"/>
      <c r="AA38" s="649">
        <f>AA37*1.1</f>
        <v/>
      </c>
      <c r="AB38" s="649" t="n"/>
      <c r="AC38" s="649">
        <f>AC37*1.1</f>
        <v/>
      </c>
      <c r="AD38" s="649">
        <f>AD37*1.1</f>
        <v/>
      </c>
      <c r="AE38" s="649">
        <f>AE37*1.1</f>
        <v/>
      </c>
      <c r="AF38" s="649" t="n"/>
      <c r="AG38" s="244">
        <f>SUM(D38:AF38)</f>
        <v/>
      </c>
    </row>
    <row r="39" ht="20.1" customFormat="1" customHeight="1" s="15">
      <c r="A39" s="647" t="n"/>
      <c r="B39" s="378" t="inlineStr">
        <is>
          <t>LAPIDEM</t>
        </is>
      </c>
      <c r="C39" s="451" t="inlineStr">
        <is>
          <t>Total</t>
        </is>
      </c>
      <c r="D39" s="651" t="n">
        <v>705680</v>
      </c>
      <c r="E39" s="649" t="n"/>
      <c r="F39" s="649" t="n"/>
      <c r="G39" s="649" t="n"/>
      <c r="H39" s="649" t="n"/>
      <c r="I39" s="744" t="n">
        <v>894180</v>
      </c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>
        <v>2030280</v>
      </c>
      <c r="S39" s="649" t="n"/>
      <c r="T39" s="649" t="n">
        <v>848010</v>
      </c>
      <c r="U39" s="649" t="n"/>
      <c r="V39" s="649" t="n">
        <v>333500</v>
      </c>
      <c r="W39" s="649" t="n"/>
      <c r="X39" s="649" t="n">
        <v>24320</v>
      </c>
      <c r="Y39" s="649" t="n"/>
      <c r="Z39" s="649" t="n"/>
      <c r="AA39" s="649" t="n"/>
      <c r="AB39" s="649" t="n"/>
      <c r="AC39" s="649" t="n">
        <v>699600</v>
      </c>
      <c r="AD39" s="649" t="n"/>
      <c r="AE39" s="649" t="n"/>
      <c r="AF39" s="649" t="n"/>
      <c r="AG39" s="244">
        <f>SUM(D39:AF39)</f>
        <v/>
      </c>
    </row>
    <row r="40" ht="20.1" customFormat="1" customHeight="1" s="15">
      <c r="A40" s="647" t="n"/>
      <c r="B40" s="648" t="n"/>
      <c r="C40" s="451" t="inlineStr">
        <is>
          <t>税込</t>
        </is>
      </c>
      <c r="D40" s="651">
        <f>D39*1.1</f>
        <v/>
      </c>
      <c r="E40" s="649" t="n"/>
      <c r="F40" s="649" t="n"/>
      <c r="G40" s="649">
        <f>G39*1.1</f>
        <v/>
      </c>
      <c r="H40" s="649">
        <f>H39*1.1</f>
        <v/>
      </c>
      <c r="I40" s="744">
        <f>I39*1.1</f>
        <v/>
      </c>
      <c r="J40" s="649" t="n"/>
      <c r="K40" s="649">
        <f>K39*1.1</f>
        <v/>
      </c>
      <c r="L40" s="649">
        <f>L39*1.1</f>
        <v/>
      </c>
      <c r="M40" s="649">
        <f>M39*1.1</f>
        <v/>
      </c>
      <c r="N40" s="649" t="n"/>
      <c r="O40" s="649">
        <f>O39*1.1</f>
        <v/>
      </c>
      <c r="P40" s="649">
        <f>P39*1.1</f>
        <v/>
      </c>
      <c r="Q40" s="649">
        <f>Q39*1.1</f>
        <v/>
      </c>
      <c r="R40" s="649">
        <f>R39*1.1</f>
        <v/>
      </c>
      <c r="S40" s="649">
        <f>S39*1.1</f>
        <v/>
      </c>
      <c r="T40" s="649">
        <f>T39*1.1</f>
        <v/>
      </c>
      <c r="U40" s="649" t="n"/>
      <c r="V40" s="649">
        <f>V39*1.1</f>
        <v/>
      </c>
      <c r="W40" s="649">
        <f>W39*1.1</f>
        <v/>
      </c>
      <c r="X40" s="649">
        <f>X39*1.1</f>
        <v/>
      </c>
      <c r="Y40" s="649" t="n"/>
      <c r="Z40" s="649">
        <f>Z39*1.1</f>
        <v/>
      </c>
      <c r="AA40" s="649">
        <f>AA39*1.1</f>
        <v/>
      </c>
      <c r="AB40" s="649" t="n"/>
      <c r="AC40" s="649">
        <f>AC39*1.1</f>
        <v/>
      </c>
      <c r="AD40" s="649">
        <f>AD39*1.1</f>
        <v/>
      </c>
      <c r="AE40" s="649">
        <f>AE39*1.1</f>
        <v/>
      </c>
      <c r="AF40" s="649">
        <f>AF39*1.1</f>
        <v/>
      </c>
      <c r="AG40" s="244">
        <f>SUM(D40:AF40)</f>
        <v/>
      </c>
    </row>
    <row r="41" ht="20.1" customFormat="1" customHeight="1" s="15">
      <c r="A41" s="647" t="n"/>
      <c r="B41" s="378" t="inlineStr">
        <is>
          <t>MARY PLATINUE</t>
        </is>
      </c>
      <c r="C41" s="451" t="inlineStr">
        <is>
          <t>Total</t>
        </is>
      </c>
      <c r="D41" s="651" t="n">
        <v>31500</v>
      </c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49" t="n"/>
      <c r="N41" s="649" t="n"/>
      <c r="O41" s="649" t="n"/>
      <c r="P41" s="649" t="n"/>
      <c r="Q41" s="649" t="n"/>
      <c r="R41" s="649" t="n"/>
      <c r="S41" s="649" t="n"/>
      <c r="T41" s="649" t="n">
        <v>47250</v>
      </c>
      <c r="U41" s="649" t="n"/>
      <c r="V41" s="649" t="n"/>
      <c r="W41" s="649" t="n"/>
      <c r="X41" s="649" t="n"/>
      <c r="Y41" s="649" t="n"/>
      <c r="Z41" s="649" t="n"/>
      <c r="AA41" s="649" t="n"/>
      <c r="AB41" s="649" t="n"/>
      <c r="AC41" s="649" t="n"/>
      <c r="AD41" s="649" t="n"/>
      <c r="AE41" s="649" t="n"/>
      <c r="AF41" s="649" t="n"/>
      <c r="AG41" s="244">
        <f>SUM(D41:AF41)</f>
        <v/>
      </c>
    </row>
    <row r="42" ht="20.1" customFormat="1" customHeight="1" s="15">
      <c r="A42" s="647" t="n"/>
      <c r="B42" s="648" t="n"/>
      <c r="C42" s="451" t="inlineStr">
        <is>
          <t>税込</t>
        </is>
      </c>
      <c r="D42" s="651">
        <f>D41*1.1</f>
        <v/>
      </c>
      <c r="E42" s="649">
        <f>E41*1.1</f>
        <v/>
      </c>
      <c r="F42" s="649">
        <f>F41*1.08</f>
        <v/>
      </c>
      <c r="G42" s="649">
        <f>G41*1.1</f>
        <v/>
      </c>
      <c r="H42" s="649">
        <f>H41*1.1</f>
        <v/>
      </c>
      <c r="I42" s="649" t="n"/>
      <c r="J42" s="649" t="n"/>
      <c r="K42" s="649">
        <f>K41*1.1</f>
        <v/>
      </c>
      <c r="L42" s="649">
        <f>L41*1.1</f>
        <v/>
      </c>
      <c r="M42" s="649" t="n"/>
      <c r="N42" s="649" t="n"/>
      <c r="O42" s="649">
        <f>O41*1.1</f>
        <v/>
      </c>
      <c r="P42" s="649">
        <f>P41*1.1</f>
        <v/>
      </c>
      <c r="Q42" s="649">
        <f>Q41*1.1</f>
        <v/>
      </c>
      <c r="R42" s="649" t="n"/>
      <c r="S42" s="649">
        <f>S41*1.1</f>
        <v/>
      </c>
      <c r="T42" s="649">
        <f>T41*1.1</f>
        <v/>
      </c>
      <c r="U42" s="649" t="n"/>
      <c r="V42" s="649">
        <f>V41*1.1</f>
        <v/>
      </c>
      <c r="W42" s="649">
        <f>W41*1.1</f>
        <v/>
      </c>
      <c r="X42" s="649" t="n"/>
      <c r="Y42" s="649" t="n"/>
      <c r="Z42" s="649" t="n"/>
      <c r="AA42" s="649">
        <f>AA41*1.1</f>
        <v/>
      </c>
      <c r="AB42" s="649" t="n"/>
      <c r="AC42" s="649">
        <f>AC41*1.1</f>
        <v/>
      </c>
      <c r="AD42" s="649">
        <f>AD41*1.1</f>
        <v/>
      </c>
      <c r="AE42" s="649">
        <f>AE41*1.1</f>
        <v/>
      </c>
      <c r="AF42" s="649">
        <f>AF41*1.1</f>
        <v/>
      </c>
      <c r="AG42" s="244">
        <f>SUM(D42:AF42)</f>
        <v/>
      </c>
    </row>
    <row r="43" ht="20.1" customFormat="1" customHeight="1" s="15">
      <c r="A43" s="647" t="n"/>
      <c r="B43" s="378" t="inlineStr">
        <is>
          <t>POD(ROSY DROP)</t>
        </is>
      </c>
      <c r="C43" s="451" t="inlineStr">
        <is>
          <t>Total</t>
        </is>
      </c>
      <c r="D43" s="651" t="n">
        <v>588000</v>
      </c>
      <c r="E43" s="649">
        <f>7200+600</f>
        <v/>
      </c>
      <c r="F43" s="649" t="n"/>
      <c r="G43" s="649" t="n"/>
      <c r="H43" s="744" t="n">
        <v>4000</v>
      </c>
      <c r="I43" s="649" t="n">
        <v>1270200</v>
      </c>
      <c r="J43" s="649" t="n"/>
      <c r="K43" s="649">
        <f>4200+600</f>
        <v/>
      </c>
      <c r="L43" s="649" t="n"/>
      <c r="M43" s="649" t="n"/>
      <c r="N43" s="649" t="n"/>
      <c r="O43" s="649" t="n"/>
      <c r="P43" s="649">
        <f>36000+20000+600</f>
        <v/>
      </c>
      <c r="Q43" s="649">
        <f>7200+600</f>
        <v/>
      </c>
      <c r="R43" s="649">
        <f>1800000+88200+120000</f>
        <v/>
      </c>
      <c r="S43" s="649" t="n"/>
      <c r="T43" s="649">
        <f>2482800+650</f>
        <v/>
      </c>
      <c r="U43" s="649" t="n"/>
      <c r="V43" s="649" t="n">
        <v>864000</v>
      </c>
      <c r="W43" s="649" t="n"/>
      <c r="X43" s="649" t="n"/>
      <c r="Y43" s="649" t="n"/>
      <c r="Z43" s="649" t="n">
        <v>43200</v>
      </c>
      <c r="AA43" s="649" t="n"/>
      <c r="AB43" s="649" t="n"/>
      <c r="AC43" s="649" t="n">
        <v>840000</v>
      </c>
      <c r="AD43" s="649" t="n"/>
      <c r="AE43" s="649" t="n">
        <v>23760</v>
      </c>
      <c r="AF43" s="649" t="n"/>
      <c r="AG43" s="244">
        <f>SUM(D43:AF43)</f>
        <v/>
      </c>
    </row>
    <row r="44" ht="20.1" customFormat="1" customHeight="1" s="15">
      <c r="A44" s="647" t="n"/>
      <c r="B44" s="648" t="n"/>
      <c r="C44" s="451" t="inlineStr">
        <is>
          <t>税込</t>
        </is>
      </c>
      <c r="D44" s="651">
        <f>D43*1.1</f>
        <v/>
      </c>
      <c r="E44" s="651">
        <f>E43*1.1</f>
        <v/>
      </c>
      <c r="F44" s="649" t="n"/>
      <c r="G44" s="649">
        <f>G43*1.1</f>
        <v/>
      </c>
      <c r="H44" s="744">
        <f>H43*1.1</f>
        <v/>
      </c>
      <c r="I44" s="649">
        <f>I43*1.1</f>
        <v/>
      </c>
      <c r="J44" s="649" t="n"/>
      <c r="K44" s="649">
        <f>K43*1.1</f>
        <v/>
      </c>
      <c r="L44" s="649">
        <f>L43*1.1</f>
        <v/>
      </c>
      <c r="M44" s="649">
        <f>M43*1.1</f>
        <v/>
      </c>
      <c r="N44" s="649">
        <f>N43*1.1</f>
        <v/>
      </c>
      <c r="O44" s="649">
        <f>O43*1.1</f>
        <v/>
      </c>
      <c r="P44" s="649">
        <f>P43*1.1</f>
        <v/>
      </c>
      <c r="Q44" s="649">
        <f>Q43*1.1</f>
        <v/>
      </c>
      <c r="R44" s="649">
        <f>R43*1.1</f>
        <v/>
      </c>
      <c r="S44" s="649">
        <f>S43*1.1</f>
        <v/>
      </c>
      <c r="T44" s="649">
        <f>T43*1.1</f>
        <v/>
      </c>
      <c r="U44" s="649" t="n"/>
      <c r="V44" s="649">
        <f>V43*1.1</f>
        <v/>
      </c>
      <c r="W44" s="649">
        <f>W43*1.1</f>
        <v/>
      </c>
      <c r="X44" s="649" t="n"/>
      <c r="Y44" s="649" t="n"/>
      <c r="Z44" s="649">
        <f>Z43*1.1</f>
        <v/>
      </c>
      <c r="AA44" s="649">
        <f>AA43*1.1</f>
        <v/>
      </c>
      <c r="AB44" s="649" t="n"/>
      <c r="AC44" s="649">
        <f>AC43*1.1</f>
        <v/>
      </c>
      <c r="AD44" s="649">
        <f>AD43*1.1</f>
        <v/>
      </c>
      <c r="AE44" s="649">
        <f>AE43*1.1</f>
        <v/>
      </c>
      <c r="AF44" s="649">
        <f>AF43*1.1</f>
        <v/>
      </c>
      <c r="AG44" s="244">
        <f>SUM(D44:AF44)</f>
        <v/>
      </c>
    </row>
    <row r="45" ht="19.5" customFormat="1" customHeight="1" s="15">
      <c r="A45" s="647" t="n"/>
      <c r="B45" s="378" t="inlineStr">
        <is>
          <t>CBS(ESTLABO)</t>
        </is>
      </c>
      <c r="C45" s="451" t="inlineStr">
        <is>
          <t>Total</t>
        </is>
      </c>
      <c r="D45" s="651" t="n">
        <v>639890</v>
      </c>
      <c r="E45" s="649">
        <f>15235+1300</f>
        <v/>
      </c>
      <c r="F45" s="649" t="n"/>
      <c r="G45" s="649" t="n"/>
      <c r="H45" s="649" t="n">
        <v>128424</v>
      </c>
      <c r="I45" s="649" t="n">
        <v>1384442</v>
      </c>
      <c r="J45" s="649" t="n"/>
      <c r="K45" s="649" t="n">
        <v>16724</v>
      </c>
      <c r="L45" s="649" t="n"/>
      <c r="M45" s="661" t="n"/>
      <c r="N45" s="661" t="n">
        <v>147144</v>
      </c>
      <c r="O45" s="661" t="n"/>
      <c r="P45" s="661" t="n"/>
      <c r="Q45" s="649" t="n"/>
      <c r="R45" s="649">
        <f>453334+3510</f>
        <v/>
      </c>
      <c r="S45" s="649" t="n"/>
      <c r="T45" s="649" t="n">
        <v>425100</v>
      </c>
      <c r="U45" s="649" t="n"/>
      <c r="V45" s="649" t="n">
        <v>1089618</v>
      </c>
      <c r="W45" s="649" t="n">
        <v>74696</v>
      </c>
      <c r="X45" s="649" t="n"/>
      <c r="Y45" s="649" t="n"/>
      <c r="Z45" s="649" t="n"/>
      <c r="AA45" s="649" t="n"/>
      <c r="AB45" s="649" t="n"/>
      <c r="AC45" s="649">
        <f>460850+99450</f>
        <v/>
      </c>
      <c r="AD45" s="649" t="n"/>
      <c r="AE45" s="649" t="n"/>
      <c r="AF45" s="649" t="n"/>
      <c r="AG45" s="244">
        <f>SUM(D45:AF45)</f>
        <v/>
      </c>
    </row>
    <row r="46" ht="20.1" customFormat="1" customHeight="1" s="15">
      <c r="A46" s="647" t="n"/>
      <c r="B46" s="648" t="n"/>
      <c r="C46" s="451" t="inlineStr">
        <is>
          <t>税込</t>
        </is>
      </c>
      <c r="D46" s="651">
        <f>D45*1.1</f>
        <v/>
      </c>
      <c r="E46" s="649" t="n">
        <v>18188</v>
      </c>
      <c r="F46" s="649">
        <f>F45*1.1</f>
        <v/>
      </c>
      <c r="G46" s="649" t="n"/>
      <c r="H46" s="744">
        <f>H45*1.1</f>
        <v/>
      </c>
      <c r="I46" s="649">
        <f>I45*1.1</f>
        <v/>
      </c>
      <c r="J46" s="649" t="n"/>
      <c r="K46" s="649">
        <f>K45*1.1</f>
        <v/>
      </c>
      <c r="L46" s="650">
        <f>L45*1.1</f>
        <v/>
      </c>
      <c r="M46" s="649">
        <f>M45*1.1</f>
        <v/>
      </c>
      <c r="N46" s="649">
        <f>N45*1.1</f>
        <v/>
      </c>
      <c r="O46" s="649">
        <f>O45*1.1</f>
        <v/>
      </c>
      <c r="P46" s="649" t="n"/>
      <c r="Q46" s="649">
        <f>Q45*1.1</f>
        <v/>
      </c>
      <c r="R46" s="649">
        <f>R45*1.1</f>
        <v/>
      </c>
      <c r="S46" s="649">
        <f>S45*1.1</f>
        <v/>
      </c>
      <c r="T46" s="649">
        <f>T45*1.1</f>
        <v/>
      </c>
      <c r="U46" s="649" t="n"/>
      <c r="V46" s="649">
        <f>V45*1.1</f>
        <v/>
      </c>
      <c r="W46" s="649">
        <f>W45*1.1</f>
        <v/>
      </c>
      <c r="X46" s="649">
        <f>X45*1.1</f>
        <v/>
      </c>
      <c r="Y46" s="649">
        <f>Y45*1.1</f>
        <v/>
      </c>
      <c r="Z46" s="649">
        <f>Z45*1.1</f>
        <v/>
      </c>
      <c r="AA46" s="649">
        <f>AA45*1.1</f>
        <v/>
      </c>
      <c r="AB46" s="649" t="n"/>
      <c r="AC46" s="649">
        <f>AC45*1.1</f>
        <v/>
      </c>
      <c r="AD46" s="649">
        <f>AD45*1.1</f>
        <v/>
      </c>
      <c r="AE46" s="649">
        <f>AE45*1.1</f>
        <v/>
      </c>
      <c r="AF46" s="649">
        <f>AF45*1.1</f>
        <v/>
      </c>
      <c r="AG46" s="244">
        <f>SUM(D46:AF46)</f>
        <v/>
      </c>
    </row>
    <row r="47" ht="20.1" customFormat="1" customHeight="1" s="15">
      <c r="A47" s="647" t="n"/>
      <c r="B47" s="378" t="inlineStr">
        <is>
          <t>DOSHISHA</t>
        </is>
      </c>
      <c r="C47" s="451" t="inlineStr">
        <is>
          <t>Total</t>
        </is>
      </c>
      <c r="D47" s="651" t="n"/>
      <c r="E47" s="649" t="n"/>
      <c r="F47" s="649" t="n"/>
      <c r="G47" s="649" t="n"/>
      <c r="H47" s="649" t="n"/>
      <c r="I47" s="649" t="n"/>
      <c r="J47" s="649" t="n"/>
      <c r="K47" s="649" t="n"/>
      <c r="L47" s="650" t="n"/>
      <c r="M47" s="649" t="n"/>
      <c r="N47" s="649" t="n"/>
      <c r="O47" s="649" t="n"/>
      <c r="P47" s="651" t="n"/>
      <c r="Q47" s="651" t="n"/>
      <c r="R47" s="651" t="n"/>
      <c r="S47" s="649" t="n"/>
      <c r="T47" s="649" t="n"/>
      <c r="U47" s="649" t="n"/>
      <c r="V47" s="649" t="n"/>
      <c r="W47" s="649" t="n"/>
      <c r="X47" s="649" t="n"/>
      <c r="Y47" s="649" t="n">
        <v>1508460</v>
      </c>
      <c r="Z47" s="649" t="n"/>
      <c r="AA47" s="649" t="n"/>
      <c r="AB47" s="649" t="n"/>
      <c r="AC47" s="649" t="n"/>
      <c r="AD47" s="649" t="n"/>
      <c r="AE47" s="649" t="n"/>
      <c r="AF47" s="649" t="n"/>
      <c r="AG47" s="244">
        <f>SUM(D47:AF47)</f>
        <v/>
      </c>
    </row>
    <row r="48" ht="20.1" customFormat="1" customHeight="1" s="15">
      <c r="A48" s="647" t="n"/>
      <c r="B48" s="648" t="n"/>
      <c r="C48" s="451" t="inlineStr">
        <is>
          <t>税込</t>
        </is>
      </c>
      <c r="D48" s="662" t="n"/>
      <c r="E48" s="661" t="n"/>
      <c r="F48" s="649" t="n"/>
      <c r="G48" s="649" t="n"/>
      <c r="H48" s="649" t="n"/>
      <c r="I48" s="649" t="n"/>
      <c r="J48" s="649" t="n"/>
      <c r="K48" s="649" t="n"/>
      <c r="L48" s="650" t="n"/>
      <c r="M48" s="649" t="n"/>
      <c r="N48" s="649" t="n"/>
      <c r="O48" s="649" t="n"/>
      <c r="P48" s="651" t="n"/>
      <c r="Q48" s="651" t="n"/>
      <c r="R48" s="651" t="n"/>
      <c r="S48" s="649" t="n"/>
      <c r="T48" s="649" t="n"/>
      <c r="U48" s="649" t="n"/>
      <c r="V48" s="649">
        <f>V47*1.1</f>
        <v/>
      </c>
      <c r="W48" s="649">
        <f>W47*1.1</f>
        <v/>
      </c>
      <c r="X48" s="649">
        <f>X47*1.1</f>
        <v/>
      </c>
      <c r="Y48" s="649">
        <f>Y47*1.1</f>
        <v/>
      </c>
      <c r="Z48" s="649">
        <f>Z47*1.1</f>
        <v/>
      </c>
      <c r="AA48" s="649">
        <f>AA47*1.1</f>
        <v/>
      </c>
      <c r="AB48" s="649" t="n"/>
      <c r="AC48" s="649" t="n"/>
      <c r="AD48" s="649" t="n"/>
      <c r="AE48" s="649" t="n"/>
      <c r="AF48" s="649" t="n"/>
      <c r="AG48" s="244">
        <f>SUM(D48:AF48)</f>
        <v/>
      </c>
    </row>
    <row r="49" ht="20.1" customFormat="1" customHeight="1" s="15">
      <c r="A49" s="647" t="n"/>
      <c r="B49" s="383" t="inlineStr">
        <is>
          <t>ISTYLE</t>
        </is>
      </c>
      <c r="C49" s="451" t="inlineStr">
        <is>
          <t>Total</t>
        </is>
      </c>
      <c r="D49" s="662" t="n"/>
      <c r="E49" s="661" t="n"/>
      <c r="F49" s="651" t="n"/>
      <c r="G49" s="649" t="n"/>
      <c r="H49" s="649" t="n"/>
      <c r="I49" s="649" t="n"/>
      <c r="J49" s="649" t="n"/>
      <c r="K49" s="649" t="n"/>
      <c r="L49" s="650" t="n"/>
      <c r="M49" s="649" t="n"/>
      <c r="N49" s="649" t="n"/>
      <c r="O49" s="649" t="n"/>
      <c r="P49" s="651" t="n"/>
      <c r="Q49" s="651" t="n"/>
      <c r="R49" s="651" t="n"/>
      <c r="S49" s="649" t="n"/>
      <c r="T49" s="649" t="n"/>
      <c r="U49" s="649" t="n"/>
      <c r="V49" s="649" t="n"/>
      <c r="W49" s="649" t="n"/>
      <c r="X49" s="649" t="n"/>
      <c r="Y49" s="649" t="n"/>
      <c r="Z49" s="649" t="n"/>
      <c r="AA49" s="649" t="n"/>
      <c r="AB49" s="649" t="n"/>
      <c r="AC49" s="649" t="n"/>
      <c r="AD49" s="649" t="n"/>
      <c r="AE49" s="649" t="n"/>
      <c r="AF49" s="649" t="n"/>
      <c r="AG49" s="244">
        <f>SUM(D49:AF49)</f>
        <v/>
      </c>
    </row>
    <row r="50" ht="20.1" customFormat="1" customHeight="1" s="15">
      <c r="A50" s="647" t="n"/>
      <c r="B50" s="648" t="n"/>
      <c r="C50" s="583" t="inlineStr">
        <is>
          <t>税込</t>
        </is>
      </c>
      <c r="D50" s="662" t="n"/>
      <c r="E50" s="661" t="n"/>
      <c r="F50" s="651" t="n"/>
      <c r="G50" s="649" t="n"/>
      <c r="H50" s="649" t="n"/>
      <c r="I50" s="649" t="n"/>
      <c r="J50" s="649" t="n"/>
      <c r="K50" s="649" t="n"/>
      <c r="L50" s="650" t="n"/>
      <c r="M50" s="649" t="n"/>
      <c r="N50" s="649" t="n"/>
      <c r="O50" s="649" t="n"/>
      <c r="P50" s="651" t="n"/>
      <c r="Q50" s="651" t="n"/>
      <c r="R50" s="651" t="n"/>
      <c r="S50" s="649" t="n"/>
      <c r="T50" s="649" t="n"/>
      <c r="U50" s="649" t="n"/>
      <c r="V50" s="649">
        <f>V49*1.1</f>
        <v/>
      </c>
      <c r="W50" s="649">
        <f>W49*1.1</f>
        <v/>
      </c>
      <c r="X50" s="649">
        <f>X49*1.1</f>
        <v/>
      </c>
      <c r="Y50" s="649">
        <f>Y49*1.1</f>
        <v/>
      </c>
      <c r="Z50" s="649">
        <f>Z49*1.1</f>
        <v/>
      </c>
      <c r="AA50" s="649">
        <f>AA49*1.1</f>
        <v/>
      </c>
      <c r="AB50" s="649" t="n"/>
      <c r="AC50" s="649" t="n"/>
      <c r="AD50" s="649" t="n"/>
      <c r="AE50" s="649" t="n"/>
      <c r="AF50" s="649" t="n"/>
      <c r="AG50" s="244">
        <f>SUM(D50:AF50)</f>
        <v/>
      </c>
    </row>
    <row r="51" ht="20.1" customFormat="1" customHeight="1" s="15">
      <c r="A51" s="647" t="n"/>
      <c r="B51" s="378" t="inlineStr">
        <is>
          <t>MEROS</t>
        </is>
      </c>
      <c r="C51" s="451" t="inlineStr">
        <is>
          <t>Total</t>
        </is>
      </c>
      <c r="D51" s="649" t="n"/>
      <c r="E51" s="649" t="n"/>
      <c r="F51" s="651" t="n"/>
      <c r="G51" s="649" t="n"/>
      <c r="H51" s="649" t="n"/>
      <c r="I51" s="649" t="n"/>
      <c r="J51" s="649" t="n"/>
      <c r="K51" s="649" t="n"/>
      <c r="L51" s="650" t="n"/>
      <c r="M51" s="649" t="n"/>
      <c r="N51" s="649" t="n"/>
      <c r="O51" s="649" t="n"/>
      <c r="P51" s="651" t="n"/>
      <c r="Q51" s="651" t="n"/>
      <c r="R51" s="651" t="n"/>
      <c r="S51" s="649" t="n"/>
      <c r="T51" s="649" t="n"/>
      <c r="U51" s="649" t="n"/>
      <c r="V51" s="649" t="n">
        <v>20310</v>
      </c>
      <c r="W51" s="649" t="n"/>
      <c r="X51" s="649" t="n"/>
      <c r="Y51" s="649" t="n"/>
      <c r="Z51" s="649" t="n"/>
      <c r="AA51" s="649" t="n"/>
      <c r="AB51" s="649" t="n"/>
      <c r="AC51" s="649" t="n"/>
      <c r="AD51" s="649" t="n"/>
      <c r="AE51" s="649" t="n"/>
      <c r="AF51" s="649" t="n"/>
      <c r="AG51" s="244">
        <f>SUM(D51:AF51)</f>
        <v/>
      </c>
    </row>
    <row r="52" ht="20.1" customFormat="1" customHeight="1" s="15">
      <c r="A52" s="647" t="n"/>
      <c r="B52" s="648" t="n"/>
      <c r="C52" s="451" t="inlineStr">
        <is>
          <t>税込</t>
        </is>
      </c>
      <c r="D52" s="649" t="n"/>
      <c r="E52" s="649" t="n"/>
      <c r="F52" s="651" t="n"/>
      <c r="G52" s="649" t="n"/>
      <c r="H52" s="649" t="n"/>
      <c r="I52" s="649" t="n"/>
      <c r="J52" s="649" t="n"/>
      <c r="K52" s="649" t="n"/>
      <c r="L52" s="650" t="n"/>
      <c r="M52" s="649" t="n"/>
      <c r="N52" s="649" t="n"/>
      <c r="O52" s="649" t="n"/>
      <c r="P52" s="651">
        <f>P51*1.1</f>
        <v/>
      </c>
      <c r="Q52" s="651" t="n"/>
      <c r="R52" s="651" t="n"/>
      <c r="S52" s="649" t="n"/>
      <c r="T52" s="649" t="n"/>
      <c r="U52" s="649" t="n"/>
      <c r="V52" s="649">
        <f>V51*1.1</f>
        <v/>
      </c>
      <c r="W52" s="649" t="n"/>
      <c r="X52" s="649" t="n"/>
      <c r="Y52" s="649" t="n"/>
      <c r="Z52" s="649" t="n"/>
      <c r="AA52" s="649" t="n"/>
      <c r="AB52" s="649" t="n"/>
      <c r="AC52" s="649" t="n"/>
      <c r="AD52" s="649" t="n"/>
      <c r="AE52" s="649" t="n"/>
      <c r="AF52" s="649" t="n"/>
      <c r="AG52" s="244">
        <f>SUM(D52:AF52)</f>
        <v/>
      </c>
    </row>
    <row r="53" ht="20.1" customFormat="1" customHeight="1" s="15">
      <c r="A53" s="647" t="n"/>
      <c r="B53" s="378" t="inlineStr">
        <is>
          <t>STAR LAB</t>
        </is>
      </c>
      <c r="C53" s="451" t="inlineStr">
        <is>
          <t>Total</t>
        </is>
      </c>
      <c r="D53" s="649" t="n"/>
      <c r="E53" s="649" t="n"/>
      <c r="F53" s="651" t="n"/>
      <c r="G53" s="649" t="n"/>
      <c r="H53" s="649" t="n"/>
      <c r="I53" s="744" t="n">
        <v>158316</v>
      </c>
      <c r="J53" s="649" t="n"/>
      <c r="K53" s="649" t="n"/>
      <c r="L53" s="649" t="n"/>
      <c r="M53" s="649" t="n"/>
      <c r="N53" s="649" t="n"/>
      <c r="O53" s="649" t="n"/>
      <c r="P53" s="649" t="n"/>
      <c r="Q53" s="649" t="n"/>
      <c r="R53" s="649" t="n"/>
      <c r="S53" s="649" t="n"/>
      <c r="T53" s="649" t="n"/>
      <c r="U53" s="649" t="n"/>
      <c r="V53" s="649" t="n"/>
      <c r="W53" s="649" t="n"/>
      <c r="X53" s="649" t="n"/>
      <c r="Y53" s="649" t="n"/>
      <c r="Z53" s="649" t="n"/>
      <c r="AA53" s="649" t="n"/>
      <c r="AB53" s="649" t="n"/>
      <c r="AC53" s="649" t="n"/>
      <c r="AD53" s="649" t="n"/>
      <c r="AE53" s="649" t="n"/>
      <c r="AF53" s="649" t="n"/>
      <c r="AG53" s="244">
        <f>SUM(D53:AF53)</f>
        <v/>
      </c>
    </row>
    <row r="54" ht="20.1" customFormat="1" customHeight="1" s="15">
      <c r="A54" s="647" t="n"/>
      <c r="B54" s="648" t="n"/>
      <c r="C54" s="451" t="inlineStr">
        <is>
          <t>税込</t>
        </is>
      </c>
      <c r="D54" s="747" t="n"/>
      <c r="E54" s="748" t="n"/>
      <c r="F54" s="651" t="n"/>
      <c r="G54" s="649" t="n"/>
      <c r="H54" s="649" t="n"/>
      <c r="I54" s="744">
        <f>I53*1.1-1</f>
        <v/>
      </c>
      <c r="J54" s="649" t="n"/>
      <c r="K54" s="649">
        <f>K53*1.1</f>
        <v/>
      </c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649" t="n"/>
      <c r="Z54" s="649" t="n"/>
      <c r="AA54" s="649" t="n"/>
      <c r="AB54" s="649" t="n"/>
      <c r="AC54" s="649" t="n"/>
      <c r="AD54" s="649" t="n"/>
      <c r="AE54" s="649" t="n"/>
      <c r="AF54" s="649" t="n"/>
      <c r="AG54" s="244">
        <f>SUM(D54:AF54)</f>
        <v/>
      </c>
    </row>
    <row r="55" ht="20.1" customFormat="1" customHeight="1" s="15">
      <c r="A55" s="647" t="n"/>
      <c r="B55" s="378" t="inlineStr">
        <is>
          <t>Beauty Conexion</t>
        </is>
      </c>
      <c r="C55" s="451" t="inlineStr">
        <is>
          <t>Total</t>
        </is>
      </c>
      <c r="D55" s="749" t="n">
        <v>384000</v>
      </c>
      <c r="E55" s="750" t="n"/>
      <c r="F55" s="651" t="n"/>
      <c r="G55" s="649" t="n"/>
      <c r="H55" s="649" t="n"/>
      <c r="I55" s="744" t="n">
        <v>384000</v>
      </c>
      <c r="J55" s="649" t="n"/>
      <c r="K55" s="649" t="n"/>
      <c r="L55" s="649">
        <f>L53*1.1</f>
        <v/>
      </c>
      <c r="M55" s="649">
        <f>M53*1.1</f>
        <v/>
      </c>
      <c r="N55" s="649" t="n"/>
      <c r="O55" s="649">
        <f>O53*1.1</f>
        <v/>
      </c>
      <c r="P55" s="649">
        <f>P53*1.1</f>
        <v/>
      </c>
      <c r="Q55" s="649">
        <f>Q53*1.1</f>
        <v/>
      </c>
      <c r="R55" s="649" t="n"/>
      <c r="S55" s="649">
        <f>S53*1.1</f>
        <v/>
      </c>
      <c r="T55" s="649" t="n">
        <v>92160</v>
      </c>
      <c r="U55" s="649" t="n"/>
      <c r="V55" s="649">
        <f>V53*1.1</f>
        <v/>
      </c>
      <c r="W55" s="649">
        <f>W53*1.1</f>
        <v/>
      </c>
      <c r="X55" s="649" t="n"/>
      <c r="Y55" s="649" t="n"/>
      <c r="Z55" s="649">
        <f>Z53*1.1</f>
        <v/>
      </c>
      <c r="AA55" s="649">
        <f>AA53*1.1</f>
        <v/>
      </c>
      <c r="AB55" s="649" t="n"/>
      <c r="AC55" s="649">
        <f>AC53*1.1</f>
        <v/>
      </c>
      <c r="AD55" s="649">
        <f>AD53*1.1</f>
        <v/>
      </c>
      <c r="AE55" s="649">
        <f>AE53*1.1</f>
        <v/>
      </c>
      <c r="AF55" s="649">
        <f>AF53*1.1</f>
        <v/>
      </c>
      <c r="AG55" s="244">
        <f>SUM(D55:AF55)</f>
        <v/>
      </c>
    </row>
    <row r="56" ht="20.1" customFormat="1" customHeight="1" s="15">
      <c r="A56" s="647" t="n"/>
      <c r="B56" s="648" t="n"/>
      <c r="C56" s="451" t="inlineStr">
        <is>
          <t>税込</t>
        </is>
      </c>
      <c r="D56" s="749">
        <f>D55*1.1</f>
        <v/>
      </c>
      <c r="E56" s="750" t="n"/>
      <c r="F56" s="651" t="n"/>
      <c r="G56" s="649" t="n"/>
      <c r="H56" s="649" t="n"/>
      <c r="I56" s="744">
        <f>I55*1.1</f>
        <v/>
      </c>
      <c r="J56" s="649" t="n"/>
      <c r="K56" s="649" t="n"/>
      <c r="L56" s="649" t="n"/>
      <c r="M56" s="649" t="n"/>
      <c r="N56" s="649" t="n"/>
      <c r="O56" s="649" t="n"/>
      <c r="P56" s="649" t="n"/>
      <c r="Q56" s="649" t="n"/>
      <c r="R56" s="649" t="n"/>
      <c r="S56" s="649" t="n"/>
      <c r="T56" s="649">
        <f>T55*1.1</f>
        <v/>
      </c>
      <c r="U56" s="649" t="n"/>
      <c r="V56" s="649" t="n"/>
      <c r="W56" s="649" t="n"/>
      <c r="X56" s="649" t="n"/>
      <c r="Y56" s="649" t="n"/>
      <c r="Z56" s="649" t="n"/>
      <c r="AA56" s="649" t="n"/>
      <c r="AB56" s="649" t="n"/>
      <c r="AC56" s="649" t="n"/>
      <c r="AD56" s="649" t="n"/>
      <c r="AE56" s="649" t="n"/>
      <c r="AF56" s="649" t="n"/>
      <c r="AG56" s="244">
        <f>SUM(D56:AF56)</f>
        <v/>
      </c>
    </row>
    <row r="57" ht="20.1" customFormat="1" customHeight="1" s="15">
      <c r="A57" s="647" t="n"/>
      <c r="B57" s="378" t="inlineStr">
        <is>
          <t>COSMEPRO</t>
        </is>
      </c>
      <c r="C57" s="451" t="inlineStr">
        <is>
          <t>Total</t>
        </is>
      </c>
      <c r="D57" s="749" t="n"/>
      <c r="E57" s="750" t="n"/>
      <c r="F57" s="651" t="n"/>
      <c r="G57" s="649" t="n"/>
      <c r="H57" s="649" t="n"/>
      <c r="I57" s="744" t="n">
        <v>14400</v>
      </c>
      <c r="J57" s="649" t="n"/>
      <c r="K57" s="649" t="n"/>
      <c r="L57" s="649" t="n"/>
      <c r="M57" s="649" t="n"/>
      <c r="N57" s="649" t="n"/>
      <c r="O57" s="649" t="n"/>
      <c r="P57" s="649" t="n"/>
      <c r="Q57" s="649" t="n">
        <v>7200</v>
      </c>
      <c r="R57" s="649" t="n">
        <v>57600</v>
      </c>
      <c r="S57" s="649" t="n"/>
      <c r="T57" s="649" t="n"/>
      <c r="U57" s="649" t="n"/>
      <c r="V57" s="649" t="n">
        <v>72000</v>
      </c>
      <c r="W57" s="649" t="n"/>
      <c r="X57" s="649" t="n"/>
      <c r="Y57" s="649" t="n"/>
      <c r="Z57" s="649" t="n"/>
      <c r="AA57" s="649" t="n"/>
      <c r="AB57" s="649" t="n"/>
      <c r="AC57" s="649" t="n"/>
      <c r="AD57" s="649" t="n"/>
      <c r="AE57" s="649" t="n"/>
      <c r="AF57" s="649" t="n"/>
      <c r="AG57" s="244">
        <f>SUM(D57:AF57)</f>
        <v/>
      </c>
    </row>
    <row r="58" ht="20.1" customFormat="1" customHeight="1" s="15">
      <c r="A58" s="647" t="n"/>
      <c r="B58" s="648" t="n"/>
      <c r="C58" s="451" t="inlineStr">
        <is>
          <t>税込</t>
        </is>
      </c>
      <c r="D58" s="749" t="n"/>
      <c r="E58" s="750" t="n"/>
      <c r="F58" s="651">
        <f>F57*1.1</f>
        <v/>
      </c>
      <c r="G58" s="651">
        <f>G57*1.1</f>
        <v/>
      </c>
      <c r="H58" s="649" t="n"/>
      <c r="I58" s="744">
        <f>I57*1.1</f>
        <v/>
      </c>
      <c r="J58" s="649" t="n"/>
      <c r="K58" s="649">
        <f>K57*1.1</f>
        <v/>
      </c>
      <c r="L58" s="649">
        <f>L57*1.1</f>
        <v/>
      </c>
      <c r="M58" s="649">
        <f>M57*1.1</f>
        <v/>
      </c>
      <c r="N58" s="649" t="n"/>
      <c r="O58" s="649">
        <f>O57*1.1</f>
        <v/>
      </c>
      <c r="P58" s="649">
        <f>P57*1.1</f>
        <v/>
      </c>
      <c r="Q58" s="649">
        <f>Q57*1.1</f>
        <v/>
      </c>
      <c r="R58" s="649">
        <f>R57*1.1</f>
        <v/>
      </c>
      <c r="S58" s="649">
        <f>S57*1.1</f>
        <v/>
      </c>
      <c r="T58" s="649">
        <f>T57*1.1</f>
        <v/>
      </c>
      <c r="U58" s="649" t="n"/>
      <c r="V58" s="744">
        <f>V57*1.1</f>
        <v/>
      </c>
      <c r="W58" s="649">
        <f>W57*1.1</f>
        <v/>
      </c>
      <c r="X58" s="649" t="n"/>
      <c r="Y58" s="649" t="n"/>
      <c r="Z58" s="649">
        <f>Z57*1.1</f>
        <v/>
      </c>
      <c r="AA58" s="649">
        <f>AA57*1.1</f>
        <v/>
      </c>
      <c r="AB58" s="649" t="n"/>
      <c r="AC58" s="649">
        <f>AC57*1.1</f>
        <v/>
      </c>
      <c r="AD58" s="649">
        <f>AD57*1.1</f>
        <v/>
      </c>
      <c r="AE58" s="649">
        <f>AE57*1.1</f>
        <v/>
      </c>
      <c r="AF58" s="649">
        <f>AF57*1.1</f>
        <v/>
      </c>
      <c r="AG58" s="244">
        <f>SUM(D58:AF58)</f>
        <v/>
      </c>
    </row>
    <row r="59" ht="20.1" customFormat="1" customHeight="1" s="15">
      <c r="A59" s="647" t="n"/>
      <c r="B59" s="378" t="inlineStr">
        <is>
          <t>AFURA</t>
        </is>
      </c>
      <c r="C59" s="451" t="inlineStr">
        <is>
          <t>Total</t>
        </is>
      </c>
      <c r="D59" s="672" t="n">
        <v>275100</v>
      </c>
      <c r="E59" s="665" t="n"/>
      <c r="F59" s="649" t="n"/>
      <c r="G59" s="649" t="n"/>
      <c r="H59" s="649" t="n"/>
      <c r="I59" s="649" t="n"/>
      <c r="J59" s="649" t="n"/>
      <c r="K59" s="649" t="n"/>
      <c r="L59" s="649" t="n"/>
      <c r="M59" s="649" t="n"/>
      <c r="N59" s="649" t="n"/>
      <c r="O59" s="649" t="n"/>
      <c r="P59" s="649">
        <f>9675+700</f>
        <v/>
      </c>
      <c r="Q59" s="649" t="n"/>
      <c r="R59" s="649" t="n"/>
      <c r="S59" s="649" t="n"/>
      <c r="T59" s="649" t="n">
        <v>820600</v>
      </c>
      <c r="U59" s="649" t="n"/>
      <c r="V59" s="649" t="n">
        <v>294000</v>
      </c>
      <c r="W59" s="649" t="n"/>
      <c r="X59" s="649" t="n"/>
      <c r="Y59" s="649" t="n"/>
      <c r="Z59" s="649" t="n"/>
      <c r="AA59" s="649" t="n"/>
      <c r="AB59" s="649" t="n"/>
      <c r="AC59" s="649" t="n">
        <v>210000</v>
      </c>
      <c r="AD59" s="649" t="n"/>
      <c r="AE59" s="649" t="n"/>
      <c r="AF59" s="649" t="n"/>
      <c r="AG59" s="244">
        <f>SUM(D59:AF59)</f>
        <v/>
      </c>
    </row>
    <row r="60" ht="20.1" customFormat="1" customHeight="1" s="15">
      <c r="A60" s="647" t="n"/>
      <c r="B60" s="648" t="n"/>
      <c r="C60" s="451" t="inlineStr">
        <is>
          <t>税込</t>
        </is>
      </c>
      <c r="D60" s="651">
        <f>D59*1.1</f>
        <v/>
      </c>
      <c r="E60" s="649">
        <f>E59*1.1</f>
        <v/>
      </c>
      <c r="F60" s="649" t="n"/>
      <c r="G60" s="649">
        <f>G59*1.1</f>
        <v/>
      </c>
      <c r="H60" s="649">
        <f>H59*1.1</f>
        <v/>
      </c>
      <c r="I60" s="649" t="n"/>
      <c r="J60" s="649" t="n"/>
      <c r="K60" s="649">
        <f>K59*1.1</f>
        <v/>
      </c>
      <c r="L60" s="649">
        <f>L59*1.1</f>
        <v/>
      </c>
      <c r="M60" s="649">
        <f>M59*1.1</f>
        <v/>
      </c>
      <c r="N60" s="649" t="n"/>
      <c r="O60" s="649">
        <f>O59*1.1</f>
        <v/>
      </c>
      <c r="P60" s="649">
        <f>P59*1.1-1</f>
        <v/>
      </c>
      <c r="Q60" s="649">
        <f>Q59*1.1</f>
        <v/>
      </c>
      <c r="R60" s="649" t="n"/>
      <c r="S60" s="649">
        <f>S59*1.1</f>
        <v/>
      </c>
      <c r="T60" s="649">
        <f>T59*1.1</f>
        <v/>
      </c>
      <c r="U60" s="649" t="n"/>
      <c r="V60" s="744">
        <f>V59*1.1</f>
        <v/>
      </c>
      <c r="W60" s="649">
        <f>W59*1.1</f>
        <v/>
      </c>
      <c r="X60" s="649">
        <f>X59*1.1</f>
        <v/>
      </c>
      <c r="Y60" s="649" t="n"/>
      <c r="Z60" s="649">
        <f>Z59*1.1</f>
        <v/>
      </c>
      <c r="AA60" s="649">
        <f>AA59*1.1</f>
        <v/>
      </c>
      <c r="AB60" s="649" t="n"/>
      <c r="AC60" s="649">
        <f>AC59*1.1</f>
        <v/>
      </c>
      <c r="AD60" s="649">
        <f>AD59*1.1</f>
        <v/>
      </c>
      <c r="AE60" s="649">
        <f>AE59*1.1</f>
        <v/>
      </c>
      <c r="AF60" s="649">
        <f>AF59*1.1</f>
        <v/>
      </c>
      <c r="AG60" s="244">
        <f>SUM(D60:AF60)</f>
        <v/>
      </c>
    </row>
    <row r="61" ht="20.1" customFormat="1" customHeight="1" s="15">
      <c r="A61" s="647" t="n"/>
      <c r="B61" s="378" t="inlineStr">
        <is>
          <t>PECLIA</t>
        </is>
      </c>
      <c r="C61" s="451" t="inlineStr">
        <is>
          <t>Total</t>
        </is>
      </c>
      <c r="D61" s="651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49" t="n"/>
      <c r="N61" s="649" t="n"/>
      <c r="O61" s="649" t="n"/>
      <c r="P61" s="649" t="n"/>
      <c r="Q61" s="649" t="n"/>
      <c r="R61" s="649" t="n"/>
      <c r="S61" s="649" t="n"/>
      <c r="T61" s="649" t="n"/>
      <c r="U61" s="649" t="n"/>
      <c r="V61" s="649" t="n"/>
      <c r="W61" s="649" t="n"/>
      <c r="X61" s="649" t="n"/>
      <c r="Y61" s="649" t="n"/>
      <c r="Z61" s="649" t="n"/>
      <c r="AA61" s="661" t="n"/>
      <c r="AB61" s="661" t="n"/>
      <c r="AC61" s="661" t="n"/>
      <c r="AD61" s="649" t="n"/>
      <c r="AE61" s="649" t="n">
        <v>45120</v>
      </c>
      <c r="AF61" s="649" t="n"/>
      <c r="AG61" s="244">
        <f>SUM(D61:AF61)</f>
        <v/>
      </c>
    </row>
    <row r="62" ht="20.1" customFormat="1" customHeight="1" s="15">
      <c r="A62" s="647" t="n"/>
      <c r="B62" s="648" t="n"/>
      <c r="C62" s="451" t="inlineStr">
        <is>
          <t>税込</t>
        </is>
      </c>
      <c r="D62" s="651">
        <f>D61*1.1</f>
        <v/>
      </c>
      <c r="E62" s="649">
        <f>E61*1.1</f>
        <v/>
      </c>
      <c r="F62" s="649">
        <f>F61*1.1</f>
        <v/>
      </c>
      <c r="G62" s="649" t="n"/>
      <c r="H62" s="649">
        <f>H61*1.1</f>
        <v/>
      </c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649" t="n"/>
      <c r="Z62" s="649" t="n"/>
      <c r="AA62" s="661" t="n"/>
      <c r="AB62" s="661" t="n"/>
      <c r="AC62" s="661" t="n"/>
      <c r="AD62" s="649" t="n"/>
      <c r="AE62" s="649">
        <f>AE61*1.1</f>
        <v/>
      </c>
      <c r="AF62" s="649" t="n"/>
      <c r="AG62" s="244">
        <f>SUM(D62:AF62)</f>
        <v/>
      </c>
    </row>
    <row r="63" ht="20.1" customFormat="1" customHeight="1" s="15">
      <c r="A63" s="647" t="n"/>
      <c r="B63" s="378" t="inlineStr">
        <is>
          <t>OSATO</t>
        </is>
      </c>
      <c r="C63" s="451" t="inlineStr">
        <is>
          <t>Total</t>
        </is>
      </c>
      <c r="D63" s="651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649" t="n"/>
      <c r="Z63" s="649" t="n"/>
      <c r="AA63" s="661" t="n"/>
      <c r="AB63" s="661" t="n"/>
      <c r="AC63" s="661" t="n"/>
      <c r="AD63" s="649" t="n"/>
      <c r="AE63" s="649" t="n"/>
      <c r="AF63" s="649" t="n"/>
      <c r="AG63" s="244">
        <f>SUM(D63:AF63)</f>
        <v/>
      </c>
    </row>
    <row r="64" ht="20.1" customFormat="1" customHeight="1" s="15">
      <c r="A64" s="647" t="n"/>
      <c r="B64" s="648" t="n"/>
      <c r="C64" s="451" t="inlineStr">
        <is>
          <t>税込</t>
        </is>
      </c>
      <c r="D64" s="651">
        <f>D63*1.1</f>
        <v/>
      </c>
      <c r="E64" s="649">
        <f>E63*1.1</f>
        <v/>
      </c>
      <c r="F64" s="649">
        <f>F63*1.1</f>
        <v/>
      </c>
      <c r="G64" s="649" t="n"/>
      <c r="H64" s="649">
        <f>H63*1.1</f>
        <v/>
      </c>
      <c r="I64" s="649" t="n"/>
      <c r="J64" s="649" t="n"/>
      <c r="K64" s="649">
        <f>K63*1.1</f>
        <v/>
      </c>
      <c r="L64" s="649">
        <f>L63*1.1</f>
        <v/>
      </c>
      <c r="M64" s="649">
        <f>M63*1.1</f>
        <v/>
      </c>
      <c r="N64" s="649" t="n"/>
      <c r="O64" s="649">
        <f>O63*1.1</f>
        <v/>
      </c>
      <c r="P64" s="649">
        <f>P63*1.1</f>
        <v/>
      </c>
      <c r="Q64" s="649">
        <f>Q63*1.1</f>
        <v/>
      </c>
      <c r="R64" s="649" t="n"/>
      <c r="S64" s="649" t="n"/>
      <c r="T64" s="649" t="n"/>
      <c r="U64" s="649" t="n"/>
      <c r="V64" s="649" t="n"/>
      <c r="W64" s="649">
        <f>W63*1.1</f>
        <v/>
      </c>
      <c r="X64" s="649" t="n"/>
      <c r="Y64" s="649" t="n"/>
      <c r="Z64" s="649">
        <f>Z63*1.1</f>
        <v/>
      </c>
      <c r="AA64" s="649">
        <f>AA63*1.1</f>
        <v/>
      </c>
      <c r="AB64" s="649" t="n"/>
      <c r="AC64" s="649">
        <f>AC63*1.1</f>
        <v/>
      </c>
      <c r="AD64" s="649">
        <f>AD63*1.1</f>
        <v/>
      </c>
      <c r="AE64" s="649">
        <f>AE63*1.1</f>
        <v/>
      </c>
      <c r="AF64" s="649">
        <f>AF63*1.1</f>
        <v/>
      </c>
      <c r="AG64" s="244">
        <f>SUM(D64:AF64)</f>
        <v/>
      </c>
    </row>
    <row r="65" ht="20.1" customFormat="1" customHeight="1" s="15">
      <c r="A65" s="647" t="n"/>
      <c r="B65" s="378" t="inlineStr">
        <is>
          <t>HANAKO</t>
        </is>
      </c>
      <c r="C65" s="451" t="inlineStr">
        <is>
          <t>Total</t>
        </is>
      </c>
      <c r="D65" s="651" t="n"/>
      <c r="E65" s="649" t="n"/>
      <c r="F65" s="649" t="n"/>
      <c r="G65" s="649" t="n"/>
      <c r="H65" s="649" t="n"/>
      <c r="I65" s="649" t="n"/>
      <c r="J65" s="649" t="n"/>
      <c r="K65" s="649" t="n"/>
      <c r="L65" s="649" t="n"/>
      <c r="M65" s="649" t="n"/>
      <c r="N65" s="649" t="n"/>
      <c r="O65" s="649" t="n"/>
      <c r="P65" s="649" t="n"/>
      <c r="Q65" s="649" t="n"/>
      <c r="R65" s="649" t="n">
        <v>29940</v>
      </c>
      <c r="S65" s="649" t="n"/>
      <c r="T65" s="649" t="n">
        <v>44910</v>
      </c>
      <c r="U65" s="649" t="n"/>
      <c r="V65" s="649" t="n"/>
      <c r="W65" s="649" t="n"/>
      <c r="X65" s="649" t="n"/>
      <c r="Y65" s="649" t="n"/>
      <c r="Z65" s="649" t="n"/>
      <c r="AA65" s="661" t="n"/>
      <c r="AB65" s="661" t="n"/>
      <c r="AC65" s="661" t="n"/>
      <c r="AD65" s="649" t="n"/>
      <c r="AE65" s="649" t="n"/>
      <c r="AF65" s="649" t="n"/>
      <c r="AG65" s="244">
        <f>SUM(D65:AF65)</f>
        <v/>
      </c>
    </row>
    <row r="66" ht="20.1" customFormat="1" customHeight="1" s="15">
      <c r="A66" s="647" t="n"/>
      <c r="B66" s="648" t="n"/>
      <c r="C66" s="451" t="inlineStr">
        <is>
          <t>税込</t>
        </is>
      </c>
      <c r="D66" s="651" t="n"/>
      <c r="E66" s="649" t="n"/>
      <c r="F66" s="649" t="n"/>
      <c r="G66" s="649" t="n"/>
      <c r="H66" s="649">
        <f>H65*1.1</f>
        <v/>
      </c>
      <c r="I66" s="649" t="n"/>
      <c r="J66" s="649" t="n"/>
      <c r="K66" s="649" t="n"/>
      <c r="L66" s="649" t="n"/>
      <c r="M66" s="649" t="n"/>
      <c r="N66" s="649" t="n"/>
      <c r="O66" s="649" t="n"/>
      <c r="P66" s="649" t="n"/>
      <c r="Q66" s="649" t="n"/>
      <c r="R66" s="649">
        <f>R65*1.1</f>
        <v/>
      </c>
      <c r="S66" s="649" t="n"/>
      <c r="T66" s="649">
        <f>T65*1.1</f>
        <v/>
      </c>
      <c r="U66" s="649" t="n"/>
      <c r="V66" s="649" t="n"/>
      <c r="W66" s="649" t="n"/>
      <c r="X66" s="649" t="n"/>
      <c r="Y66" s="649" t="n"/>
      <c r="Z66" s="649" t="n"/>
      <c r="AA66" s="661" t="n"/>
      <c r="AB66" s="661" t="n"/>
      <c r="AC66" s="661" t="n"/>
      <c r="AD66" s="649" t="n"/>
      <c r="AE66" s="649" t="n"/>
      <c r="AF66" s="649" t="n"/>
      <c r="AG66" s="244">
        <f>SUM(D66:AF66)</f>
        <v/>
      </c>
    </row>
    <row r="67" ht="20.1" customFormat="1" customHeight="1" s="15">
      <c r="A67" s="647" t="n"/>
      <c r="B67" s="378" t="inlineStr">
        <is>
          <t>LEJEU</t>
        </is>
      </c>
      <c r="C67" s="451" t="inlineStr">
        <is>
          <t>Total</t>
        </is>
      </c>
      <c r="D67" s="651" t="n">
        <v>222000</v>
      </c>
      <c r="E67" s="649" t="n"/>
      <c r="F67" s="649" t="n"/>
      <c r="G67" s="649" t="n"/>
      <c r="H67" s="649" t="n"/>
      <c r="I67" s="649" t="n"/>
      <c r="J67" s="649" t="n"/>
      <c r="K67" s="649" t="n"/>
      <c r="L67" s="649" t="n"/>
      <c r="M67" s="649" t="n"/>
      <c r="N67" s="649" t="n"/>
      <c r="O67" s="649" t="n"/>
      <c r="P67" s="649" t="n"/>
      <c r="Q67" s="649" t="n"/>
      <c r="R67" s="649" t="n">
        <v>253440</v>
      </c>
      <c r="S67" s="649" t="n"/>
      <c r="T67" s="649" t="n"/>
      <c r="U67" s="649" t="n"/>
      <c r="V67" s="649" t="n"/>
      <c r="W67" s="649" t="n"/>
      <c r="X67" s="649" t="n"/>
      <c r="Y67" s="649" t="n"/>
      <c r="Z67" s="649" t="n"/>
      <c r="AA67" s="661" t="n"/>
      <c r="AB67" s="661" t="n"/>
      <c r="AC67" s="661" t="n"/>
      <c r="AD67" s="649" t="n"/>
      <c r="AE67" s="649" t="n"/>
      <c r="AF67" s="649" t="n"/>
      <c r="AG67" s="244">
        <f>SUM(D67:AF67)</f>
        <v/>
      </c>
    </row>
    <row r="68" ht="20.1" customFormat="1" customHeight="1" s="15">
      <c r="A68" s="647" t="n"/>
      <c r="B68" s="648" t="n"/>
      <c r="C68" s="451" t="inlineStr">
        <is>
          <t>税込</t>
        </is>
      </c>
      <c r="D68" s="651">
        <f>D67*1.1</f>
        <v/>
      </c>
      <c r="E68" s="649">
        <f>E67*1.1</f>
        <v/>
      </c>
      <c r="F68" s="649">
        <f>F67*1.1</f>
        <v/>
      </c>
      <c r="G68" s="649" t="n"/>
      <c r="H68" s="649" t="n"/>
      <c r="I68" s="649" t="n"/>
      <c r="J68" s="649" t="n"/>
      <c r="K68" s="649">
        <f>K67*1.1</f>
        <v/>
      </c>
      <c r="L68" s="649">
        <f>L67*1.1</f>
        <v/>
      </c>
      <c r="M68" s="649">
        <f>M67*1.1</f>
        <v/>
      </c>
      <c r="N68" s="649" t="n"/>
      <c r="O68" s="649">
        <f>O67*1.1</f>
        <v/>
      </c>
      <c r="P68" s="649">
        <f>P67*1.1</f>
        <v/>
      </c>
      <c r="Q68" s="649">
        <f>Q67*1.1</f>
        <v/>
      </c>
      <c r="R68" s="649">
        <f>R67*1.1</f>
        <v/>
      </c>
      <c r="S68" s="649">
        <f>S67*1.1</f>
        <v/>
      </c>
      <c r="T68" s="649">
        <f>T67*1.1</f>
        <v/>
      </c>
      <c r="U68" s="649" t="n"/>
      <c r="V68" s="649">
        <f>V67*1.1</f>
        <v/>
      </c>
      <c r="W68" s="649">
        <f>W67*1.1</f>
        <v/>
      </c>
      <c r="X68" s="649" t="n"/>
      <c r="Y68" s="649" t="n"/>
      <c r="Z68" s="649" t="n"/>
      <c r="AA68" s="661">
        <f>AA67*1.1</f>
        <v/>
      </c>
      <c r="AB68" s="661" t="n"/>
      <c r="AC68" s="661" t="n"/>
      <c r="AD68" s="649" t="n"/>
      <c r="AE68" s="649" t="n"/>
      <c r="AF68" s="649" t="n"/>
      <c r="AG68" s="244">
        <f>SUM(D68:AF68)</f>
        <v/>
      </c>
    </row>
    <row r="69" ht="20.1" customFormat="1" customHeight="1" s="15">
      <c r="A69" s="647" t="n"/>
      <c r="B69" s="378" t="inlineStr">
        <is>
          <t>AISHODO</t>
        </is>
      </c>
      <c r="C69" s="451" t="inlineStr">
        <is>
          <t>Total</t>
        </is>
      </c>
      <c r="D69" s="651" t="n">
        <v>150600</v>
      </c>
      <c r="E69" s="649" t="n"/>
      <c r="F69" s="649" t="n"/>
      <c r="G69" s="649" t="n"/>
      <c r="H69" s="649" t="n"/>
      <c r="I69" s="744" t="n">
        <v>177180</v>
      </c>
      <c r="J69" s="649" t="n"/>
      <c r="K69" s="649" t="n"/>
      <c r="L69" s="649" t="n"/>
      <c r="M69" s="649" t="n"/>
      <c r="N69" s="649" t="n"/>
      <c r="O69" s="649" t="n"/>
      <c r="P69" s="649" t="n"/>
      <c r="Q69" s="649" t="n"/>
      <c r="R69" s="649" t="n">
        <v>80640</v>
      </c>
      <c r="S69" s="649" t="n"/>
      <c r="T69" s="649" t="n">
        <v>58000</v>
      </c>
      <c r="U69" s="649" t="n"/>
      <c r="V69" s="649" t="n">
        <v>28000</v>
      </c>
      <c r="W69" s="649" t="n"/>
      <c r="X69" s="649" t="n"/>
      <c r="Y69" s="649" t="n"/>
      <c r="Z69" s="649" t="n"/>
      <c r="AA69" s="661" t="n"/>
      <c r="AB69" s="661" t="n"/>
      <c r="AC69" s="661" t="n">
        <v>21120</v>
      </c>
      <c r="AD69" s="649" t="n"/>
      <c r="AE69" s="649" t="n"/>
      <c r="AF69" s="649" t="n"/>
      <c r="AG69" s="244">
        <f>SUM(D69:AF69)</f>
        <v/>
      </c>
    </row>
    <row r="70" ht="20.1" customFormat="1" customHeight="1" s="15">
      <c r="A70" s="647" t="n"/>
      <c r="B70" s="648" t="n"/>
      <c r="C70" s="451" t="inlineStr">
        <is>
          <t>税込</t>
        </is>
      </c>
      <c r="D70" s="651">
        <f>D69*1.1</f>
        <v/>
      </c>
      <c r="E70" s="649" t="n"/>
      <c r="F70" s="649" t="n"/>
      <c r="G70" s="649" t="n"/>
      <c r="H70" s="649" t="n"/>
      <c r="I70" s="744">
        <f>(63360*1.08)+(113820*1.1)</f>
        <v/>
      </c>
      <c r="J70" s="649" t="n"/>
      <c r="K70" s="649">
        <f>K69*1.1</f>
        <v/>
      </c>
      <c r="L70" s="649">
        <f>L69*1.1</f>
        <v/>
      </c>
      <c r="M70" s="649">
        <f>M69*1.1</f>
        <v/>
      </c>
      <c r="N70" s="649" t="n"/>
      <c r="O70" s="649">
        <f>O69*1.1</f>
        <v/>
      </c>
      <c r="P70" s="649">
        <f>P69*1.1</f>
        <v/>
      </c>
      <c r="Q70" s="649">
        <f>Q69*1.1</f>
        <v/>
      </c>
      <c r="R70" s="649">
        <f>R69*1.1</f>
        <v/>
      </c>
      <c r="S70" s="649">
        <f>S69*1.08</f>
        <v/>
      </c>
      <c r="T70" s="649">
        <f>T69*1.08</f>
        <v/>
      </c>
      <c r="U70" s="649" t="n"/>
      <c r="V70" s="744">
        <f>V69*1.1</f>
        <v/>
      </c>
      <c r="W70" s="649">
        <f>W69*1.08</f>
        <v/>
      </c>
      <c r="X70" s="649">
        <f>X69*1.08</f>
        <v/>
      </c>
      <c r="Y70" s="649">
        <f>Y69*1.08</f>
        <v/>
      </c>
      <c r="Z70" s="649">
        <f>Z69*1.1</f>
        <v/>
      </c>
      <c r="AA70" s="649">
        <f>AA69*1.1</f>
        <v/>
      </c>
      <c r="AB70" s="649" t="n"/>
      <c r="AC70" s="649">
        <f>AC69*1.08</f>
        <v/>
      </c>
      <c r="AD70" s="649" t="n"/>
      <c r="AE70" s="649" t="n"/>
      <c r="AF70" s="649" t="n"/>
      <c r="AG70" s="244">
        <f>SUM(D70:AF70)</f>
        <v/>
      </c>
    </row>
    <row r="71" ht="20.1" customFormat="1" customHeight="1" s="15">
      <c r="A71" s="647" t="n"/>
      <c r="B71" s="378" t="inlineStr">
        <is>
          <t>CARING JAPAN (RUHAKU)</t>
        </is>
      </c>
      <c r="C71" s="451" t="inlineStr">
        <is>
          <t>Total</t>
        </is>
      </c>
      <c r="D71" s="651" t="n">
        <v>195888</v>
      </c>
      <c r="E71" s="649" t="n"/>
      <c r="F71" s="649" t="n">
        <v>0</v>
      </c>
      <c r="G71" s="649" t="n"/>
      <c r="H71" s="649" t="n"/>
      <c r="I71" s="649" t="n"/>
      <c r="J71" s="649" t="n"/>
      <c r="K71" s="649" t="n"/>
      <c r="L71" s="649" t="n"/>
      <c r="M71" s="649" t="n"/>
      <c r="N71" s="649" t="n"/>
      <c r="O71" s="649" t="n"/>
      <c r="P71" s="649" t="n"/>
      <c r="Q71" s="649" t="n"/>
      <c r="R71" s="649" t="n"/>
      <c r="S71" s="649" t="n"/>
      <c r="T71" s="649" t="n"/>
      <c r="U71" s="649" t="n"/>
      <c r="V71" s="649" t="n">
        <v>106848</v>
      </c>
      <c r="W71" s="649" t="n"/>
      <c r="X71" s="649" t="n"/>
      <c r="Y71" s="649" t="n"/>
      <c r="Z71" s="649" t="n"/>
      <c r="AA71" s="661" t="n"/>
      <c r="AB71" s="661" t="n"/>
      <c r="AC71" s="661" t="n"/>
      <c r="AD71" s="649" t="n"/>
      <c r="AE71" s="649" t="n"/>
      <c r="AF71" s="649" t="n"/>
      <c r="AG71" s="244">
        <f>SUM(D71:AF71)</f>
        <v/>
      </c>
    </row>
    <row r="72" ht="20.1" customFormat="1" customHeight="1" s="15">
      <c r="A72" s="647" t="n"/>
      <c r="B72" s="648" t="n"/>
      <c r="C72" s="451" t="inlineStr">
        <is>
          <t>税込</t>
        </is>
      </c>
      <c r="D72" s="651" t="n">
        <v>215476</v>
      </c>
      <c r="E72" s="649" t="n"/>
      <c r="F72" s="649">
        <f>F71*1.1</f>
        <v/>
      </c>
      <c r="G72" s="649" t="n"/>
      <c r="H72" s="649" t="n"/>
      <c r="I72" s="649" t="n"/>
      <c r="J72" s="649" t="n"/>
      <c r="K72" s="649">
        <f>K71*1.1</f>
        <v/>
      </c>
      <c r="L72" s="649" t="n"/>
      <c r="M72" s="649" t="n"/>
      <c r="N72" s="649" t="n"/>
      <c r="O72" s="649" t="n"/>
      <c r="P72" s="649" t="n"/>
      <c r="Q72" s="649" t="n"/>
      <c r="R72" s="649" t="n"/>
      <c r="S72" s="649" t="n"/>
      <c r="T72" s="649" t="n"/>
      <c r="U72" s="649" t="n"/>
      <c r="V72" s="649">
        <f>V71*1.1</f>
        <v/>
      </c>
      <c r="W72" s="649" t="n"/>
      <c r="X72" s="649" t="n"/>
      <c r="Y72" s="649" t="n"/>
      <c r="Z72" s="649">
        <f>Z71*1.1</f>
        <v/>
      </c>
      <c r="AA72" s="661">
        <f>AA71*1.1</f>
        <v/>
      </c>
      <c r="AB72" s="661" t="n"/>
      <c r="AC72" s="661" t="n"/>
      <c r="AD72" s="649" t="n"/>
      <c r="AE72" s="649" t="n"/>
      <c r="AF72" s="649" t="n"/>
      <c r="AG72" s="244">
        <f>SUM(D72:AF72)</f>
        <v/>
      </c>
    </row>
    <row r="73" ht="20.1" customFormat="1" customHeight="1" s="15">
      <c r="A73" s="647" t="n"/>
      <c r="B73" s="378" t="inlineStr">
        <is>
          <t>MEDION</t>
        </is>
      </c>
      <c r="C73" s="451" t="inlineStr">
        <is>
          <t>Total</t>
        </is>
      </c>
      <c r="D73" s="651" t="n">
        <v>199440</v>
      </c>
      <c r="E73" s="649" t="n"/>
      <c r="F73" s="649" t="n"/>
      <c r="G73" s="649" t="n"/>
      <c r="H73" s="649" t="n"/>
      <c r="I73" s="649" t="n">
        <v>108000</v>
      </c>
      <c r="J73" s="649" t="n"/>
      <c r="K73" s="649" t="n"/>
      <c r="L73" s="649" t="n"/>
      <c r="M73" s="649" t="n"/>
      <c r="N73" s="649" t="n"/>
      <c r="O73" s="649" t="n"/>
      <c r="P73" s="649" t="n"/>
      <c r="Q73" s="649" t="n">
        <v>5000</v>
      </c>
      <c r="R73" s="649" t="n">
        <v>669600</v>
      </c>
      <c r="S73" s="649" t="n"/>
      <c r="T73" s="649" t="n">
        <v>120000</v>
      </c>
      <c r="U73" s="649" t="n"/>
      <c r="V73" s="649" t="n">
        <v>99600</v>
      </c>
      <c r="W73" s="649" t="n"/>
      <c r="X73" s="649" t="n"/>
      <c r="Y73" s="649" t="n"/>
      <c r="Z73" s="649" t="n"/>
      <c r="AA73" s="661" t="n"/>
      <c r="AB73" s="661" t="n"/>
      <c r="AC73" s="661" t="n">
        <v>510000</v>
      </c>
      <c r="AD73" s="649" t="n"/>
      <c r="AE73" s="649" t="n"/>
      <c r="AF73" s="649" t="n"/>
      <c r="AG73" s="244">
        <f>SUM(D73:AF73)</f>
        <v/>
      </c>
    </row>
    <row r="74" ht="20.1" customFormat="1" customHeight="1" s="15">
      <c r="A74" s="647" t="n"/>
      <c r="B74" s="648" t="n"/>
      <c r="C74" s="451" t="inlineStr">
        <is>
          <t>税込</t>
        </is>
      </c>
      <c r="D74" s="651">
        <f>D73*1.1</f>
        <v/>
      </c>
      <c r="E74" s="649" t="n"/>
      <c r="F74" s="649" t="n"/>
      <c r="G74" s="649">
        <f>G73*1.1</f>
        <v/>
      </c>
      <c r="H74" s="649">
        <f>H73*1.1</f>
        <v/>
      </c>
      <c r="I74" s="649">
        <f>I73*1.1</f>
        <v/>
      </c>
      <c r="J74" s="649" t="n"/>
      <c r="K74" s="649">
        <f>K73*1.1</f>
        <v/>
      </c>
      <c r="L74" s="649">
        <f>L73*1.1</f>
        <v/>
      </c>
      <c r="M74" s="649">
        <f>M73*1.1</f>
        <v/>
      </c>
      <c r="N74" s="649" t="n"/>
      <c r="O74" s="649">
        <f>O73*1.1</f>
        <v/>
      </c>
      <c r="P74" s="649">
        <f>P73*1.1</f>
        <v/>
      </c>
      <c r="Q74" s="649">
        <f>Q73*1.1</f>
        <v/>
      </c>
      <c r="R74" s="649">
        <f>R73*1.1</f>
        <v/>
      </c>
      <c r="S74" s="649">
        <f>S73*1.1</f>
        <v/>
      </c>
      <c r="T74" s="649">
        <f>T73*1.1</f>
        <v/>
      </c>
      <c r="U74" s="649" t="n"/>
      <c r="V74" s="649">
        <f>V73*1.1</f>
        <v/>
      </c>
      <c r="W74" s="649" t="n"/>
      <c r="X74" s="649" t="n"/>
      <c r="Y74" s="649" t="n"/>
      <c r="Z74" s="649" t="n"/>
      <c r="AA74" s="661" t="n"/>
      <c r="AB74" s="661" t="n"/>
      <c r="AC74" s="661">
        <f>AC73*1.1</f>
        <v/>
      </c>
      <c r="AD74" s="649" t="n"/>
      <c r="AE74" s="649" t="n"/>
      <c r="AF74" s="649" t="n"/>
      <c r="AG74" s="244">
        <f>SUM(D74:AF74)</f>
        <v/>
      </c>
    </row>
    <row r="75" ht="20.1" customFormat="1" customHeight="1" s="15">
      <c r="A75" s="647" t="n"/>
      <c r="B75" s="378" t="inlineStr">
        <is>
          <t>McCoy</t>
        </is>
      </c>
      <c r="C75" s="451" t="inlineStr">
        <is>
          <t>Total</t>
        </is>
      </c>
      <c r="D75" s="651" t="n">
        <v>2027380</v>
      </c>
      <c r="E75" s="649">
        <f>7200+800</f>
        <v/>
      </c>
      <c r="F75" s="744">
        <f>16000+15200</f>
        <v/>
      </c>
      <c r="G75" s="744" t="n">
        <v>3200</v>
      </c>
      <c r="H75" s="744" t="n">
        <v>67200</v>
      </c>
      <c r="I75" s="744" t="n">
        <v>5675520</v>
      </c>
      <c r="J75" s="649" t="n">
        <v>139200</v>
      </c>
      <c r="K75" s="649" t="n"/>
      <c r="L75" s="649" t="n"/>
      <c r="M75" s="649" t="n"/>
      <c r="N75" s="649" t="n"/>
      <c r="O75" s="649" t="n">
        <v>62667</v>
      </c>
      <c r="P75" s="649" t="n"/>
      <c r="Q75" s="649" t="n"/>
      <c r="R75" s="649">
        <f>1345736+67200</f>
        <v/>
      </c>
      <c r="S75" s="649" t="n"/>
      <c r="T75" s="649" t="n">
        <v>1525800</v>
      </c>
      <c r="U75" s="649" t="n"/>
      <c r="V75" s="649" t="n">
        <v>261160</v>
      </c>
      <c r="W75" s="649" t="n">
        <v>91400</v>
      </c>
      <c r="X75" s="649" t="n"/>
      <c r="Y75" s="649" t="n"/>
      <c r="Z75" s="649" t="n">
        <v>38000</v>
      </c>
      <c r="AA75" s="661" t="n">
        <v>3867</v>
      </c>
      <c r="AB75" s="661" t="n"/>
      <c r="AC75" s="661" t="n">
        <v>741840</v>
      </c>
      <c r="AD75" s="649" t="n"/>
      <c r="AE75" s="649" t="n"/>
      <c r="AF75" s="649" t="n">
        <v>12950</v>
      </c>
      <c r="AG75" s="244">
        <f>SUM(D75:AF75)</f>
        <v/>
      </c>
      <c r="AI75" s="656" t="n"/>
    </row>
    <row r="76" ht="20.1" customFormat="1" customHeight="1" s="15">
      <c r="A76" s="647" t="n"/>
      <c r="B76" s="648" t="n"/>
      <c r="C76" s="451" t="inlineStr">
        <is>
          <t>税込</t>
        </is>
      </c>
      <c r="D76" s="651">
        <f>D75*1.1</f>
        <v/>
      </c>
      <c r="E76" s="651">
        <f>(7200*1.08)+800*1.1</f>
        <v/>
      </c>
      <c r="F76" s="744">
        <f>(16000*1.08)+(15200*1.1)</f>
        <v/>
      </c>
      <c r="G76" s="744">
        <f>G75*1.1</f>
        <v/>
      </c>
      <c r="H76" s="744">
        <f>H75*1.08</f>
        <v/>
      </c>
      <c r="I76" s="744">
        <f>I75*1.1</f>
        <v/>
      </c>
      <c r="J76" s="649">
        <f>J75*1.1</f>
        <v/>
      </c>
      <c r="K76" s="649" t="n"/>
      <c r="L76" s="649" t="n"/>
      <c r="M76" s="649" t="n"/>
      <c r="N76" s="649" t="n"/>
      <c r="O76" s="649">
        <f>O75*1.1</f>
        <v/>
      </c>
      <c r="P76" s="649" t="n"/>
      <c r="Q76" s="649" t="n"/>
      <c r="R76" s="649">
        <f>R75*1.1</f>
        <v/>
      </c>
      <c r="S76" s="649">
        <f>S75*1.1</f>
        <v/>
      </c>
      <c r="T76" s="649">
        <f>T75*1.1</f>
        <v/>
      </c>
      <c r="U76" s="649" t="n"/>
      <c r="V76" s="744">
        <f>V75*1.1</f>
        <v/>
      </c>
      <c r="W76" s="649">
        <f>(57000*1.08)+(91400-57000)*1.1</f>
        <v/>
      </c>
      <c r="X76" s="649" t="n"/>
      <c r="Y76" s="649" t="n"/>
      <c r="Z76" s="649">
        <f>Z75*1.08</f>
        <v/>
      </c>
      <c r="AA76" s="661">
        <f>AA75*1.1</f>
        <v/>
      </c>
      <c r="AB76" s="661" t="n"/>
      <c r="AC76" s="661">
        <f>(259920*1.08)+(481920*1.1)</f>
        <v/>
      </c>
      <c r="AD76" s="649" t="n"/>
      <c r="AE76" s="649" t="n"/>
      <c r="AF76" s="649">
        <f>AF75*1.1</f>
        <v/>
      </c>
      <c r="AG76" s="244">
        <f>SUM(D76:AF76)</f>
        <v/>
      </c>
    </row>
    <row r="77" ht="20.1" customFormat="1" customHeight="1" s="15">
      <c r="A77" s="647" t="n"/>
      <c r="B77" s="378" t="inlineStr">
        <is>
          <t>URESHINO</t>
        </is>
      </c>
      <c r="C77" s="451" t="inlineStr">
        <is>
          <t>Total</t>
        </is>
      </c>
      <c r="D77" s="651" t="n"/>
      <c r="E77" s="649" t="n"/>
      <c r="F77" s="649" t="n"/>
      <c r="G77" s="649" t="n"/>
      <c r="H77" s="649" t="n"/>
      <c r="I77" s="649" t="n"/>
      <c r="J77" s="649" t="n"/>
      <c r="K77" s="649" t="n"/>
      <c r="L77" s="649" t="n"/>
      <c r="M77" s="649" t="n"/>
      <c r="N77" s="649" t="n"/>
      <c r="O77" s="649" t="n"/>
      <c r="P77" s="649" t="n"/>
      <c r="Q77" s="649" t="n"/>
      <c r="R77" s="649" t="n"/>
      <c r="S77" s="649" t="n"/>
      <c r="T77" s="649" t="n"/>
      <c r="U77" s="649" t="n"/>
      <c r="V77" s="649" t="n">
        <v>2138000</v>
      </c>
      <c r="W77" s="649" t="n"/>
      <c r="X77" s="649" t="n"/>
      <c r="Y77" s="649" t="n"/>
      <c r="Z77" s="649" t="n"/>
      <c r="AA77" s="661" t="n"/>
      <c r="AB77" s="661" t="n"/>
      <c r="AC77" s="661" t="n"/>
      <c r="AD77" s="649" t="n"/>
      <c r="AE77" s="649" t="n"/>
      <c r="AF77" s="649" t="n"/>
      <c r="AG77" s="244">
        <f>SUM(D77:AF77)</f>
        <v/>
      </c>
    </row>
    <row r="78" ht="20.1" customFormat="1" customHeight="1" s="15">
      <c r="A78" s="647" t="n"/>
      <c r="B78" s="648" t="n"/>
      <c r="C78" s="451" t="inlineStr">
        <is>
          <t>税込</t>
        </is>
      </c>
      <c r="D78" s="651" t="n"/>
      <c r="E78" s="649" t="n"/>
      <c r="F78" s="649" t="n"/>
      <c r="G78" s="649">
        <f>G77*1.1</f>
        <v/>
      </c>
      <c r="H78" s="649" t="n"/>
      <c r="I78" s="649" t="n"/>
      <c r="J78" s="649" t="n"/>
      <c r="K78" s="649" t="n"/>
      <c r="L78" s="649" t="n"/>
      <c r="M78" s="649" t="n"/>
      <c r="N78" s="649" t="n"/>
      <c r="O78" s="649" t="n"/>
      <c r="P78" s="649" t="n"/>
      <c r="Q78" s="649" t="n"/>
      <c r="R78" s="649" t="n"/>
      <c r="S78" s="649" t="n"/>
      <c r="T78" s="649" t="n"/>
      <c r="U78" s="649" t="n"/>
      <c r="V78" s="744">
        <f>(2105000*1.08)+(33000*1.1)</f>
        <v/>
      </c>
      <c r="W78" s="649" t="n"/>
      <c r="X78" s="649" t="n"/>
      <c r="Y78" s="649" t="n"/>
      <c r="Z78" s="649" t="n"/>
      <c r="AA78" s="661" t="n"/>
      <c r="AB78" s="661" t="n"/>
      <c r="AC78" s="661" t="n"/>
      <c r="AD78" s="649" t="n"/>
      <c r="AE78" s="649" t="n"/>
      <c r="AF78" s="649" t="n"/>
      <c r="AG78" s="244">
        <f>SUM(D78:AF78)</f>
        <v/>
      </c>
    </row>
    <row r="79" ht="20.1" customFormat="1" customHeight="1" s="15">
      <c r="A79" s="647" t="n"/>
      <c r="B79" s="378" t="inlineStr">
        <is>
          <t>Luxces</t>
        </is>
      </c>
      <c r="C79" s="451" t="inlineStr">
        <is>
          <t>Total</t>
        </is>
      </c>
      <c r="D79" s="651">
        <f>288000</f>
        <v/>
      </c>
      <c r="E79" s="649" t="n"/>
      <c r="F79" s="744" t="n">
        <v>3200</v>
      </c>
      <c r="G79" s="744" t="n"/>
      <c r="H79" s="744">
        <f>50400+169600</f>
        <v/>
      </c>
      <c r="I79" s="649" t="n">
        <v>384000</v>
      </c>
      <c r="J79" s="649" t="n"/>
      <c r="K79" s="649" t="n"/>
      <c r="L79" s="649" t="n"/>
      <c r="M79" s="649" t="n"/>
      <c r="N79" s="649" t="n">
        <v>392000</v>
      </c>
      <c r="O79" s="649" t="n"/>
      <c r="P79" s="649">
        <f>15200+800</f>
        <v/>
      </c>
      <c r="Q79" s="649" t="n"/>
      <c r="R79" s="649" t="n">
        <v>153600</v>
      </c>
      <c r="S79" s="649">
        <f>2400+3200+2400</f>
        <v/>
      </c>
      <c r="T79" s="649" t="n"/>
      <c r="U79" s="649" t="n">
        <v>11200</v>
      </c>
      <c r="V79" s="649" t="n">
        <v>595200</v>
      </c>
      <c r="W79" s="649" t="n"/>
      <c r="X79" s="239" t="n"/>
      <c r="Y79" s="651" t="n"/>
      <c r="Z79" s="649" t="n"/>
      <c r="AA79" s="661">
        <f>10400+2400</f>
        <v/>
      </c>
      <c r="AB79" s="661" t="n"/>
      <c r="AC79" s="661" t="n">
        <v>384000</v>
      </c>
      <c r="AD79" s="649" t="n"/>
      <c r="AE79" s="649" t="n"/>
      <c r="AF79" s="649" t="n"/>
      <c r="AG79" s="244">
        <f>SUM(D79:AF79)</f>
        <v/>
      </c>
    </row>
    <row r="80" ht="20.1" customFormat="1" customHeight="1" s="15">
      <c r="A80" s="647" t="n"/>
      <c r="B80" s="648" t="n"/>
      <c r="C80" s="583" t="inlineStr">
        <is>
          <t>税込</t>
        </is>
      </c>
      <c r="D80" s="651">
        <f>(192000*1.08)+(96000*1.1)</f>
        <v/>
      </c>
      <c r="E80" s="651">
        <f>E79*1.1</f>
        <v/>
      </c>
      <c r="F80" s="651">
        <f>F79*1.1</f>
        <v/>
      </c>
      <c r="G80" s="651">
        <f>G79*1.1</f>
        <v/>
      </c>
      <c r="H80" s="651">
        <f>(172000*1.1)+(115200*1.08)</f>
        <v/>
      </c>
      <c r="I80" s="651">
        <f>(288000*1.1)+(96000*1.08)</f>
        <v/>
      </c>
      <c r="J80" s="651" t="n"/>
      <c r="K80" s="651">
        <f>K79*1.1</f>
        <v/>
      </c>
      <c r="L80" s="651">
        <f>L79*1.1</f>
        <v/>
      </c>
      <c r="M80" s="651">
        <f>M79*1.1</f>
        <v/>
      </c>
      <c r="N80" s="651">
        <f>(264000*1.1)+(128000*1.08)</f>
        <v/>
      </c>
      <c r="O80" s="651">
        <f>O79*1.1</f>
        <v/>
      </c>
      <c r="P80" s="651">
        <f>(12800*1.1)+3200*1.08</f>
        <v/>
      </c>
      <c r="Q80" s="651">
        <f>Q79*1.1</f>
        <v/>
      </c>
      <c r="R80" s="651">
        <f>(76800*1.1+76800*1.08)</f>
        <v/>
      </c>
      <c r="S80" s="651">
        <f>S79*1.1</f>
        <v/>
      </c>
      <c r="T80" s="651" t="n"/>
      <c r="U80" s="651">
        <f>U79*1.1</f>
        <v/>
      </c>
      <c r="V80" s="651">
        <f>(288000*1.08)+(96000+153600+57600)*1.1</f>
        <v/>
      </c>
      <c r="W80" s="651" t="n"/>
      <c r="X80" s="239" t="n"/>
      <c r="Y80" s="651" t="n"/>
      <c r="Z80" s="651" t="n"/>
      <c r="AA80" s="651">
        <f>AA79*1.1</f>
        <v/>
      </c>
      <c r="AB80" s="662" t="n"/>
      <c r="AC80" s="661">
        <f>AC79*1.08</f>
        <v/>
      </c>
      <c r="AD80" s="649" t="n"/>
      <c r="AE80" s="649" t="n"/>
      <c r="AF80" s="649" t="n"/>
      <c r="AG80" s="244">
        <f>SUM(D80:AF80)</f>
        <v/>
      </c>
    </row>
    <row r="81" ht="20.1" customFormat="1" customHeight="1" s="15">
      <c r="A81" s="647" t="n"/>
      <c r="B81" s="383" t="inlineStr">
        <is>
          <t>Evliss</t>
        </is>
      </c>
      <c r="C81" s="451" t="inlineStr">
        <is>
          <t>Total</t>
        </is>
      </c>
      <c r="D81" s="651" t="n">
        <v>1510800</v>
      </c>
      <c r="E81" s="651" t="n"/>
      <c r="F81" s="651" t="n"/>
      <c r="G81" s="651" t="n"/>
      <c r="H81" s="651" t="n"/>
      <c r="I81" s="751" t="n">
        <v>1707840</v>
      </c>
      <c r="J81" s="651" t="n"/>
      <c r="K81" s="651" t="n"/>
      <c r="L81" s="651" t="n"/>
      <c r="M81" s="651" t="n"/>
      <c r="N81" s="651" t="n"/>
      <c r="O81" s="651" t="n"/>
      <c r="P81" s="651" t="n"/>
      <c r="Q81" s="651" t="n">
        <v>1000</v>
      </c>
      <c r="R81" s="651">
        <f>165600+710440-Q81</f>
        <v/>
      </c>
      <c r="S81" s="651" t="n"/>
      <c r="T81" s="651" t="n">
        <v>1323600</v>
      </c>
      <c r="U81" s="651" t="n"/>
      <c r="V81" s="651" t="n"/>
      <c r="W81" s="651" t="n"/>
      <c r="X81" s="651" t="n"/>
      <c r="Y81" s="651" t="n"/>
      <c r="Z81" s="651" t="n"/>
      <c r="AA81" s="662" t="n"/>
      <c r="AB81" s="662" t="n"/>
      <c r="AC81" s="661" t="n">
        <v>911400</v>
      </c>
      <c r="AD81" s="649" t="n"/>
      <c r="AE81" s="649" t="n"/>
      <c r="AF81" s="649" t="n"/>
      <c r="AG81" s="244">
        <f>SUM(D81:AF81)</f>
        <v/>
      </c>
    </row>
    <row r="82" ht="20.1" customFormat="1" customHeight="1" s="15">
      <c r="A82" s="647" t="n"/>
      <c r="B82" s="648" t="n"/>
      <c r="C82" s="451" t="inlineStr">
        <is>
          <t>税込</t>
        </is>
      </c>
      <c r="D82" s="651">
        <f>D81*1.1</f>
        <v/>
      </c>
      <c r="E82" s="651" t="n"/>
      <c r="F82" s="651" t="n"/>
      <c r="G82" s="651" t="n"/>
      <c r="H82" s="651" t="n"/>
      <c r="I82" s="751">
        <f>I81*1.1</f>
        <v/>
      </c>
      <c r="J82" s="651" t="n"/>
      <c r="K82" s="651" t="n"/>
      <c r="L82" s="651" t="n"/>
      <c r="M82" s="651" t="n"/>
      <c r="N82" s="651" t="n"/>
      <c r="O82" s="651" t="n"/>
      <c r="P82" s="651" t="n"/>
      <c r="Q82" s="651">
        <f>Q81*1.1</f>
        <v/>
      </c>
      <c r="R82" s="651">
        <f>R81*1.1</f>
        <v/>
      </c>
      <c r="S82" s="651">
        <f>S81*1.1</f>
        <v/>
      </c>
      <c r="T82" s="651">
        <f>T81*1.1</f>
        <v/>
      </c>
      <c r="U82" s="651" t="n"/>
      <c r="V82" s="651">
        <f>V81*1.1</f>
        <v/>
      </c>
      <c r="W82" s="651">
        <f>W81*1.1</f>
        <v/>
      </c>
      <c r="X82" s="651" t="n"/>
      <c r="Y82" s="651" t="n"/>
      <c r="Z82" s="651" t="n"/>
      <c r="AA82" s="662" t="n"/>
      <c r="AB82" s="662" t="n"/>
      <c r="AC82" s="661">
        <f>AC81*1.1</f>
        <v/>
      </c>
      <c r="AD82" s="649" t="n"/>
      <c r="AE82" s="649" t="n"/>
      <c r="AF82" s="649" t="n"/>
      <c r="AG82" s="244">
        <f>SUM(D82:AF82)</f>
        <v/>
      </c>
    </row>
    <row r="83" ht="20.1" customFormat="1" customHeight="1" s="15">
      <c r="A83" s="647" t="n"/>
      <c r="B83" s="383" t="inlineStr">
        <is>
          <t>Pro Labo</t>
        </is>
      </c>
      <c r="C83" s="451" t="inlineStr">
        <is>
          <t>Total</t>
        </is>
      </c>
      <c r="D83" s="651" t="n"/>
      <c r="E83" s="651" t="n"/>
      <c r="F83" s="651" t="n"/>
      <c r="G83" s="651" t="n"/>
      <c r="H83" s="651" t="n"/>
      <c r="I83" s="751" t="n">
        <v>27800</v>
      </c>
      <c r="J83" s="651" t="n"/>
      <c r="K83" s="651" t="n"/>
      <c r="L83" s="651" t="n"/>
      <c r="M83" s="651" t="n"/>
      <c r="N83" s="651" t="n"/>
      <c r="O83" s="651" t="n"/>
      <c r="P83" s="651" t="n"/>
      <c r="Q83" s="651" t="n"/>
      <c r="R83" s="651" t="n">
        <v>50000</v>
      </c>
      <c r="S83" s="651" t="n"/>
      <c r="T83" s="651" t="n">
        <v>64800</v>
      </c>
      <c r="U83" s="651" t="n"/>
      <c r="V83" s="651" t="n">
        <v>117450</v>
      </c>
      <c r="W83" s="651" t="n"/>
      <c r="X83" s="651" t="n"/>
      <c r="Y83" s="651" t="n"/>
      <c r="Z83" s="651" t="n"/>
      <c r="AA83" s="662" t="n"/>
      <c r="AB83" s="662" t="n"/>
      <c r="AC83" s="661" t="n"/>
      <c r="AD83" s="649" t="n"/>
      <c r="AE83" s="649" t="n"/>
      <c r="AF83" s="649" t="n"/>
      <c r="AG83" s="244">
        <f>SUM(D83:AF83)</f>
        <v/>
      </c>
    </row>
    <row r="84" ht="20.1" customFormat="1" customHeight="1" s="15">
      <c r="A84" s="647" t="n"/>
      <c r="B84" s="648" t="n"/>
      <c r="C84" s="451" t="inlineStr">
        <is>
          <t>税込</t>
        </is>
      </c>
      <c r="D84" s="651" t="n"/>
      <c r="E84" s="651" t="n"/>
      <c r="F84" s="651" t="n"/>
      <c r="G84" s="651" t="n"/>
      <c r="H84" s="651" t="n"/>
      <c r="I84" s="751">
        <f>I83*1.1</f>
        <v/>
      </c>
      <c r="J84" s="651" t="n"/>
      <c r="K84" s="651" t="n"/>
      <c r="L84" s="651" t="n"/>
      <c r="M84" s="651" t="n"/>
      <c r="N84" s="651" t="n"/>
      <c r="O84" s="651" t="n"/>
      <c r="P84" s="651" t="n"/>
      <c r="Q84" s="651" t="n">
        <v>0</v>
      </c>
      <c r="R84" s="651">
        <f>R83*1.1</f>
        <v/>
      </c>
      <c r="S84" s="651">
        <f>S83*1.1</f>
        <v/>
      </c>
      <c r="T84" s="651">
        <f>T83*1.1</f>
        <v/>
      </c>
      <c r="U84" s="651" t="n"/>
      <c r="V84" s="751">
        <f>V83*1.1</f>
        <v/>
      </c>
      <c r="W84" s="651">
        <f>W83*1.1</f>
        <v/>
      </c>
      <c r="X84" s="651" t="n"/>
      <c r="Y84" s="651" t="n"/>
      <c r="Z84" s="651" t="n"/>
      <c r="AA84" s="662" t="n"/>
      <c r="AB84" s="662" t="n"/>
      <c r="AC84" s="661" t="n"/>
      <c r="AD84" s="649" t="n"/>
      <c r="AE84" s="649" t="n"/>
      <c r="AF84" s="649" t="n"/>
      <c r="AG84" s="244">
        <f>SUM(D84:AF84)</f>
        <v/>
      </c>
    </row>
    <row r="85" ht="20.1" customFormat="1" customHeight="1" s="15">
      <c r="A85" s="647" t="n"/>
      <c r="B85" s="383" t="inlineStr">
        <is>
          <t>Rey.</t>
        </is>
      </c>
      <c r="C85" s="451" t="inlineStr">
        <is>
          <t>Total</t>
        </is>
      </c>
      <c r="D85" s="651" t="n"/>
      <c r="E85" s="651" t="n"/>
      <c r="F85" s="651" t="n"/>
      <c r="G85" s="651" t="n"/>
      <c r="H85" s="651" t="n"/>
      <c r="I85" s="651" t="n">
        <v>80820</v>
      </c>
      <c r="J85" s="651" t="n"/>
      <c r="K85" s="651" t="n"/>
      <c r="L85" s="651" t="n"/>
      <c r="M85" s="651" t="n"/>
      <c r="N85" s="651" t="n"/>
      <c r="O85" s="651" t="n"/>
      <c r="P85" s="651" t="n"/>
      <c r="Q85" s="651" t="n">
        <v>0</v>
      </c>
      <c r="R85" s="651" t="n"/>
      <c r="S85" s="651" t="n"/>
      <c r="T85" s="651" t="n"/>
      <c r="U85" s="651" t="n"/>
      <c r="V85" s="651" t="n"/>
      <c r="W85" s="651" t="n"/>
      <c r="X85" s="651" t="n"/>
      <c r="Y85" s="651" t="n"/>
      <c r="Z85" s="651" t="n"/>
      <c r="AA85" s="662" t="n"/>
      <c r="AB85" s="662" t="n"/>
      <c r="AC85" s="662" t="n"/>
      <c r="AD85" s="649" t="n"/>
      <c r="AE85" s="649" t="n"/>
      <c r="AF85" s="649" t="n"/>
      <c r="AG85" s="244">
        <f>SUM(D85:AF85)</f>
        <v/>
      </c>
    </row>
    <row r="86" ht="20.1" customFormat="1" customHeight="1" s="15">
      <c r="A86" s="647" t="n"/>
      <c r="B86" s="648" t="n"/>
      <c r="C86" s="451" t="inlineStr">
        <is>
          <t>税込</t>
        </is>
      </c>
      <c r="D86" s="651" t="n"/>
      <c r="E86" s="651" t="n"/>
      <c r="F86" s="651" t="n"/>
      <c r="G86" s="651" t="n"/>
      <c r="H86" s="651" t="n"/>
      <c r="I86" s="651">
        <f>I85*1.1</f>
        <v/>
      </c>
      <c r="J86" s="651" t="n"/>
      <c r="K86" s="651" t="n"/>
      <c r="L86" s="651" t="n"/>
      <c r="M86" s="651" t="n"/>
      <c r="N86" s="651" t="n"/>
      <c r="O86" s="651" t="n"/>
      <c r="P86" s="651" t="n"/>
      <c r="Q86" s="651" t="n"/>
      <c r="R86" s="651" t="n"/>
      <c r="S86" s="651">
        <f>S85*1.1</f>
        <v/>
      </c>
      <c r="T86" s="651" t="n"/>
      <c r="U86" s="651" t="n"/>
      <c r="V86" s="651" t="n"/>
      <c r="W86" s="651" t="n"/>
      <c r="X86" s="651" t="n"/>
      <c r="Y86" s="651" t="n"/>
      <c r="Z86" s="651">
        <f>Z85*1.1</f>
        <v/>
      </c>
      <c r="AA86" s="662" t="n"/>
      <c r="AB86" s="662" t="n"/>
      <c r="AC86" s="661">
        <f>AC85*1.1</f>
        <v/>
      </c>
      <c r="AD86" s="649" t="n"/>
      <c r="AE86" s="649" t="n"/>
      <c r="AF86" s="649" t="n"/>
      <c r="AG86" s="244">
        <f>SUM(D86:AF86)</f>
        <v/>
      </c>
    </row>
    <row r="87" ht="20.1" customFormat="1" customHeight="1" s="15">
      <c r="A87" s="647" t="n"/>
      <c r="B87" s="663" t="inlineStr">
        <is>
          <t>Diaasjapan</t>
        </is>
      </c>
      <c r="C87" s="451" t="inlineStr">
        <is>
          <t>Total</t>
        </is>
      </c>
      <c r="D87" s="651" t="n"/>
      <c r="E87" s="651" t="n"/>
      <c r="F87" s="651" t="n"/>
      <c r="G87" s="651" t="n"/>
      <c r="H87" s="651" t="n"/>
      <c r="I87" s="651" t="n"/>
      <c r="J87" s="651" t="n"/>
      <c r="K87" s="651" t="n"/>
      <c r="L87" s="651" t="n"/>
      <c r="M87" s="651" t="n"/>
      <c r="N87" s="651" t="n"/>
      <c r="O87" s="651" t="n"/>
      <c r="P87" s="651" t="n"/>
      <c r="Q87" s="651" t="n"/>
      <c r="R87" s="651" t="n"/>
      <c r="S87" s="651" t="n"/>
      <c r="T87" s="651" t="n"/>
      <c r="U87" s="651" t="n"/>
      <c r="V87" s="651" t="n"/>
      <c r="W87" s="651" t="n"/>
      <c r="X87" s="651" t="n"/>
      <c r="Y87" s="651" t="n"/>
      <c r="Z87" s="651" t="n"/>
      <c r="AA87" s="662" t="n"/>
      <c r="AB87" s="662" t="n"/>
      <c r="AC87" s="661" t="n"/>
      <c r="AD87" s="649" t="n"/>
      <c r="AE87" s="649" t="n"/>
      <c r="AF87" s="649" t="n"/>
      <c r="AG87" s="244">
        <f>SUM(D87:AF87)</f>
        <v/>
      </c>
    </row>
    <row r="88" ht="20.1" customFormat="1" customHeight="1" s="15">
      <c r="A88" s="647" t="n"/>
      <c r="B88" s="648" t="n"/>
      <c r="C88" s="451" t="inlineStr">
        <is>
          <t>税込</t>
        </is>
      </c>
      <c r="D88" s="651" t="n"/>
      <c r="E88" s="651" t="n"/>
      <c r="F88" s="651" t="n"/>
      <c r="G88" s="651" t="n"/>
      <c r="H88" s="651" t="n"/>
      <c r="I88" s="651" t="n"/>
      <c r="J88" s="651" t="n"/>
      <c r="K88" s="651">
        <f>K87*1.1</f>
        <v/>
      </c>
      <c r="L88" s="651" t="n"/>
      <c r="M88" s="651" t="n"/>
      <c r="N88" s="651" t="n"/>
      <c r="O88" s="651" t="n"/>
      <c r="P88" s="651" t="n"/>
      <c r="Q88" s="651" t="n"/>
      <c r="R88" s="651" t="n"/>
      <c r="S88" s="651" t="n"/>
      <c r="T88" s="651" t="n"/>
      <c r="U88" s="651" t="n"/>
      <c r="V88" s="651" t="n"/>
      <c r="W88" s="651" t="n"/>
      <c r="X88" s="651" t="n"/>
      <c r="Y88" s="651" t="n"/>
      <c r="Z88" s="651" t="n"/>
      <c r="AA88" s="662" t="n"/>
      <c r="AB88" s="662" t="n"/>
      <c r="AC88" s="661" t="n"/>
      <c r="AD88" s="649" t="n"/>
      <c r="AE88" s="649" t="n"/>
      <c r="AF88" s="649" t="n"/>
      <c r="AG88" s="244">
        <f>SUM(D88:AF88)</f>
        <v/>
      </c>
    </row>
    <row r="89" ht="20.1" customFormat="1" customHeight="1" s="15">
      <c r="A89" s="647" t="n"/>
      <c r="B89" s="383" t="inlineStr">
        <is>
          <t>COCOCHI</t>
        </is>
      </c>
      <c r="C89" s="451" t="inlineStr">
        <is>
          <t>Total</t>
        </is>
      </c>
      <c r="D89" s="651" t="n">
        <v>1771932</v>
      </c>
      <c r="E89" s="651" t="n"/>
      <c r="F89" s="751" t="n">
        <v>48717</v>
      </c>
      <c r="G89" s="651" t="n"/>
      <c r="H89" s="651" t="n"/>
      <c r="I89" s="651" t="n">
        <v>1376196</v>
      </c>
      <c r="J89" s="651" t="n"/>
      <c r="K89" s="651" t="n"/>
      <c r="L89" s="651" t="n"/>
      <c r="M89" s="651" t="n"/>
      <c r="N89" s="651" t="n"/>
      <c r="O89" s="651" t="n"/>
      <c r="P89" s="651" t="n"/>
      <c r="Q89" s="651" t="n"/>
      <c r="R89" s="651" t="n">
        <v>217296</v>
      </c>
      <c r="S89" s="651" t="n"/>
      <c r="T89" s="651" t="n">
        <v>198000</v>
      </c>
      <c r="U89" s="651" t="n"/>
      <c r="V89" s="651" t="n">
        <v>803880</v>
      </c>
      <c r="W89" s="651" t="n"/>
      <c r="X89" s="651" t="n"/>
      <c r="Y89" s="651" t="n"/>
      <c r="Z89" s="651" t="n"/>
      <c r="AA89" s="662" t="n"/>
      <c r="AB89" s="662" t="n"/>
      <c r="AC89" s="661" t="n">
        <v>1392600</v>
      </c>
      <c r="AD89" s="649" t="n"/>
      <c r="AE89" s="649" t="n">
        <v>4125</v>
      </c>
      <c r="AF89" s="649" t="n"/>
      <c r="AG89" s="244">
        <f>SUM(D89:AF89)</f>
        <v/>
      </c>
      <c r="AI89" s="308" t="inlineStr">
        <is>
          <t>COCOCHI社員購入</t>
        </is>
      </c>
    </row>
    <row r="90" ht="20.1" customFormat="1" customHeight="1" s="15">
      <c r="A90" s="647" t="n"/>
      <c r="B90" s="648" t="n"/>
      <c r="C90" s="451" t="inlineStr">
        <is>
          <t>税込</t>
        </is>
      </c>
      <c r="D90" s="651">
        <f>D89*1.1</f>
        <v/>
      </c>
      <c r="E90" s="651" t="n"/>
      <c r="F90" s="751">
        <f>F89*1.1</f>
        <v/>
      </c>
      <c r="G90" s="651" t="n"/>
      <c r="H90" s="651" t="n"/>
      <c r="I90" s="651">
        <f>I89*1.1</f>
        <v/>
      </c>
      <c r="J90" s="651" t="n"/>
      <c r="K90" s="651" t="n"/>
      <c r="L90" s="651" t="n"/>
      <c r="M90" s="651" t="n"/>
      <c r="N90" s="651" t="n"/>
      <c r="O90" s="651" t="n"/>
      <c r="P90" s="651" t="n"/>
      <c r="Q90" s="651" t="n"/>
      <c r="R90" s="651">
        <f>(R89*1.1)-1</f>
        <v/>
      </c>
      <c r="S90" s="651" t="n"/>
      <c r="T90" s="651">
        <f>(T89*1.1)</f>
        <v/>
      </c>
      <c r="U90" s="651" t="n"/>
      <c r="V90" s="651">
        <f>(V89*1.1)</f>
        <v/>
      </c>
      <c r="W90" s="651">
        <f>(W89*1.1)</f>
        <v/>
      </c>
      <c r="X90" s="651" t="n"/>
      <c r="Y90" s="651" t="n"/>
      <c r="Z90" s="651" t="n"/>
      <c r="AA90" s="662" t="n"/>
      <c r="AB90" s="662" t="n"/>
      <c r="AC90" s="661">
        <f>AC89*1.1</f>
        <v/>
      </c>
      <c r="AD90" s="649" t="n"/>
      <c r="AE90" s="649">
        <f>AE89*1.1</f>
        <v/>
      </c>
      <c r="AF90" s="649" t="n"/>
      <c r="AG90" s="244">
        <f>SUM(D90:AF90)</f>
        <v/>
      </c>
    </row>
    <row r="91" ht="20.1" customFormat="1" customHeight="1" s="15">
      <c r="A91" s="647" t="n"/>
      <c r="B91" s="383" t="inlineStr">
        <is>
          <t>Pure Bio</t>
        </is>
      </c>
      <c r="C91" s="451" t="inlineStr">
        <is>
          <t>Total</t>
        </is>
      </c>
      <c r="D91" s="651" t="n"/>
      <c r="E91" s="651" t="n"/>
      <c r="F91" s="651" t="n"/>
      <c r="G91" s="651" t="n"/>
      <c r="H91" s="651" t="n"/>
      <c r="I91" s="651" t="n"/>
      <c r="J91" s="651" t="n"/>
      <c r="K91" s="651" t="n"/>
      <c r="L91" s="651" t="n"/>
      <c r="M91" s="651" t="n"/>
      <c r="N91" s="651" t="n"/>
      <c r="O91" s="651" t="n"/>
      <c r="P91" s="651" t="n">
        <v>22800</v>
      </c>
      <c r="Q91" s="651" t="n"/>
      <c r="R91" s="651" t="n"/>
      <c r="S91" s="651" t="n"/>
      <c r="T91" s="651" t="n"/>
      <c r="U91" s="651" t="n"/>
      <c r="V91" s="651" t="n"/>
      <c r="W91" s="651" t="n"/>
      <c r="X91" s="651" t="n"/>
      <c r="Y91" s="651" t="n"/>
      <c r="Z91" s="651" t="n">
        <v>32400</v>
      </c>
      <c r="AA91" s="662" t="n"/>
      <c r="AB91" s="662" t="n"/>
      <c r="AC91" s="661" t="n"/>
      <c r="AD91" s="649" t="n">
        <v>161100</v>
      </c>
      <c r="AE91" s="649" t="n"/>
      <c r="AF91" s="649" t="n"/>
      <c r="AG91" s="244">
        <f>SUM(D91:AF91)</f>
        <v/>
      </c>
    </row>
    <row r="92" ht="20.1" customFormat="1" customHeight="1" s="15">
      <c r="A92" s="647" t="n"/>
      <c r="B92" s="648" t="n"/>
      <c r="C92" s="451" t="inlineStr">
        <is>
          <t>税込</t>
        </is>
      </c>
      <c r="D92" s="651" t="n"/>
      <c r="E92" s="651" t="n"/>
      <c r="F92" s="651" t="n"/>
      <c r="G92" s="651" t="n"/>
      <c r="H92" s="651" t="n"/>
      <c r="I92" s="651" t="n"/>
      <c r="J92" s="651" t="n"/>
      <c r="K92" s="651" t="n"/>
      <c r="L92" s="651" t="n"/>
      <c r="M92" s="651" t="n"/>
      <c r="N92" s="651" t="n"/>
      <c r="O92" s="651" t="n"/>
      <c r="P92" s="651">
        <f>P91*1.1</f>
        <v/>
      </c>
      <c r="Q92" s="651" t="n"/>
      <c r="R92" s="651" t="n"/>
      <c r="S92" s="651" t="n"/>
      <c r="T92" s="651" t="n"/>
      <c r="U92" s="651" t="n"/>
      <c r="V92" s="651" t="n"/>
      <c r="W92" s="651" t="n"/>
      <c r="X92" s="651" t="n"/>
      <c r="Y92" s="651" t="n"/>
      <c r="Z92" s="651">
        <f>Z91*1.1</f>
        <v/>
      </c>
      <c r="AA92" s="662" t="n"/>
      <c r="AB92" s="662" t="n"/>
      <c r="AC92" s="661">
        <f>AC91*1.1</f>
        <v/>
      </c>
      <c r="AD92" s="661">
        <f>AD91*1.1</f>
        <v/>
      </c>
      <c r="AE92" s="649" t="n"/>
      <c r="AF92" s="649" t="n"/>
      <c r="AG92" s="244">
        <f>SUM(D92:AF92)</f>
        <v/>
      </c>
    </row>
    <row r="93" ht="20.1" customFormat="1" customHeight="1" s="15">
      <c r="A93" s="647" t="n"/>
      <c r="B93" s="383" t="inlineStr">
        <is>
          <t>SUNTREG</t>
        </is>
      </c>
      <c r="C93" s="451" t="n"/>
      <c r="D93" s="651" t="n"/>
      <c r="E93" s="651" t="n"/>
      <c r="F93" s="651" t="n"/>
      <c r="G93" s="651" t="n"/>
      <c r="H93" s="651" t="n"/>
      <c r="I93" s="651" t="n"/>
      <c r="J93" s="651" t="n"/>
      <c r="K93" s="651" t="n"/>
      <c r="L93" s="651" t="n"/>
      <c r="M93" s="651" t="n"/>
      <c r="N93" s="651" t="n"/>
      <c r="O93" s="651" t="n"/>
      <c r="P93" s="651" t="n"/>
      <c r="Q93" s="651" t="n"/>
      <c r="R93" s="651" t="n"/>
      <c r="S93" s="651" t="n"/>
      <c r="T93" s="651" t="n">
        <v>510720</v>
      </c>
      <c r="U93" s="651" t="n"/>
      <c r="V93" s="651" t="n"/>
      <c r="W93" s="651" t="n"/>
      <c r="X93" s="651" t="n"/>
      <c r="Y93" s="651" t="n"/>
      <c r="Z93" s="651" t="n"/>
      <c r="AA93" s="662" t="n"/>
      <c r="AB93" s="662" t="n"/>
      <c r="AC93" s="661" t="n"/>
      <c r="AD93" s="649" t="n"/>
      <c r="AE93" s="649" t="n"/>
      <c r="AF93" s="649" t="n"/>
      <c r="AG93" s="244">
        <f>SUM(D93:AF93)</f>
        <v/>
      </c>
    </row>
    <row r="94" ht="20.1" customFormat="1" customHeight="1" s="15">
      <c r="A94" s="647" t="n"/>
      <c r="B94" s="648" t="n"/>
      <c r="C94" s="451" t="n"/>
      <c r="D94" s="651" t="n"/>
      <c r="E94" s="651" t="n"/>
      <c r="F94" s="651" t="n"/>
      <c r="G94" s="651" t="n"/>
      <c r="H94" s="651" t="n"/>
      <c r="I94" s="651" t="n"/>
      <c r="J94" s="651" t="n"/>
      <c r="K94" s="651" t="n"/>
      <c r="L94" s="651" t="n"/>
      <c r="M94" s="651" t="n"/>
      <c r="N94" s="651" t="n"/>
      <c r="O94" s="651" t="n"/>
      <c r="P94" s="651" t="n"/>
      <c r="Q94" s="651" t="n"/>
      <c r="R94" s="651" t="n"/>
      <c r="S94" s="651" t="n"/>
      <c r="T94" s="651">
        <f>T93*1.1</f>
        <v/>
      </c>
      <c r="U94" s="651" t="n"/>
      <c r="V94" s="651" t="n"/>
      <c r="W94" s="651" t="n"/>
      <c r="X94" s="651" t="n"/>
      <c r="Y94" s="651" t="n"/>
      <c r="Z94" s="651" t="n"/>
      <c r="AA94" s="662" t="n"/>
      <c r="AB94" s="662" t="n"/>
      <c r="AC94" s="661" t="n"/>
      <c r="AD94" s="649" t="n"/>
      <c r="AE94" s="649" t="n"/>
      <c r="AF94" s="649" t="n"/>
      <c r="AG94" s="244">
        <f>SUM(D94:AF94)</f>
        <v/>
      </c>
    </row>
    <row r="95" ht="20.1" customFormat="1" customHeight="1" s="15">
      <c r="A95" s="647" t="n"/>
      <c r="B95" s="383" t="inlineStr">
        <is>
          <t>Beauty Garage</t>
        </is>
      </c>
      <c r="C95" s="451" t="n"/>
      <c r="D95" s="651" t="n"/>
      <c r="E95" s="651" t="n"/>
      <c r="F95" s="651" t="n"/>
      <c r="G95" s="651" t="n"/>
      <c r="H95" s="651" t="n"/>
      <c r="I95" s="651" t="n"/>
      <c r="J95" s="651" t="n"/>
      <c r="K95" s="651" t="n"/>
      <c r="L95" s="651" t="n"/>
      <c r="M95" s="651" t="n"/>
      <c r="N95" s="651" t="n"/>
      <c r="O95" s="651" t="n"/>
      <c r="P95" s="651" t="n"/>
      <c r="Q95" s="651" t="n"/>
      <c r="R95" s="651" t="n"/>
      <c r="S95" s="651" t="n"/>
      <c r="T95" s="651" t="n"/>
      <c r="U95" s="651" t="n"/>
      <c r="V95" s="651" t="n">
        <v>135700</v>
      </c>
      <c r="W95" s="651" t="n"/>
      <c r="X95" s="651" t="n"/>
      <c r="Y95" s="651" t="n">
        <v>126720</v>
      </c>
      <c r="Z95" s="651" t="n"/>
      <c r="AA95" s="662" t="n"/>
      <c r="AB95" s="662" t="n"/>
      <c r="AC95" s="661" t="n">
        <v>420300</v>
      </c>
      <c r="AD95" s="649" t="n"/>
      <c r="AE95" s="649" t="n"/>
      <c r="AF95" s="649" t="n"/>
      <c r="AG95" s="244">
        <f>SUM(D95:AF95)</f>
        <v/>
      </c>
    </row>
    <row r="96" ht="20.1" customFormat="1" customHeight="1" s="15">
      <c r="A96" s="647" t="n"/>
      <c r="B96" s="648" t="n"/>
      <c r="C96" s="451" t="n"/>
      <c r="D96" s="651" t="n"/>
      <c r="E96" s="651" t="n"/>
      <c r="F96" s="651" t="n"/>
      <c r="G96" s="651" t="n"/>
      <c r="H96" s="651" t="n"/>
      <c r="I96" s="651" t="n"/>
      <c r="J96" s="651" t="n"/>
      <c r="K96" s="651" t="n"/>
      <c r="L96" s="651" t="n"/>
      <c r="M96" s="651" t="n"/>
      <c r="N96" s="651" t="n"/>
      <c r="O96" s="651" t="n"/>
      <c r="P96" s="651" t="n"/>
      <c r="Q96" s="651" t="n"/>
      <c r="R96" s="651" t="n"/>
      <c r="S96" s="651" t="n"/>
      <c r="T96" s="651" t="n"/>
      <c r="U96" s="651" t="n"/>
      <c r="V96" s="751">
        <f>V95*1.1</f>
        <v/>
      </c>
      <c r="W96" s="651" t="n"/>
      <c r="X96" s="651" t="n"/>
      <c r="Y96" s="651">
        <f>Y95*1.1</f>
        <v/>
      </c>
      <c r="Z96" s="651" t="n"/>
      <c r="AA96" s="662" t="n"/>
      <c r="AB96" s="662" t="n"/>
      <c r="AC96" s="661">
        <f>AC95*1.1</f>
        <v/>
      </c>
      <c r="AD96" s="649" t="n"/>
      <c r="AE96" s="649" t="n"/>
      <c r="AF96" s="649" t="n"/>
      <c r="AG96" s="244">
        <f>SUM(D96:AF96)</f>
        <v/>
      </c>
    </row>
    <row r="97" ht="20.1" customFormat="1" customHeight="1" s="15">
      <c r="A97" s="647" t="n"/>
      <c r="B97" s="383" t="inlineStr">
        <is>
          <t>HEALING RELAX</t>
        </is>
      </c>
      <c r="C97" s="451" t="n"/>
      <c r="D97" s="651" t="n"/>
      <c r="E97" s="651" t="n"/>
      <c r="F97" s="651" t="n"/>
      <c r="G97" s="651" t="n"/>
      <c r="H97" s="651" t="n"/>
      <c r="I97" s="651" t="n"/>
      <c r="J97" s="651" t="n"/>
      <c r="K97" s="651" t="n"/>
      <c r="L97" s="651" t="n"/>
      <c r="M97" s="651" t="n"/>
      <c r="N97" s="651" t="n"/>
      <c r="O97" s="651" t="n"/>
      <c r="P97" s="651" t="n"/>
      <c r="Q97" s="651" t="n"/>
      <c r="R97" s="651" t="n"/>
      <c r="S97" s="651" t="n"/>
      <c r="T97" s="651" t="n"/>
      <c r="U97" s="651" t="n"/>
      <c r="V97" s="751" t="n"/>
      <c r="W97" s="651" t="n"/>
      <c r="X97" s="651" t="n"/>
      <c r="Y97" s="651" t="n"/>
      <c r="Z97" s="651" t="n"/>
      <c r="AA97" s="662" t="n"/>
      <c r="AB97" s="662" t="n">
        <v>324546</v>
      </c>
      <c r="AC97" s="661" t="n">
        <v>0</v>
      </c>
      <c r="AD97" s="649" t="n"/>
      <c r="AE97" s="649" t="n"/>
      <c r="AF97" s="649" t="n"/>
      <c r="AG97" s="244" t="n"/>
    </row>
    <row r="98" ht="20.1" customFormat="1" customHeight="1" s="15">
      <c r="A98" s="647" t="n"/>
      <c r="B98" s="648" t="n"/>
      <c r="C98" s="451" t="n"/>
      <c r="D98" s="651" t="n"/>
      <c r="E98" s="651" t="n"/>
      <c r="F98" s="651" t="n"/>
      <c r="G98" s="651" t="n"/>
      <c r="H98" s="651" t="n"/>
      <c r="I98" s="651" t="n"/>
      <c r="J98" s="651" t="n"/>
      <c r="K98" s="651" t="n"/>
      <c r="L98" s="651" t="n"/>
      <c r="M98" s="651" t="n"/>
      <c r="N98" s="651" t="n"/>
      <c r="O98" s="651" t="n"/>
      <c r="P98" s="651" t="n"/>
      <c r="Q98" s="651" t="n"/>
      <c r="R98" s="651" t="n"/>
      <c r="S98" s="651" t="n"/>
      <c r="T98" s="651" t="n"/>
      <c r="U98" s="651" t="n"/>
      <c r="V98" s="751" t="n"/>
      <c r="W98" s="651" t="n"/>
      <c r="X98" s="651" t="n"/>
      <c r="Y98" s="651" t="n"/>
      <c r="Z98" s="651" t="n"/>
      <c r="AA98" s="662" t="n"/>
      <c r="AB98" s="662" t="n">
        <v>357000</v>
      </c>
      <c r="AC98" s="661" t="n"/>
      <c r="AD98" s="649" t="n"/>
      <c r="AE98" s="649" t="n"/>
      <c r="AF98" s="649" t="n"/>
      <c r="AG98" s="244" t="n"/>
    </row>
    <row r="99" ht="20.1" customFormat="1" customHeight="1" s="15">
      <c r="A99" s="647" t="n"/>
      <c r="B99" s="378" t="inlineStr">
        <is>
          <t>DIAMANTE</t>
        </is>
      </c>
      <c r="C99" s="451" t="inlineStr">
        <is>
          <t>Total</t>
        </is>
      </c>
      <c r="D99" s="651" t="n">
        <v>156000</v>
      </c>
      <c r="E99" s="649" t="n"/>
      <c r="F99" s="649" t="n"/>
      <c r="G99" s="744" t="n">
        <v>10000</v>
      </c>
      <c r="H99" s="744" t="n">
        <v>42000</v>
      </c>
      <c r="I99" s="649" t="n">
        <v>252660</v>
      </c>
      <c r="J99" s="649" t="n"/>
      <c r="K99" s="649" t="n">
        <v>28960</v>
      </c>
      <c r="L99" s="649" t="n"/>
      <c r="M99" s="649" t="n"/>
      <c r="N99" s="746" t="n">
        <v>79400</v>
      </c>
      <c r="O99" s="649" t="n"/>
      <c r="P99" s="649" t="n"/>
      <c r="Q99" s="649" t="n"/>
      <c r="R99" s="649" t="n">
        <v>245000</v>
      </c>
      <c r="S99" s="649" t="n">
        <v>64400</v>
      </c>
      <c r="T99" s="649">
        <f>1085320+7636</f>
        <v/>
      </c>
      <c r="U99" s="649" t="n"/>
      <c r="V99" s="649" t="n">
        <v>234000</v>
      </c>
      <c r="W99" s="649" t="n">
        <v>177900</v>
      </c>
      <c r="X99" s="649" t="n"/>
      <c r="Y99" s="649" t="n"/>
      <c r="Z99" s="649" t="n"/>
      <c r="AA99" s="664" t="n">
        <v>38340</v>
      </c>
      <c r="AB99" s="649" t="n"/>
      <c r="AC99" s="662" t="n">
        <v>270240</v>
      </c>
      <c r="AD99" s="649" t="n">
        <v>392880</v>
      </c>
      <c r="AE99" s="649" t="n">
        <v>24000</v>
      </c>
      <c r="AF99" s="649" t="n"/>
      <c r="AG99" s="244">
        <f>SUM(D99:AF99)</f>
        <v/>
      </c>
    </row>
    <row r="100" ht="20.1" customFormat="1" customHeight="1" s="15">
      <c r="A100" s="647" t="n"/>
      <c r="B100" s="648" t="n"/>
      <c r="C100" s="451" t="inlineStr">
        <is>
          <t>税込</t>
        </is>
      </c>
      <c r="D100" s="651">
        <f>D99*1.1</f>
        <v/>
      </c>
      <c r="E100" s="651">
        <f>E99*1.1</f>
        <v/>
      </c>
      <c r="F100" s="651">
        <f>F99*1.1</f>
        <v/>
      </c>
      <c r="G100" s="751">
        <f>G99*1.1</f>
        <v/>
      </c>
      <c r="H100" s="751">
        <f>H99*1.1</f>
        <v/>
      </c>
      <c r="I100" s="649">
        <f>I99*1.1</f>
        <v/>
      </c>
      <c r="J100" s="649" t="n"/>
      <c r="K100" s="649">
        <f>K99*1.1</f>
        <v/>
      </c>
      <c r="L100" s="649">
        <f>L99*1.1</f>
        <v/>
      </c>
      <c r="M100" s="649">
        <f>M99*1.1</f>
        <v/>
      </c>
      <c r="N100" s="649" t="n"/>
      <c r="O100" s="649">
        <f>O99*1.1</f>
        <v/>
      </c>
      <c r="P100" s="649">
        <f>P99*1.1</f>
        <v/>
      </c>
      <c r="Q100" s="649">
        <f>Q99*1.1</f>
        <v/>
      </c>
      <c r="R100" s="649">
        <f>R99*1.1</f>
        <v/>
      </c>
      <c r="S100" s="649">
        <f>S99*1.1</f>
        <v/>
      </c>
      <c r="T100" s="649">
        <f>T99*1.1</f>
        <v/>
      </c>
      <c r="U100" s="649" t="n"/>
      <c r="V100" s="649">
        <f>V99*1.1</f>
        <v/>
      </c>
      <c r="W100" s="649">
        <f>W99*1.1</f>
        <v/>
      </c>
      <c r="X100" s="649" t="n"/>
      <c r="Y100" s="649" t="n"/>
      <c r="Z100" s="649" t="n"/>
      <c r="AA100" s="664">
        <f>AA99*1.1</f>
        <v/>
      </c>
      <c r="AB100" s="649" t="n"/>
      <c r="AC100" s="651">
        <f>AC99*1.1</f>
        <v/>
      </c>
      <c r="AD100" s="651">
        <f>AD99*1.1</f>
        <v/>
      </c>
      <c r="AE100" s="649">
        <f>AE99*1.1</f>
        <v/>
      </c>
      <c r="AF100" s="649" t="n"/>
      <c r="AG100" s="244">
        <f>SUM(D100:AF100)</f>
        <v/>
      </c>
    </row>
    <row r="101" ht="20.1" customFormat="1" customHeight="1" s="15">
      <c r="A101" s="647" t="n"/>
      <c r="B101" s="378" t="inlineStr">
        <is>
          <t>FAJ</t>
        </is>
      </c>
      <c r="C101" s="451" t="inlineStr">
        <is>
          <t>Total</t>
        </is>
      </c>
      <c r="D101" s="651" t="n"/>
      <c r="E101" s="649" t="n"/>
      <c r="F101" s="649" t="n"/>
      <c r="G101" s="649" t="n"/>
      <c r="H101" s="649" t="n"/>
      <c r="I101" s="649" t="n"/>
      <c r="J101" s="649" t="n"/>
      <c r="K101" s="649" t="n"/>
      <c r="L101" s="649" t="n"/>
      <c r="M101" s="665" t="n"/>
      <c r="N101" s="665" t="n"/>
      <c r="O101" s="665" t="n"/>
      <c r="P101" s="665" t="n"/>
      <c r="Q101" s="649" t="n"/>
      <c r="R101" s="649" t="n"/>
      <c r="S101" s="649" t="n"/>
      <c r="T101" s="649" t="n"/>
      <c r="U101" s="649" t="n"/>
      <c r="V101" s="649" t="n"/>
      <c r="W101" s="649" t="n"/>
      <c r="X101" s="649" t="n"/>
      <c r="Y101" s="649" t="n"/>
      <c r="Z101" s="649" t="n"/>
      <c r="AA101" s="664" t="n"/>
      <c r="AB101" s="649" t="n"/>
      <c r="AC101" s="651" t="n">
        <v>416667</v>
      </c>
      <c r="AD101" s="651" t="n"/>
      <c r="AE101" s="649" t="n"/>
      <c r="AF101" s="649" t="n"/>
      <c r="AG101" s="244">
        <f>SUM(D101:AF101)</f>
        <v/>
      </c>
    </row>
    <row r="102" ht="20.1" customFormat="1" customHeight="1" s="15">
      <c r="A102" s="647" t="n"/>
      <c r="B102" s="648" t="n"/>
      <c r="C102" s="451" t="inlineStr">
        <is>
          <t>税込</t>
        </is>
      </c>
      <c r="D102" s="651">
        <f>D101*1.1</f>
        <v/>
      </c>
      <c r="E102" s="649" t="n"/>
      <c r="F102" s="649" t="n"/>
      <c r="G102" s="649" t="n"/>
      <c r="H102" s="649" t="n"/>
      <c r="I102" s="649" t="n"/>
      <c r="J102" s="649" t="n"/>
      <c r="K102" s="649">
        <f>K101*1.1</f>
        <v/>
      </c>
      <c r="L102" s="649">
        <f>L101*1.1</f>
        <v/>
      </c>
      <c r="M102" s="649">
        <f>M101*1.1</f>
        <v/>
      </c>
      <c r="N102" s="649" t="n"/>
      <c r="O102" s="649" t="n"/>
      <c r="P102" s="649" t="n"/>
      <c r="Q102" s="649" t="n"/>
      <c r="R102" s="649" t="n"/>
      <c r="S102" s="649">
        <f>S101*1.08</f>
        <v/>
      </c>
      <c r="T102" s="649" t="n"/>
      <c r="U102" s="649" t="n"/>
      <c r="V102" s="649" t="n"/>
      <c r="W102" s="649" t="n"/>
      <c r="X102" s="649" t="n"/>
      <c r="Y102" s="649" t="n"/>
      <c r="Z102" s="650" t="n"/>
      <c r="AA102" s="666" t="n"/>
      <c r="AB102" s="649" t="n"/>
      <c r="AC102" s="651">
        <f>AC101*1.08</f>
        <v/>
      </c>
      <c r="AD102" s="651" t="n"/>
      <c r="AE102" s="649" t="n"/>
      <c r="AF102" s="649" t="n"/>
      <c r="AG102" s="244">
        <f>SUM(D102:AF102)</f>
        <v/>
      </c>
    </row>
    <row r="103" ht="20.1" customFormat="1" customHeight="1" s="15">
      <c r="A103" s="647" t="n"/>
      <c r="B103" s="383" t="inlineStr">
        <is>
          <t>ALBION/OTHER</t>
        </is>
      </c>
      <c r="C103" s="451" t="n"/>
      <c r="D103" s="651" t="n"/>
      <c r="E103" s="649" t="n"/>
      <c r="F103" s="649" t="n"/>
      <c r="G103" s="649" t="n"/>
      <c r="H103" s="649" t="n"/>
      <c r="I103" s="649" t="n"/>
      <c r="J103" s="649" t="n"/>
      <c r="K103" s="649" t="n"/>
      <c r="L103" s="649" t="n"/>
      <c r="M103" s="649" t="n"/>
      <c r="N103" s="649" t="n"/>
      <c r="O103" s="649" t="n"/>
      <c r="P103" s="649" t="n"/>
      <c r="Q103" s="649" t="n"/>
      <c r="R103" s="649" t="n"/>
      <c r="S103" s="649" t="n"/>
      <c r="T103" s="649" t="n"/>
      <c r="U103" s="649" t="n"/>
      <c r="V103" s="649" t="n"/>
      <c r="W103" s="649" t="n"/>
      <c r="X103" s="649" t="n"/>
      <c r="Y103" s="649" t="n"/>
      <c r="Z103" s="650" t="n"/>
      <c r="AA103" s="666" t="n">
        <v>300</v>
      </c>
      <c r="AB103" s="649" t="n"/>
      <c r="AC103" s="651" t="n"/>
      <c r="AD103" s="651" t="n"/>
      <c r="AE103" s="649">
        <f>1824+1891</f>
        <v/>
      </c>
      <c r="AF103" s="649" t="n"/>
      <c r="AG103" s="244" t="n"/>
    </row>
    <row r="104" ht="20.1" customFormat="1" customHeight="1" s="15">
      <c r="A104" s="647" t="n"/>
      <c r="B104" s="648" t="n"/>
      <c r="C104" s="451" t="n"/>
      <c r="D104" s="651" t="n"/>
      <c r="E104" s="649" t="n"/>
      <c r="F104" s="649" t="n"/>
      <c r="G104" s="649" t="n"/>
      <c r="H104" s="649" t="n"/>
      <c r="I104" s="649" t="n"/>
      <c r="J104" s="649" t="n"/>
      <c r="K104" s="649" t="n"/>
      <c r="L104" s="649" t="n"/>
      <c r="M104" s="649" t="n"/>
      <c r="N104" s="649" t="n"/>
      <c r="O104" s="649" t="n"/>
      <c r="P104" s="649" t="n"/>
      <c r="Q104" s="649" t="n"/>
      <c r="R104" s="649" t="n"/>
      <c r="S104" s="649" t="n"/>
      <c r="T104" s="649" t="n"/>
      <c r="U104" s="649" t="n"/>
      <c r="V104" s="649" t="n"/>
      <c r="W104" s="649" t="n"/>
      <c r="X104" s="649" t="n"/>
      <c r="Y104" s="649" t="n"/>
      <c r="Z104" s="650" t="n"/>
      <c r="AA104" s="666">
        <f>AA103*1.1</f>
        <v/>
      </c>
      <c r="AB104" s="649" t="n"/>
      <c r="AC104" s="651" t="n"/>
      <c r="AD104" s="651" t="n"/>
      <c r="AE104" s="649" t="n">
        <v>4050</v>
      </c>
      <c r="AF104" s="649" t="n"/>
      <c r="AG104" s="244" t="n"/>
    </row>
    <row r="105" ht="20.1" customFormat="1" customHeight="1" s="15">
      <c r="A105" s="647" t="n"/>
      <c r="B105" s="389" t="inlineStr">
        <is>
          <t>輸送費(FREIGHT)</t>
        </is>
      </c>
      <c r="C105" s="377" t="n"/>
      <c r="D105" s="651">
        <f>710592+2880+122806</f>
        <v/>
      </c>
      <c r="E105" s="649" t="n">
        <v>16550</v>
      </c>
      <c r="F105" s="649" t="n">
        <v>36500</v>
      </c>
      <c r="G105" s="744">
        <f>7750+13000+8800+8800</f>
        <v/>
      </c>
      <c r="H105" s="744">
        <f>27700+21400+23500+36100+14050+19300+1000+21400</f>
        <v/>
      </c>
      <c r="I105" s="649">
        <f>813456+121526</f>
        <v/>
      </c>
      <c r="J105" s="649" t="n"/>
      <c r="K105" s="649">
        <f>16450+450</f>
        <v/>
      </c>
      <c r="L105" s="649" t="n">
        <v>36100</v>
      </c>
      <c r="M105" s="649" t="n">
        <v>7750</v>
      </c>
      <c r="N105" s="649" t="n"/>
      <c r="O105" s="649">
        <f>15100+990+1530</f>
        <v/>
      </c>
      <c r="P105" s="649" t="n">
        <v>1080</v>
      </c>
      <c r="Q105" s="649">
        <f>23500+1100+1100</f>
        <v/>
      </c>
      <c r="R105" s="649">
        <f>570168+86340</f>
        <v/>
      </c>
      <c r="S105" s="649" t="n">
        <v>10900</v>
      </c>
      <c r="T105" s="649">
        <f>631050+102267</f>
        <v/>
      </c>
      <c r="U105" s="649" t="n"/>
      <c r="V105" s="649">
        <f>446490+73826</f>
        <v/>
      </c>
      <c r="W105" s="658" t="n">
        <v>58950</v>
      </c>
      <c r="X105" s="649" t="n"/>
      <c r="Y105" s="649" t="n"/>
      <c r="Z105" s="650">
        <f>21400+29800</f>
        <v/>
      </c>
      <c r="AA105" s="666" t="n">
        <v>11950</v>
      </c>
      <c r="AB105" s="649" t="n">
        <v>1230</v>
      </c>
      <c r="AC105" s="651">
        <f>87235+441150</f>
        <v/>
      </c>
      <c r="AD105" s="651" t="n">
        <v>32300</v>
      </c>
      <c r="AE105" s="649">
        <f>660+10900+14050</f>
        <v/>
      </c>
      <c r="AF105" s="649" t="n">
        <v>8150</v>
      </c>
      <c r="AG105" s="244">
        <f>SUM(D105:AF105)</f>
        <v/>
      </c>
    </row>
    <row r="106" ht="20.1" customFormat="1" customHeight="1" s="15">
      <c r="A106" s="648" t="n"/>
      <c r="B106" s="389" t="inlineStr">
        <is>
          <t>輸送費込みTotal</t>
        </is>
      </c>
      <c r="C106" s="667" t="n"/>
      <c r="D106" s="668">
        <f>D3+D7+D9+D13+D15+D17+D19+D21+D23+D25+D27+D29+D31+D33+D35+D37+D39+D41+D43+D45+D47+D51+D53+D55+D57+D59+D61+D63+D65+D67+D69+D71+D73+D75+D77+D79+D99+D101+D105+D87+D49+D81+D83+D85+D89+D91</f>
        <v/>
      </c>
      <c r="E106" s="668">
        <f>E3+E7+E9+E13+E15+E17+E19+E21+E23+E25+E27+E29+E31+E33+E35+E37+E39+E41+E43+E45+E47+E51+E53+E55+E57+E59+E61+E63+E65+E67+E69+E71+E73+E75+E77+E79+E99+E101+E105+E87+E49+E81+E83+E85+E89+E91</f>
        <v/>
      </c>
      <c r="F106" s="668">
        <f>F3+F7+F9+F13+F15+F17+F19+F21+F23+F25+F27+F29+F31+F33+F35+F37+F39+F41+F43+F45+F47+F51+F53+F55+F57+F59+F61+F63+F65+F67+F69+F71+F73+F75+F77+F79+F99+F101+F105+F87+F49+F81+F83+F85+F89+F91</f>
        <v/>
      </c>
      <c r="G106" s="668">
        <f>G3+G7+G9+G13+G15+G17+G19+G21+G23+G25+G27+G29+G31+G33+G35+G37+G39+G41+G43+G45+G47+G51+G53+G55+G57+G59+G61+G63+G65+G67+G69+G71+G73+G75+G77+G79+G99+G101+G105+G87+G49+G81+G83+G85+G89+G91</f>
        <v/>
      </c>
      <c r="H106" s="668">
        <f>H3+H7+H9+H13+H15+H17+H19+H21+H23+H25+H27+H29+H31+H33+H35+H37+H39+H41+H43+H45+H47+H51+H53+H55+H57+H59+H61+H63+H65+H67+H69+H71+H73+H75+H77+H79+H99+H101+H105+H87+H49+H81+H83+H85+H89+H91</f>
        <v/>
      </c>
      <c r="I106" s="668">
        <f>I3+I7+I9+I13+I15+I17+I19+I21+I23+I25+I27+I29+I31+I33+I35+I37+I39+I41+I43+I45+I47+I51+I53+I55+I57+I59+I61+I63+I65+I67+I69+I71+I73+I75+I77+I79+I99+I101+I105+I87+I49+I81+I83+I85+I89+I91</f>
        <v/>
      </c>
      <c r="J106" s="668">
        <f>J3+J7+J9+J13+J15+J17+J19+J21+J23+J25+J27+J29+J31+J33+J35+J37+J39+J41+J43+J45+J47+J51+J53+J55+J57+J59+J61+J63+J65+J67+J69+J71+J73+J75+J77+J79+J99+J101+J105+J87+J49+J81+J83+J85+J89+J91</f>
        <v/>
      </c>
      <c r="K106" s="668">
        <f>K3+K7+K9+K13+K15+K17+K19+K21+K23+K25+K27+K29+K31+K33+K35+K37+K39+K41+K43+K45+K47+K51+K53+K55+K57+K59+K61+K63+K65+K67+K69+K71+K73+K75+K77+K79+K99+K101+K105+K87+K49+K81+K83+K85+K89+K91</f>
        <v/>
      </c>
      <c r="L106" s="668">
        <f>L3+L7+L9+L13+L15+L17+L19+L21+L23+L25+L27+L29+L31+L33+L35+L37+L39+L41+L43+L45+L47+L51+L53+L55+L57+L59+L61+L63+L65+L67+L69+L71+L73+L75+L77+L79+L99+L101+L105+L87</f>
        <v/>
      </c>
      <c r="M106" s="668">
        <f>M3+M7+M9+M13+M15+M17+M19+M21+M23+M25+M27+M29+M31+M33+M35+M37+M39+M41+M43+M45+M47+M51+M53+M55+M57+M59+M61+M63+M65+M67+M69+M71+M73+M75+M77+M79+M99+M101+M105+M87</f>
        <v/>
      </c>
      <c r="N106" s="668">
        <f>N3+N7+N9+N13+N15+N17+N19+N21+N23+N25+N27+N29+N31+N33+N35+N37+N39+N41+N43+N45+N47+N51+N53+N55+N57+N59+N61+N63+N65+N67+N69+N71+N73+N75+N77+N79+N99+N101+N105+N87</f>
        <v/>
      </c>
      <c r="O106" s="668">
        <f>O3+O7+O9+O13+O15+O17+O19+O21+O23+O25+O27+O29+O31+O33+O35+O37+O39+O41+O43+O45+O47+O51+O53+O55+O57+O59+O61+O63+O65+O67+O69+O71+O73+O75+O77+O79+O99+O101+O105+O87</f>
        <v/>
      </c>
      <c r="P106" s="668">
        <f>P3+P7+P9+P13+P15+P17+P19+P21+P23+P25+P27+P29+P31+P33+P35+P37+P39+P41+P43+P45+P47+P51+P53+P55+P57+P59+P61+P63+P65+P67+P69+P71+P73+P75+P77+P79+P99+P101+P105+P87+P91</f>
        <v/>
      </c>
      <c r="Q106" s="668">
        <f>Q3+Q7+Q9+Q13+Q15+Q17+Q19+Q21+Q23+Q25+Q27+Q29+Q31+Q33+Q35+Q37+Q39+Q41+Q43+Q45+Q47+Q51+Q53+Q55+Q57+Q59+Q61+Q63+Q65+Q67+Q69+Q71+Q73+Q75+Q77+Q79+Q99+Q101+Q105+Q87+Q81+Q83+Q85</f>
        <v/>
      </c>
      <c r="R106" s="668">
        <f>R3+R7+R9+R13+R15+R17+R19+R21+R23+R25+R27+R29+R31+R33+R35+R37+R39+R41+R43+R45+R47+R51+R53+R55+R57+R59+R61+R63+R65+R67+R69+R71+R73+R75+R77+R79+R99+R101+R105+R87+R81+R83+R85+R89+R91</f>
        <v/>
      </c>
      <c r="S106" s="668">
        <f>S3+S7+S9+S13+S15+S17+S19+S21+S23+S25+S27+S29+S31+S33+S35+S37+S39+S41+S43+S45+S47+S51+S53+S55+S57+S59+S61+S63+S65+S67+S69+S71+S73+S75+S77+S79+S99+S101+S105+S87+S81+S83+S85</f>
        <v/>
      </c>
      <c r="T106" s="668">
        <f>T3+T7+T9+T13+T15+T17+T19+T21+T23+T25+T27+T29+T31+T33+T35+T37+T39+T41+T43+T45+T47+T51+T53+T55+T57+T59+T61+T63+T65+T67+T69+T71+T73+T75+T77+T79+T99+T101+T105+T87+T81+T83+T85+T93+T89</f>
        <v/>
      </c>
      <c r="U106" s="668">
        <f>U3+U7+U9+U13+U15+U17+U19+U21+U23+U25+U27+U29+U31+U33+U35+U37+U39+U41+U43+U45+U47+U51+U53+U55+U57+U59+U61+U63+U65+U67+U69+U71+U73+U75+U77+U79+U99+U101+U105+U87+U81+U83+U85+U93+U89</f>
        <v/>
      </c>
      <c r="V106" s="668">
        <f>V3+V7+V9+V13+V15+V17+V19+V21+V23+V25+V27+V29+V31+V33+V35+V37+V39+V41+V43+V45+V47+V51+V53+V55+V57+V59+V61+V63+V65+V67+V69+V71+V73+V75+V77+V79+V99+V101+V105+V87+V49+V81+V83+V85+V95+V93+V91+V89</f>
        <v/>
      </c>
      <c r="W106" s="668">
        <f>W3+W7+W9+W13+W15+W17+W19+W21+W23+W25+W27+W29+W31+W33+W35+W37+W39+W41+W43+W45+W47+W51+W53+W55+W57+W59+W61+W63+W65+W67+W69+W71+W73+W75+W77+W79+W99+W101+W105+W87+W49+W81+W83+W85+W95+W93+W91+W89</f>
        <v/>
      </c>
      <c r="X106" s="668">
        <f>X3+X7+X9+X13+X15+X17+X19+X21+X23+X25+X27+X29+X31+X33+X35+X37+X39+X41+X43+X45+X47+X51+X53+X55+X57+X59+X61+X63+X65+X67+X69+X71+X73+X75+X77+X79+X99+X101+X105+X87+X49+X81+X83+X85+X95+X93+X91+X89</f>
        <v/>
      </c>
      <c r="Y106" s="668">
        <f>Y3+Y7+Y9+Y13+Y15+Y17+Y19+Y21+Y23+Y25+Y27+Y29+Y31+Y33+Y35+Y37+Y39+Y41+Y43+Y45+Y47+Y51+Y53+Y55+Y57+Y59+Y61+Y63+Y65+Y67+Y69+Y71+Y73+Y75+Y77+Y79+Y99+Y101+Y105+Y87+Y49+Y81+Y83+Y85+Y95+Y93+Y91+Y89</f>
        <v/>
      </c>
      <c r="Z106" s="668">
        <f>Z3+Z7+Z9+Z13+Z15+Z17+Z19+Z21+Z23+Z25+Z27+Z29+Z31+Z33+Z35+Z37+Z39+Z41+Z43+Z45+Z47+Z51+Z53+Z55+Z57+Z59+Z61+Z63+Z65+Z67+Z69+Z71+Z73+Z75+Z77+Z79+Z99+Z101+Z105+Z87+Z49+Z81+Z83+Z85+Z95+Z93+Z91+Z89</f>
        <v/>
      </c>
      <c r="AA106" s="669">
        <f>AA3+AA9+AA13+AA7+AA17+AA15+AA21+AA19+AA23+AA27+AA105+AA25+AA33+AA35+AA29+AA39+AA41+AA45+AA47+AA101+AA57+AA53+AA43+AA59+AA63+AA67+AA61+AA37+AA65+AA69+AA71+AA73+AA75+AA77+AA79+AA99+AA49+AA103</f>
        <v/>
      </c>
      <c r="AB106" s="669">
        <f>AB3+AB9+AB13+AB7+AB17+AB15+AB21+AB19+AB23+AB27+AB105+AB25+AB33+AB35+AB29+AB39+AB41+AB45+AB47+AB101+AB57+AB53+AB43+AB59+AB63+AB67+AB61+AB37+AB65+AB69+AB71+AB73+AB75+AB77+AB79+AB99+AB49+AB103+AB97</f>
        <v/>
      </c>
      <c r="AC106" s="668">
        <f>AC3+AC9+AC13+AC7+AC17+AC15+AC21+AC19+AC23+AC27+AC105+AC25+AC33+AC35+AC29+AC39+AC41+AC45+AC47+AC101+AC57+AC53+AC43+AC59+AC63+AC67+AC61+AC37+AC65+AC69+AC71+AC73+AC75+AC77+AC79+AC99+AC85+AC91+AC95+AC93+AC89+AC87+AC83+AC81+AC51+AC49+AC55+AC31</f>
        <v/>
      </c>
      <c r="AD106" s="668">
        <f>AD3+AD9+AD13+AD7+AD17+AD15+AD21+AD19+AD23+AD27+AD105+AD25+AD33+AD35+AD29+AD39+AD41+AD45+AD47+AD101+AD57+AD53+AD43+AD59+AD63+AD67+AD61+AD37+AD65+AD69+AD71+AD73+AD75+AD77+AD79+AD99+AD91</f>
        <v/>
      </c>
      <c r="AE106" s="670">
        <f>AE3+AE9+AE13+AE7+AE17+AE15+AE21+AE19+AE23+AE27+AE105+AE25+AE33+AE35+AE29+AE39+AE41+AE45+AE47+AE101+AE57+AE53+AE43+AE59+AE63+AE67+AE61+AE37+AE65+AE69+AE71+AE73+AE75+AE77+AE79+AE99</f>
        <v/>
      </c>
      <c r="AF106" s="670">
        <f>AF3+AF9+AF13+AF7+AF17+AF15+AF21+AF19+AF23+AF27+AF105+AF25+AF33+AF35+AF29+AF39+AF41+AF45+AF47+AF101+AF57+AF53+AF43+AF59+AF63+AF67+AF61+AF37+AF65+AF69+AF71+AF73+AF75+AF77+AF79+AF99</f>
        <v/>
      </c>
      <c r="AG106" s="244">
        <f>SUM(D106:AF106)</f>
        <v/>
      </c>
      <c r="AH106" s="659">
        <f>SUM(D106:F106)</f>
        <v/>
      </c>
      <c r="AJ106" s="43">
        <f>AG106+AI106</f>
        <v/>
      </c>
      <c r="AK106" s="659">
        <f>AA106+AC106</f>
        <v/>
      </c>
    </row>
    <row r="107" ht="20.1" customFormat="1" customHeight="1" s="15">
      <c r="A107" s="390" t="inlineStr">
        <is>
          <t>売上</t>
        </is>
      </c>
      <c r="B107" s="123" t="inlineStr">
        <is>
          <t>(FLOUVEIL)</t>
        </is>
      </c>
      <c r="C107" s="22" t="inlineStr">
        <is>
          <t>Total</t>
        </is>
      </c>
      <c r="D107" s="654" t="n"/>
      <c r="E107" s="654" t="n">
        <v>0</v>
      </c>
      <c r="F107" s="654" t="n"/>
      <c r="G107" s="654" t="n"/>
      <c r="H107" s="654" t="n"/>
      <c r="I107" s="654" t="n"/>
      <c r="J107" s="654" t="n"/>
      <c r="K107" s="654" t="n"/>
      <c r="L107" s="654" t="n"/>
      <c r="M107" s="676" t="n"/>
      <c r="N107" s="654" t="n"/>
      <c r="O107" s="743" t="n"/>
      <c r="P107" s="654" t="n"/>
      <c r="Q107" s="654" t="n"/>
      <c r="R107" s="654" t="n">
        <v>207948</v>
      </c>
      <c r="S107" s="654" t="n"/>
      <c r="T107" s="654" t="n"/>
      <c r="U107" s="654" t="n"/>
      <c r="V107" s="654" t="n">
        <v>0</v>
      </c>
      <c r="W107" s="654" t="n"/>
      <c r="X107" s="654" t="n"/>
      <c r="Y107" s="654" t="n"/>
      <c r="Z107" s="676" t="n"/>
      <c r="AA107" s="752" t="n"/>
      <c r="AB107" s="654" t="n"/>
      <c r="AC107" s="743" t="n">
        <v>0</v>
      </c>
      <c r="AD107" s="743" t="n"/>
      <c r="AE107" s="654" t="n"/>
      <c r="AF107" s="654" t="n"/>
      <c r="AG107" s="244">
        <f>SUM(D107:AF107)</f>
        <v/>
      </c>
    </row>
    <row r="108" ht="20.1" customFormat="1" customHeight="1" s="15">
      <c r="A108" s="647" t="n"/>
      <c r="B108" s="40" t="inlineStr">
        <is>
          <t xml:space="preserve">(RELENT)
</t>
        </is>
      </c>
      <c r="C108" s="22" t="inlineStr">
        <is>
          <t>Total</t>
        </is>
      </c>
      <c r="D108" s="649" t="n">
        <v>1606410</v>
      </c>
      <c r="E108" s="649" t="n">
        <v>18329</v>
      </c>
      <c r="F108" s="649" t="n"/>
      <c r="G108" s="649" t="n">
        <v>39886</v>
      </c>
      <c r="H108" s="649" t="n">
        <v>193502</v>
      </c>
      <c r="I108" s="649" t="n">
        <v>1701822</v>
      </c>
      <c r="J108" s="649" t="n"/>
      <c r="K108" s="649" t="n"/>
      <c r="L108" s="649" t="n"/>
      <c r="M108" s="650" t="n">
        <v>27150</v>
      </c>
      <c r="N108" s="649" t="n">
        <v>105285</v>
      </c>
      <c r="O108" s="651" t="n"/>
      <c r="P108" s="649" t="n"/>
      <c r="Q108" s="649" t="n">
        <v>2391</v>
      </c>
      <c r="R108" s="649" t="n">
        <v>1860856</v>
      </c>
      <c r="S108" s="649" t="n"/>
      <c r="T108" s="649" t="n">
        <v>809054</v>
      </c>
      <c r="U108" s="649" t="n"/>
      <c r="V108" s="649" t="n">
        <v>740076</v>
      </c>
      <c r="W108" s="649" t="n"/>
      <c r="X108" s="649" t="n"/>
      <c r="Y108" s="649" t="n"/>
      <c r="Z108" s="649" t="n">
        <v>43200</v>
      </c>
      <c r="AA108" s="753" t="n"/>
      <c r="AB108" s="649" t="n"/>
      <c r="AC108" s="651" t="n">
        <v>1225164</v>
      </c>
      <c r="AD108" s="651" t="n"/>
      <c r="AE108" s="649" t="n"/>
      <c r="AF108" s="649" t="n"/>
      <c r="AG108" s="244">
        <f>SUM(D108:AF108)</f>
        <v/>
      </c>
    </row>
    <row r="109" ht="20.1" customFormat="1" customHeight="1" s="15">
      <c r="A109" s="647" t="n"/>
      <c r="B109" s="39" t="inlineStr">
        <is>
          <t>C'BON</t>
        </is>
      </c>
      <c r="C109" s="485" t="inlineStr">
        <is>
          <t>Total</t>
        </is>
      </c>
      <c r="D109" s="661" t="n">
        <v>406470</v>
      </c>
      <c r="E109" s="661" t="n">
        <v>28106</v>
      </c>
      <c r="F109" s="661" t="n"/>
      <c r="G109" s="661" t="n">
        <v>72204</v>
      </c>
      <c r="H109" s="661" t="n"/>
      <c r="I109" s="661" t="n">
        <v>277782</v>
      </c>
      <c r="J109" s="661" t="n">
        <v>69168</v>
      </c>
      <c r="K109" s="661" t="n"/>
      <c r="L109" s="661" t="n"/>
      <c r="M109" s="664" t="n"/>
      <c r="N109" s="649" t="n"/>
      <c r="O109" s="662" t="n"/>
      <c r="P109" s="661" t="n">
        <v>38238</v>
      </c>
      <c r="Q109" s="661" t="n"/>
      <c r="R109" s="661" t="n">
        <v>334536</v>
      </c>
      <c r="S109" s="661" t="n">
        <v>4375</v>
      </c>
      <c r="T109" s="661" t="n">
        <v>1000050</v>
      </c>
      <c r="U109" s="661" t="n"/>
      <c r="V109" s="661" t="n">
        <v>0</v>
      </c>
      <c r="W109" s="661" t="n"/>
      <c r="X109" s="661" t="n"/>
      <c r="Y109" s="661" t="n"/>
      <c r="Z109" s="661" t="n"/>
      <c r="AA109" s="664" t="n">
        <v>4790</v>
      </c>
      <c r="AB109" s="649" t="n">
        <v>44413</v>
      </c>
      <c r="AC109" s="651" t="n">
        <v>191280</v>
      </c>
      <c r="AD109" s="662" t="n"/>
      <c r="AE109" s="661" t="n"/>
      <c r="AF109" s="661" t="n">
        <v>50752</v>
      </c>
      <c r="AG109" s="244">
        <f>SUM(D109:AF109)</f>
        <v/>
      </c>
    </row>
    <row r="110" ht="20.1" customFormat="1" customHeight="1" s="15">
      <c r="A110" s="647" t="n"/>
      <c r="B110" s="84" t="inlineStr">
        <is>
          <t>Q1st</t>
        </is>
      </c>
      <c r="C110" s="85" t="inlineStr">
        <is>
          <t>Total</t>
        </is>
      </c>
      <c r="D110" s="750" t="n">
        <v>636760</v>
      </c>
      <c r="E110" s="750" t="n">
        <v>0</v>
      </c>
      <c r="F110" s="666" t="n">
        <v>3618</v>
      </c>
      <c r="G110" s="649" t="n">
        <v>7393</v>
      </c>
      <c r="H110" s="749" t="n"/>
      <c r="I110" s="749" t="n">
        <v>881112</v>
      </c>
      <c r="J110" s="749" t="n"/>
      <c r="K110" s="750" t="n"/>
      <c r="L110" s="750" t="n"/>
      <c r="M110" s="666" t="n"/>
      <c r="N110" s="649" t="n"/>
      <c r="O110" s="749" t="n"/>
      <c r="P110" s="750" t="n"/>
      <c r="Q110" s="750" t="n">
        <v>12060</v>
      </c>
      <c r="R110" s="750" t="n">
        <v>977044</v>
      </c>
      <c r="S110" s="750" t="n"/>
      <c r="T110" s="750" t="n">
        <v>1702950</v>
      </c>
      <c r="U110" s="750" t="n"/>
      <c r="V110" s="750" t="n">
        <v>590088</v>
      </c>
      <c r="W110" s="750" t="n"/>
      <c r="X110" s="750" t="n"/>
      <c r="Y110" s="750" t="n"/>
      <c r="Z110" s="750" t="n"/>
      <c r="AA110" s="666" t="n"/>
      <c r="AB110" s="649" t="n"/>
      <c r="AC110" s="651" t="n">
        <v>1776248</v>
      </c>
      <c r="AD110" s="749" t="n"/>
      <c r="AE110" s="750" t="n"/>
      <c r="AF110" s="750" t="n"/>
      <c r="AG110" s="244">
        <f>SUM(D110:AF110)</f>
        <v/>
      </c>
    </row>
    <row r="111" ht="20.1" customFormat="1" customHeight="1" s="15">
      <c r="A111" s="647" t="n"/>
      <c r="B111" s="101" t="inlineStr">
        <is>
          <t>CHANSON</t>
        </is>
      </c>
      <c r="C111" s="85" t="inlineStr">
        <is>
          <t>Total</t>
        </is>
      </c>
      <c r="D111" s="750" t="n">
        <v>896088</v>
      </c>
      <c r="E111" s="270" t="n">
        <v>0</v>
      </c>
      <c r="F111" s="271" t="n"/>
      <c r="G111" s="649" t="n"/>
      <c r="H111" s="272" t="n"/>
      <c r="I111" s="272" t="n"/>
      <c r="J111" s="272" t="n"/>
      <c r="K111" s="750" t="n"/>
      <c r="L111" s="270" t="n"/>
      <c r="M111" s="273" t="n"/>
      <c r="N111" s="649" t="n"/>
      <c r="O111" s="272" t="n"/>
      <c r="P111" s="270" t="n"/>
      <c r="Q111" s="270" t="n"/>
      <c r="R111" s="750" t="n">
        <v>1124292</v>
      </c>
      <c r="S111" s="750" t="n"/>
      <c r="T111" s="750" t="n">
        <v>574608</v>
      </c>
      <c r="U111" s="750" t="n"/>
      <c r="V111" s="270" t="n">
        <v>0</v>
      </c>
      <c r="W111" s="270" t="n"/>
      <c r="X111" s="270" t="n"/>
      <c r="Y111" s="270" t="n"/>
      <c r="Z111" s="270" t="n"/>
      <c r="AA111" s="271" t="n"/>
      <c r="AB111" s="118" t="n"/>
      <c r="AC111" s="356" t="n">
        <v>0</v>
      </c>
      <c r="AD111" s="272" t="n"/>
      <c r="AE111" s="270" t="n"/>
      <c r="AF111" s="270" t="n"/>
      <c r="AG111" s="244">
        <f>SUM(D111:AF111)</f>
        <v/>
      </c>
    </row>
    <row r="112" ht="20.1" customFormat="1" customHeight="1" s="15">
      <c r="A112" s="647" t="n"/>
      <c r="B112" s="101" t="inlineStr">
        <is>
          <t>HIMELABO</t>
        </is>
      </c>
      <c r="C112" s="85" t="inlineStr">
        <is>
          <t>Total</t>
        </is>
      </c>
      <c r="D112" s="750" t="n">
        <v>65460</v>
      </c>
      <c r="E112" s="270" t="n">
        <v>0</v>
      </c>
      <c r="F112" s="271" t="n"/>
      <c r="G112" s="649" t="n"/>
      <c r="H112" s="272" t="n"/>
      <c r="I112" s="272" t="n"/>
      <c r="J112" s="272" t="n"/>
      <c r="K112" s="270" t="n"/>
      <c r="L112" s="271" t="n"/>
      <c r="M112" s="274" t="n"/>
      <c r="N112" s="239" t="n"/>
      <c r="O112" s="272" t="n"/>
      <c r="P112" s="270" t="n"/>
      <c r="Q112" s="270" t="n"/>
      <c r="R112" s="270" t="n"/>
      <c r="S112" s="750" t="n"/>
      <c r="T112" s="750" t="n">
        <v>90000</v>
      </c>
      <c r="U112" s="750" t="n"/>
      <c r="V112" s="270" t="n">
        <v>0</v>
      </c>
      <c r="W112" s="270" t="n"/>
      <c r="X112" s="270" t="n"/>
      <c r="Y112" s="750" t="n">
        <v>290496</v>
      </c>
      <c r="Z112" s="750" t="n"/>
      <c r="AA112" s="666" t="n"/>
      <c r="AB112" s="649" t="n"/>
      <c r="AC112" s="357" t="n">
        <v>0</v>
      </c>
      <c r="AD112" s="270" t="n"/>
      <c r="AE112" s="270" t="n"/>
      <c r="AF112" s="270" t="n"/>
      <c r="AG112" s="244">
        <f>SUM(D112:AF112)</f>
        <v/>
      </c>
    </row>
    <row r="113" ht="20.1" customFormat="1" customHeight="1" s="15">
      <c r="A113" s="647" t="n"/>
      <c r="B113" s="89" t="inlineStr">
        <is>
          <t>SUNSORIT</t>
        </is>
      </c>
      <c r="C113" s="424" t="inlineStr">
        <is>
          <t>Total</t>
        </is>
      </c>
      <c r="D113" s="665" t="n">
        <v>13480</v>
      </c>
      <c r="E113" s="665" t="n">
        <v>0</v>
      </c>
      <c r="F113" s="753" t="n"/>
      <c r="G113" s="649" t="n">
        <v>920</v>
      </c>
      <c r="H113" s="672" t="n"/>
      <c r="I113" s="672" t="n">
        <v>49080</v>
      </c>
      <c r="J113" s="672" t="n"/>
      <c r="K113" s="665" t="n"/>
      <c r="L113" s="753" t="n"/>
      <c r="M113" s="650" t="n"/>
      <c r="N113" s="649" t="n"/>
      <c r="O113" s="672" t="n"/>
      <c r="P113" s="665" t="n"/>
      <c r="Q113" s="665" t="n">
        <v>230</v>
      </c>
      <c r="R113" s="665" t="n">
        <v>384708</v>
      </c>
      <c r="S113" s="665" t="n"/>
      <c r="T113" s="665" t="n">
        <v>139228</v>
      </c>
      <c r="U113" s="665" t="n"/>
      <c r="V113" s="665" t="n">
        <v>38580</v>
      </c>
      <c r="W113" s="665" t="n"/>
      <c r="X113" s="665" t="n"/>
      <c r="Y113" s="665" t="n"/>
      <c r="Z113" s="665" t="n">
        <v>30675</v>
      </c>
      <c r="AA113" s="753" t="n"/>
      <c r="AB113" s="649" t="n"/>
      <c r="AC113" s="672" t="n">
        <v>98160</v>
      </c>
      <c r="AD113" s="665" t="n">
        <v>4600</v>
      </c>
      <c r="AE113" s="665" t="n">
        <v>35244</v>
      </c>
      <c r="AF113" s="665" t="n"/>
      <c r="AG113" s="244">
        <f>SUM(D113:AF113)</f>
        <v/>
      </c>
    </row>
    <row r="114" ht="20.1" customFormat="1" customHeight="1" s="15">
      <c r="A114" s="647" t="n"/>
      <c r="B114" s="38" t="inlineStr">
        <is>
          <t>KYOTOMO</t>
        </is>
      </c>
      <c r="C114" s="22" t="inlineStr">
        <is>
          <t>Total</t>
        </is>
      </c>
      <c r="D114" s="649" t="n">
        <v>26784</v>
      </c>
      <c r="E114" s="649" t="n">
        <v>0</v>
      </c>
      <c r="F114" s="650" t="n"/>
      <c r="G114" s="649" t="n"/>
      <c r="H114" s="651" t="n"/>
      <c r="I114" s="651" t="n"/>
      <c r="J114" s="651" t="n"/>
      <c r="K114" s="649" t="n"/>
      <c r="L114" s="650" t="n"/>
      <c r="M114" s="274" t="n"/>
      <c r="N114" s="239" t="n"/>
      <c r="O114" s="651" t="n"/>
      <c r="P114" s="649" t="n"/>
      <c r="Q114" s="649" t="n"/>
      <c r="R114" s="649" t="n">
        <v>231708</v>
      </c>
      <c r="S114" s="649" t="n"/>
      <c r="T114" s="649" t="n"/>
      <c r="U114" s="649" t="n"/>
      <c r="V114" s="649" t="n">
        <v>0</v>
      </c>
      <c r="W114" s="649" t="n"/>
      <c r="X114" s="649" t="n"/>
      <c r="Y114" s="649" t="n">
        <v>75874</v>
      </c>
      <c r="Z114" s="649" t="n"/>
      <c r="AA114" s="650" t="n"/>
      <c r="AB114" s="649" t="n"/>
      <c r="AC114" s="651" t="n">
        <v>0</v>
      </c>
      <c r="AD114" s="649" t="n"/>
      <c r="AE114" s="649" t="n"/>
      <c r="AF114" s="649" t="n"/>
      <c r="AG114" s="244">
        <f>SUM(D114:AF114)</f>
        <v/>
      </c>
    </row>
    <row r="115" ht="20.1" customFormat="1" customHeight="1" s="15">
      <c r="A115" s="647" t="n"/>
      <c r="B115" s="38" t="inlineStr">
        <is>
          <t>ELEGADOLL</t>
        </is>
      </c>
      <c r="C115" s="22" t="inlineStr">
        <is>
          <t>Total</t>
        </is>
      </c>
      <c r="D115" s="649" t="n">
        <v>322872</v>
      </c>
      <c r="E115" s="649" t="n">
        <v>0</v>
      </c>
      <c r="F115" s="650" t="n">
        <v>3133</v>
      </c>
      <c r="G115" s="649" t="n">
        <v>7892</v>
      </c>
      <c r="H115" s="651" t="n"/>
      <c r="I115" s="651" t="n">
        <v>129024</v>
      </c>
      <c r="J115" s="651" t="n"/>
      <c r="K115" s="649" t="n">
        <v>19300</v>
      </c>
      <c r="L115" s="650" t="n"/>
      <c r="M115" s="650" t="n"/>
      <c r="N115" s="649" t="n"/>
      <c r="O115" s="651" t="n"/>
      <c r="P115" s="649" t="n"/>
      <c r="Q115" s="649" t="n"/>
      <c r="R115" s="649" t="n">
        <v>214896</v>
      </c>
      <c r="S115" s="649" t="n"/>
      <c r="T115" s="649" t="n">
        <v>150384</v>
      </c>
      <c r="U115" s="649" t="n"/>
      <c r="V115" s="649" t="n">
        <v>146712</v>
      </c>
      <c r="W115" s="649" t="n"/>
      <c r="X115" s="649" t="n"/>
      <c r="Y115" s="649" t="n"/>
      <c r="Z115" s="649" t="n"/>
      <c r="AA115" s="650" t="n"/>
      <c r="AB115" s="649" t="n"/>
      <c r="AC115" s="651" t="n">
        <v>0</v>
      </c>
      <c r="AD115" s="649" t="n"/>
      <c r="AE115" s="649" t="n"/>
      <c r="AF115" s="649" t="n"/>
      <c r="AG115" s="244">
        <f>SUM(D115:AF115)</f>
        <v/>
      </c>
    </row>
    <row r="116" ht="20.1" customFormat="1" customHeight="1" s="15">
      <c r="A116" s="647" t="n"/>
      <c r="B116" s="38" t="inlineStr">
        <is>
          <t>MAYURI</t>
        </is>
      </c>
      <c r="C116" s="22" t="inlineStr">
        <is>
          <t>Total</t>
        </is>
      </c>
      <c r="D116" s="649" t="n">
        <v>182520</v>
      </c>
      <c r="E116" s="649" t="n">
        <v>0</v>
      </c>
      <c r="F116" s="650" t="n">
        <v>2535</v>
      </c>
      <c r="G116" s="239" t="n"/>
      <c r="H116" s="651" t="n"/>
      <c r="I116" s="651" t="n"/>
      <c r="J116" s="651" t="n"/>
      <c r="K116" s="649" t="n"/>
      <c r="L116" s="650" t="n"/>
      <c r="M116" s="274" t="n"/>
      <c r="N116" s="239" t="n"/>
      <c r="O116" s="651" t="n"/>
      <c r="P116" s="649" t="n"/>
      <c r="Q116" s="649" t="n"/>
      <c r="R116" s="649" t="n">
        <v>182520</v>
      </c>
      <c r="S116" s="649" t="n"/>
      <c r="T116" s="649" t="n"/>
      <c r="U116" s="649" t="n"/>
      <c r="V116" s="649" t="n">
        <v>182520</v>
      </c>
      <c r="W116" s="649" t="n"/>
      <c r="X116" s="649" t="n"/>
      <c r="Y116" s="649" t="n"/>
      <c r="Z116" s="649" t="n"/>
      <c r="AA116" s="649" t="n"/>
      <c r="AB116" s="649" t="n"/>
      <c r="AC116" s="649" t="n">
        <v>0</v>
      </c>
      <c r="AD116" s="649" t="n"/>
      <c r="AE116" s="649" t="n"/>
      <c r="AF116" s="649" t="n"/>
      <c r="AG116" s="244">
        <f>SUM(D116:AF116)</f>
        <v/>
      </c>
    </row>
    <row r="117" ht="20.1" customFormat="1" customHeight="1" s="15">
      <c r="A117" s="647" t="n"/>
      <c r="B117" s="38" t="inlineStr">
        <is>
          <t>ATMORE</t>
        </is>
      </c>
      <c r="C117" s="22" t="inlineStr">
        <is>
          <t>Total</t>
        </is>
      </c>
      <c r="D117" s="649" t="n">
        <v>333600</v>
      </c>
      <c r="E117" s="649" t="n">
        <v>0</v>
      </c>
      <c r="F117" s="650" t="n"/>
      <c r="G117" s="649" t="n"/>
      <c r="H117" s="651" t="n"/>
      <c r="I117" s="651" t="n">
        <v>333600</v>
      </c>
      <c r="J117" s="651" t="n"/>
      <c r="K117" s="649" t="n"/>
      <c r="L117" s="650" t="n"/>
      <c r="M117" s="274" t="n"/>
      <c r="N117" s="239" t="n"/>
      <c r="O117" s="651" t="n"/>
      <c r="P117" s="649" t="n"/>
      <c r="Q117" s="649" t="n"/>
      <c r="R117" s="649" t="n"/>
      <c r="S117" s="649" t="n"/>
      <c r="T117" s="649" t="n">
        <v>417600</v>
      </c>
      <c r="U117" s="649" t="n"/>
      <c r="V117" s="649" t="n">
        <v>0</v>
      </c>
      <c r="W117" s="649" t="n"/>
      <c r="X117" s="649" t="n"/>
      <c r="Y117" s="649" t="n"/>
      <c r="Z117" s="649" t="n"/>
      <c r="AA117" s="649" t="n"/>
      <c r="AB117" s="649" t="n"/>
      <c r="AC117" s="649" t="n">
        <v>0</v>
      </c>
      <c r="AD117" s="649" t="n"/>
      <c r="AE117" s="649" t="n"/>
      <c r="AF117" s="649" t="n"/>
      <c r="AG117" s="244">
        <f>SUM(D117:AF117)</f>
        <v/>
      </c>
    </row>
    <row r="118" ht="20.1" customFormat="1" customHeight="1" s="15">
      <c r="A118" s="647" t="n"/>
      <c r="B118" s="38" t="inlineStr">
        <is>
          <t>OLUPONO</t>
        </is>
      </c>
      <c r="C118" s="22" t="inlineStr">
        <is>
          <t>Total</t>
        </is>
      </c>
      <c r="D118" s="649" t="n">
        <v>0</v>
      </c>
      <c r="E118" s="649" t="n">
        <v>0</v>
      </c>
      <c r="F118" s="650" t="n"/>
      <c r="G118" s="239" t="n"/>
      <c r="H118" s="651" t="n"/>
      <c r="I118" s="651" t="n"/>
      <c r="J118" s="651" t="n"/>
      <c r="K118" s="649" t="n"/>
      <c r="L118" s="650" t="n"/>
      <c r="M118" s="274" t="n"/>
      <c r="N118" s="239" t="n"/>
      <c r="O118" s="651" t="n"/>
      <c r="P118" s="649" t="n"/>
      <c r="Q118" s="649" t="n"/>
      <c r="R118" s="649" t="n"/>
      <c r="S118" s="649" t="n"/>
      <c r="T118" s="649" t="n"/>
      <c r="U118" s="649" t="n"/>
      <c r="V118" s="649" t="n">
        <v>0</v>
      </c>
      <c r="W118" s="649" t="n"/>
      <c r="X118" s="649" t="n"/>
      <c r="Y118" s="649" t="n"/>
      <c r="Z118" s="649" t="n"/>
      <c r="AA118" s="649" t="n"/>
      <c r="AB118" s="649" t="n"/>
      <c r="AC118" s="649" t="n">
        <v>0</v>
      </c>
      <c r="AD118" s="649" t="n"/>
      <c r="AE118" s="649" t="n"/>
      <c r="AF118" s="649" t="n"/>
      <c r="AG118" s="244">
        <f>SUM(D118:AF118)</f>
        <v/>
      </c>
    </row>
    <row r="119" ht="20.1" customFormat="1" customHeight="1" s="15">
      <c r="A119" s="647" t="n"/>
      <c r="B119" s="38" t="inlineStr">
        <is>
          <t>DIME HEALTH CARE</t>
        </is>
      </c>
      <c r="C119" s="22" t="inlineStr">
        <is>
          <t>Total</t>
        </is>
      </c>
      <c r="D119" s="649" t="n">
        <v>30960</v>
      </c>
      <c r="E119" s="649" t="n">
        <v>0</v>
      </c>
      <c r="F119" s="650" t="n"/>
      <c r="G119" s="239" t="n"/>
      <c r="H119" s="651" t="n"/>
      <c r="I119" s="651" t="n">
        <v>122040</v>
      </c>
      <c r="J119" s="651" t="n"/>
      <c r="K119" s="649" t="n"/>
      <c r="L119" s="650" t="n"/>
      <c r="M119" s="650" t="n"/>
      <c r="N119" s="649" t="n"/>
      <c r="O119" s="651" t="n"/>
      <c r="P119" s="649" t="n"/>
      <c r="Q119" s="649" t="n"/>
      <c r="R119" s="649" t="n">
        <v>41280</v>
      </c>
      <c r="S119" s="649" t="n"/>
      <c r="T119" s="649" t="n">
        <v>53976</v>
      </c>
      <c r="U119" s="649" t="n"/>
      <c r="V119" s="649" t="n">
        <v>0</v>
      </c>
      <c r="W119" s="649" t="n"/>
      <c r="X119" s="649" t="n"/>
      <c r="Y119" s="649" t="n"/>
      <c r="Z119" s="649" t="n"/>
      <c r="AA119" s="649" t="n"/>
      <c r="AB119" s="649" t="n"/>
      <c r="AC119" s="649" t="n">
        <v>0</v>
      </c>
      <c r="AD119" s="649" t="n"/>
      <c r="AE119" s="649" t="n"/>
      <c r="AF119" s="649" t="n"/>
      <c r="AG119" s="244">
        <f>SUM(D119:AF119)</f>
        <v/>
      </c>
    </row>
    <row r="120" ht="20.1" customFormat="1" customHeight="1" s="15">
      <c r="A120" s="647" t="n"/>
      <c r="B120" s="39" t="inlineStr">
        <is>
          <t>EMU</t>
        </is>
      </c>
      <c r="C120" s="22" t="inlineStr">
        <is>
          <t>Total</t>
        </is>
      </c>
      <c r="D120" s="649" t="n">
        <v>22500</v>
      </c>
      <c r="E120" s="649" t="n">
        <v>0</v>
      </c>
      <c r="F120" s="650" t="n"/>
      <c r="G120" s="239" t="n"/>
      <c r="H120" s="651" t="n"/>
      <c r="I120" s="651" t="n">
        <v>48756</v>
      </c>
      <c r="J120" s="651" t="n"/>
      <c r="K120" s="649" t="n"/>
      <c r="L120" s="650" t="n"/>
      <c r="M120" s="239" t="n"/>
      <c r="N120" s="275" t="n"/>
      <c r="O120" s="662" t="n"/>
      <c r="P120" s="661" t="n"/>
      <c r="Q120" s="649" t="n"/>
      <c r="R120" s="649" t="n">
        <v>137510</v>
      </c>
      <c r="S120" s="649" t="n"/>
      <c r="T120" s="649" t="n"/>
      <c r="U120" s="649" t="n"/>
      <c r="V120" s="649" t="n">
        <v>0</v>
      </c>
      <c r="W120" s="649" t="n"/>
      <c r="X120" s="649" t="n"/>
      <c r="Y120" s="649" t="n"/>
      <c r="Z120" s="649" t="n"/>
      <c r="AA120" s="649" t="n"/>
      <c r="AB120" s="649" t="n"/>
      <c r="AC120" s="649" t="n">
        <v>0</v>
      </c>
      <c r="AD120" s="649" t="n"/>
      <c r="AE120" s="649" t="n"/>
      <c r="AF120" s="649" t="n"/>
      <c r="AG120" s="244">
        <f>SUM(D120:AF120)</f>
        <v/>
      </c>
    </row>
    <row r="121" ht="20.1" customFormat="1" customHeight="1" s="15">
      <c r="A121" s="647" t="n"/>
      <c r="B121" s="39" t="inlineStr">
        <is>
          <t>CHIKUHODO</t>
        </is>
      </c>
      <c r="C121" s="22" t="inlineStr">
        <is>
          <t>Total</t>
        </is>
      </c>
      <c r="D121" s="649" t="n">
        <v>0</v>
      </c>
      <c r="E121" s="649" t="n">
        <v>0</v>
      </c>
      <c r="F121" s="650" t="n"/>
      <c r="G121" s="239" t="n"/>
      <c r="H121" s="651" t="n"/>
      <c r="I121" s="651" t="n"/>
      <c r="J121" s="651" t="n"/>
      <c r="K121" s="649" t="n"/>
      <c r="L121" s="650" t="n"/>
      <c r="M121" s="239" t="n"/>
      <c r="N121" s="276" t="n"/>
      <c r="O121" s="651" t="n"/>
      <c r="P121" s="649" t="n"/>
      <c r="Q121" s="649" t="n"/>
      <c r="R121" s="649" t="n">
        <v>47435.29411764706</v>
      </c>
      <c r="S121" s="649" t="n"/>
      <c r="T121" s="649" t="n"/>
      <c r="U121" s="649" t="n"/>
      <c r="V121" s="649" t="n">
        <v>0</v>
      </c>
      <c r="W121" s="649" t="n"/>
      <c r="X121" s="649" t="n"/>
      <c r="Y121" s="649" t="n"/>
      <c r="Z121" s="649" t="n"/>
      <c r="AA121" s="649" t="n"/>
      <c r="AB121" s="649" t="n"/>
      <c r="AC121" s="649" t="n">
        <v>24000</v>
      </c>
      <c r="AD121" s="649" t="n"/>
      <c r="AE121" s="649" t="n"/>
      <c r="AF121" s="649" t="n"/>
      <c r="AG121" s="244">
        <f>SUM(D121:AF121)</f>
        <v/>
      </c>
    </row>
    <row r="122" ht="20.1" customFormat="1" customHeight="1" s="15">
      <c r="A122" s="647" t="n"/>
      <c r="B122" s="39" t="inlineStr">
        <is>
          <t>LAPIDEM</t>
        </is>
      </c>
      <c r="C122" s="22" t="inlineStr">
        <is>
          <t>Total</t>
        </is>
      </c>
      <c r="D122" s="649" t="n">
        <v>830196</v>
      </c>
      <c r="E122" s="649" t="n">
        <v>0</v>
      </c>
      <c r="F122" s="650" t="n"/>
      <c r="G122" s="649" t="n"/>
      <c r="H122" s="651" t="n"/>
      <c r="I122" s="651" t="n">
        <v>1054167</v>
      </c>
      <c r="J122" s="651" t="n"/>
      <c r="K122" s="649" t="n"/>
      <c r="L122" s="650" t="n"/>
      <c r="M122" s="649" t="n"/>
      <c r="N122" s="651" t="n"/>
      <c r="O122" s="651" t="n"/>
      <c r="P122" s="649" t="n"/>
      <c r="Q122" s="649" t="n"/>
      <c r="R122" s="649" t="n">
        <v>2388348</v>
      </c>
      <c r="S122" s="649" t="n"/>
      <c r="T122" s="649" t="n">
        <v>1070262</v>
      </c>
      <c r="U122" s="649" t="n"/>
      <c r="V122" s="649" t="n">
        <v>392830</v>
      </c>
      <c r="W122" s="649" t="n"/>
      <c r="X122" s="649" t="n">
        <v>28611</v>
      </c>
      <c r="Y122" s="649" t="n"/>
      <c r="Z122" s="649" t="n"/>
      <c r="AA122" s="649" t="n"/>
      <c r="AB122" s="649" t="n"/>
      <c r="AC122" s="649" t="n">
        <v>823062</v>
      </c>
      <c r="AD122" s="649" t="n"/>
      <c r="AE122" s="649" t="n"/>
      <c r="AF122" s="649" t="n"/>
      <c r="AG122" s="244">
        <f>SUM(D122:AF122)</f>
        <v/>
      </c>
    </row>
    <row r="123" ht="20.1" customFormat="1" customHeight="1" s="15">
      <c r="A123" s="647" t="n"/>
      <c r="B123" s="39" t="inlineStr">
        <is>
          <t>MARY PLATINUE</t>
        </is>
      </c>
      <c r="C123" s="22" t="inlineStr">
        <is>
          <t>Total</t>
        </is>
      </c>
      <c r="D123" s="649" t="n">
        <v>38028</v>
      </c>
      <c r="E123" s="649" t="n">
        <v>0</v>
      </c>
      <c r="F123" s="650" t="n"/>
      <c r="G123" s="649" t="n"/>
      <c r="H123" s="651" t="n"/>
      <c r="I123" s="651" t="n"/>
      <c r="J123" s="651" t="n"/>
      <c r="K123" s="649" t="n"/>
      <c r="L123" s="650" t="n"/>
      <c r="M123" s="239" t="n"/>
      <c r="N123" s="276" t="n"/>
      <c r="O123" s="651" t="n"/>
      <c r="P123" s="651" t="n"/>
      <c r="Q123" s="651" t="n"/>
      <c r="R123" s="651" t="n"/>
      <c r="S123" s="649" t="n"/>
      <c r="T123" s="649" t="n">
        <v>57042</v>
      </c>
      <c r="U123" s="649" t="n"/>
      <c r="V123" s="649" t="n">
        <v>0</v>
      </c>
      <c r="W123" s="649" t="n"/>
      <c r="X123" s="649" t="n"/>
      <c r="Y123" s="649" t="n"/>
      <c r="Z123" s="649" t="n"/>
      <c r="AA123" s="649" t="n"/>
      <c r="AB123" s="649" t="n"/>
      <c r="AC123" s="649" t="n">
        <v>0</v>
      </c>
      <c r="AD123" s="649" t="n"/>
      <c r="AE123" s="649" t="n"/>
      <c r="AF123" s="649" t="n"/>
      <c r="AG123" s="244">
        <f>SUM(D123:AF123)</f>
        <v/>
      </c>
    </row>
    <row r="124" ht="20.1" customFormat="1" customHeight="1" s="15">
      <c r="A124" s="647" t="n"/>
      <c r="B124" s="38" t="inlineStr">
        <is>
          <t>POD(ROSY DROP)</t>
        </is>
      </c>
      <c r="C124" s="361" t="inlineStr">
        <is>
          <t>Total</t>
        </is>
      </c>
      <c r="D124" s="649" t="n">
        <v>717000</v>
      </c>
      <c r="E124" s="649" t="n">
        <v>9000</v>
      </c>
      <c r="F124" s="650" t="n"/>
      <c r="G124" s="649" t="n"/>
      <c r="H124" s="651" t="n">
        <v>4400</v>
      </c>
      <c r="I124" s="651" t="n">
        <v>1569750</v>
      </c>
      <c r="J124" s="651" t="n"/>
      <c r="K124" s="649" t="n">
        <v>5160</v>
      </c>
      <c r="L124" s="650" t="n"/>
      <c r="M124" s="649" t="n"/>
      <c r="N124" s="651" t="n"/>
      <c r="O124" s="651" t="n"/>
      <c r="P124" s="649" t="n">
        <v>67000</v>
      </c>
      <c r="Q124" s="649" t="n">
        <v>9000</v>
      </c>
      <c r="R124" s="649" t="n">
        <v>2492250</v>
      </c>
      <c r="S124" s="649" t="n"/>
      <c r="T124" s="649" t="n">
        <v>3067500</v>
      </c>
      <c r="U124" s="649" t="n"/>
      <c r="V124" s="649" t="n">
        <v>1080000</v>
      </c>
      <c r="W124" s="649" t="n"/>
      <c r="X124" s="649" t="n"/>
      <c r="Y124" s="649" t="n"/>
      <c r="Z124" s="649" t="n">
        <v>54000</v>
      </c>
      <c r="AA124" s="649" t="n"/>
      <c r="AB124" s="649" t="n"/>
      <c r="AC124" s="649" t="n">
        <v>1032000</v>
      </c>
      <c r="AD124" s="649" t="n"/>
      <c r="AE124" s="649" t="n">
        <v>29700</v>
      </c>
      <c r="AF124" s="649" t="n"/>
      <c r="AG124" s="244">
        <f>SUM(D124:AF124)</f>
        <v/>
      </c>
    </row>
    <row r="125" ht="20.1" customFormat="1" customHeight="1" s="15">
      <c r="A125" s="647" t="n"/>
      <c r="B125" s="39" t="inlineStr">
        <is>
          <t>CBS(ESTLABO)</t>
        </is>
      </c>
      <c r="C125" s="22" t="inlineStr">
        <is>
          <t>Total</t>
        </is>
      </c>
      <c r="D125" s="649" t="n">
        <v>830810</v>
      </c>
      <c r="E125" s="649" t="n">
        <v>20149</v>
      </c>
      <c r="F125" s="650" t="n"/>
      <c r="G125" s="649" t="n"/>
      <c r="H125" s="651" t="n">
        <v>155496</v>
      </c>
      <c r="I125" s="651" t="n">
        <v>1668812</v>
      </c>
      <c r="J125" s="651" t="n"/>
      <c r="K125" s="649" t="n">
        <v>20149</v>
      </c>
      <c r="L125" s="650" t="n"/>
      <c r="M125" s="649" t="n"/>
      <c r="N125" s="651" t="n">
        <v>178564</v>
      </c>
      <c r="O125" s="651" t="n"/>
      <c r="P125" s="651" t="n"/>
      <c r="Q125" s="651" t="n"/>
      <c r="R125" s="651" t="n">
        <v>554094</v>
      </c>
      <c r="S125" s="649" t="n"/>
      <c r="T125" s="649" t="n">
        <v>535260</v>
      </c>
      <c r="U125" s="649" t="n"/>
      <c r="V125" s="649" t="n">
        <v>1351348</v>
      </c>
      <c r="W125" s="649" t="n">
        <v>90348</v>
      </c>
      <c r="X125" s="649" t="n"/>
      <c r="Y125" s="649" t="n"/>
      <c r="Z125" s="649" t="n"/>
      <c r="AA125" s="649" t="n"/>
      <c r="AB125" s="649" t="n"/>
      <c r="AC125" s="649" t="n">
        <v>682630</v>
      </c>
      <c r="AD125" s="649" t="n"/>
      <c r="AE125" s="649" t="n"/>
      <c r="AF125" s="649" t="n"/>
      <c r="AG125" s="244">
        <f>SUM(D125:AF125)</f>
        <v/>
      </c>
    </row>
    <row r="126" ht="20.1" customFormat="1" customHeight="1" s="15">
      <c r="A126" s="647" t="n"/>
      <c r="B126" s="39" t="inlineStr">
        <is>
          <t>DOSHISHA</t>
        </is>
      </c>
      <c r="C126" s="22" t="inlineStr">
        <is>
          <t>Total</t>
        </is>
      </c>
      <c r="D126" s="649" t="n">
        <v>0</v>
      </c>
      <c r="E126" s="649" t="n">
        <v>0</v>
      </c>
      <c r="F126" s="650" t="n"/>
      <c r="G126" s="649" t="n"/>
      <c r="H126" s="651" t="n"/>
      <c r="I126" s="651" t="n"/>
      <c r="J126" s="651" t="n"/>
      <c r="K126" s="649" t="n"/>
      <c r="L126" s="650" t="n"/>
      <c r="M126" s="239" t="n"/>
      <c r="N126" s="276" t="n"/>
      <c r="O126" s="651" t="n"/>
      <c r="P126" s="649" t="n"/>
      <c r="Q126" s="649" t="n"/>
      <c r="R126" s="649" t="n"/>
      <c r="S126" s="649" t="n"/>
      <c r="T126" s="649" t="n"/>
      <c r="U126" s="649" t="n"/>
      <c r="V126" s="649" t="n">
        <v>0</v>
      </c>
      <c r="W126" s="649" t="n"/>
      <c r="X126" s="649" t="n"/>
      <c r="Y126" s="649" t="n">
        <v>2073826</v>
      </c>
      <c r="Z126" s="649" t="n"/>
      <c r="AA126" s="649" t="n"/>
      <c r="AB126" s="649" t="n"/>
      <c r="AC126" s="649" t="n">
        <v>0</v>
      </c>
      <c r="AD126" s="649" t="n"/>
      <c r="AE126" s="649" t="n"/>
      <c r="AF126" s="649" t="n"/>
      <c r="AG126" s="244">
        <f>SUM(D126:AF126)</f>
        <v/>
      </c>
    </row>
    <row r="127" ht="20.1" customFormat="1" customHeight="1" s="15">
      <c r="A127" s="647" t="n"/>
      <c r="B127" s="219" t="inlineStr">
        <is>
          <t>ISTYLE</t>
        </is>
      </c>
      <c r="C127" s="22" t="inlineStr">
        <is>
          <t>Total</t>
        </is>
      </c>
      <c r="D127" s="649" t="n">
        <v>0</v>
      </c>
      <c r="E127" s="649" t="n">
        <v>0</v>
      </c>
      <c r="F127" s="650" t="n"/>
      <c r="G127" s="649" t="n"/>
      <c r="H127" s="651" t="n"/>
      <c r="I127" s="651" t="n"/>
      <c r="J127" s="651" t="n"/>
      <c r="K127" s="649" t="n"/>
      <c r="L127" s="650" t="n"/>
      <c r="M127" s="239" t="n"/>
      <c r="N127" s="276" t="n"/>
      <c r="O127" s="651" t="n"/>
      <c r="P127" s="649" t="n"/>
      <c r="Q127" s="649" t="n"/>
      <c r="R127" s="649" t="n"/>
      <c r="S127" s="649" t="n"/>
      <c r="T127" s="649" t="n"/>
      <c r="U127" s="649" t="n"/>
      <c r="V127" s="649" t="n">
        <v>0</v>
      </c>
      <c r="W127" s="649" t="n"/>
      <c r="X127" s="649" t="n"/>
      <c r="Y127" s="649" t="n"/>
      <c r="Z127" s="649" t="n"/>
      <c r="AA127" s="649" t="n"/>
      <c r="AB127" s="649" t="n"/>
      <c r="AC127" s="649" t="n">
        <v>0</v>
      </c>
      <c r="AD127" s="649" t="n"/>
      <c r="AE127" s="649" t="n"/>
      <c r="AF127" s="649" t="n"/>
      <c r="AG127" s="244">
        <f>SUM(D127:AF127)</f>
        <v/>
      </c>
    </row>
    <row r="128" ht="20.1" customFormat="1" customHeight="1" s="15">
      <c r="A128" s="647" t="n"/>
      <c r="B128" s="39" t="inlineStr">
        <is>
          <t>MEROS</t>
        </is>
      </c>
      <c r="C128" s="22" t="inlineStr">
        <is>
          <t>Total</t>
        </is>
      </c>
      <c r="D128" s="649" t="n">
        <v>0</v>
      </c>
      <c r="E128" s="649" t="n">
        <v>0</v>
      </c>
      <c r="F128" s="650" t="n"/>
      <c r="G128" s="239" t="n"/>
      <c r="H128" s="651" t="n"/>
      <c r="I128" s="651" t="n"/>
      <c r="J128" s="651" t="n"/>
      <c r="K128" s="649" t="n"/>
      <c r="L128" s="650" t="n"/>
      <c r="M128" s="239" t="n"/>
      <c r="N128" s="276" t="n"/>
      <c r="O128" s="651" t="n"/>
      <c r="P128" s="649" t="n"/>
      <c r="Q128" s="649" t="n"/>
      <c r="R128" s="649" t="n"/>
      <c r="S128" s="649" t="n"/>
      <c r="T128" s="649" t="n"/>
      <c r="U128" s="649" t="n"/>
      <c r="V128" s="649" t="n">
        <v>24900</v>
      </c>
      <c r="W128" s="649" t="n"/>
      <c r="X128" s="649" t="n"/>
      <c r="Y128" s="649" t="n"/>
      <c r="Z128" s="649" t="n"/>
      <c r="AA128" s="649" t="n"/>
      <c r="AB128" s="649" t="n"/>
      <c r="AC128" s="649" t="n">
        <v>0</v>
      </c>
      <c r="AD128" s="649" t="n"/>
      <c r="AE128" s="649" t="n"/>
      <c r="AF128" s="649" t="n"/>
      <c r="AG128" s="244">
        <f>SUM(D128:AF128)</f>
        <v/>
      </c>
    </row>
    <row r="129" ht="20.1" customFormat="1" customHeight="1" s="15">
      <c r="A129" s="647" t="n"/>
      <c r="B129" s="39" t="inlineStr">
        <is>
          <t>STAR LAB</t>
        </is>
      </c>
      <c r="C129" s="22" t="inlineStr">
        <is>
          <t>Total</t>
        </is>
      </c>
      <c r="D129" s="649" t="n">
        <v>0</v>
      </c>
      <c r="E129" s="649" t="n">
        <v>0</v>
      </c>
      <c r="F129" s="650" t="n"/>
      <c r="G129" s="239" t="n"/>
      <c r="H129" s="651" t="n"/>
      <c r="I129" s="651" t="n">
        <v>198396</v>
      </c>
      <c r="J129" s="651" t="n"/>
      <c r="K129" s="649" t="n"/>
      <c r="L129" s="650" t="n"/>
      <c r="M129" s="239" t="n"/>
      <c r="N129" s="276" t="n"/>
      <c r="O129" s="651" t="n"/>
      <c r="P129" s="649" t="n"/>
      <c r="Q129" s="649" t="n"/>
      <c r="R129" s="649" t="n"/>
      <c r="S129" s="649" t="n"/>
      <c r="T129" s="649" t="n"/>
      <c r="U129" s="649" t="n"/>
      <c r="V129" s="649" t="n">
        <v>0</v>
      </c>
      <c r="W129" s="649" t="n"/>
      <c r="X129" s="649" t="n"/>
      <c r="Y129" s="649" t="n"/>
      <c r="Z129" s="649" t="n"/>
      <c r="AA129" s="649" t="n"/>
      <c r="AB129" s="649" t="n"/>
      <c r="AC129" s="649" t="n">
        <v>0</v>
      </c>
      <c r="AD129" s="649" t="n"/>
      <c r="AE129" s="649" t="n"/>
      <c r="AF129" s="649" t="n"/>
      <c r="AG129" s="244">
        <f>SUM(D129:AF129)</f>
        <v/>
      </c>
    </row>
    <row r="130" ht="20.1" customFormat="1" customHeight="1" s="15">
      <c r="A130" s="647" t="n"/>
      <c r="B130" s="39" t="inlineStr">
        <is>
          <t>Beauty Conexion</t>
        </is>
      </c>
      <c r="C130" s="22" t="inlineStr">
        <is>
          <t>Total</t>
        </is>
      </c>
      <c r="D130" s="649" t="n">
        <v>452000</v>
      </c>
      <c r="E130" s="649" t="n">
        <v>0</v>
      </c>
      <c r="F130" s="650" t="n"/>
      <c r="G130" s="239" t="n"/>
      <c r="H130" s="651" t="n"/>
      <c r="I130" s="651" t="n">
        <v>452000</v>
      </c>
      <c r="J130" s="651" t="n"/>
      <c r="K130" s="649" t="n"/>
      <c r="L130" s="650" t="n"/>
      <c r="M130" s="239" t="n"/>
      <c r="N130" s="276" t="n"/>
      <c r="O130" s="651" t="n"/>
      <c r="P130" s="649" t="n"/>
      <c r="Q130" s="649" t="n"/>
      <c r="R130" s="649" t="n"/>
      <c r="S130" s="649" t="n"/>
      <c r="T130" s="649" t="n">
        <v>108480</v>
      </c>
      <c r="U130" s="649" t="n"/>
      <c r="V130" s="649" t="n">
        <v>0</v>
      </c>
      <c r="W130" s="649" t="n"/>
      <c r="X130" s="649" t="n"/>
      <c r="Y130" s="649" t="n"/>
      <c r="Z130" s="649" t="n"/>
      <c r="AA130" s="649" t="n"/>
      <c r="AB130" s="649" t="n"/>
      <c r="AC130" s="649" t="n">
        <v>0</v>
      </c>
      <c r="AD130" s="649" t="n"/>
      <c r="AE130" s="649" t="n"/>
      <c r="AF130" s="649" t="n"/>
      <c r="AG130" s="244">
        <f>SUM(D130:AF130)</f>
        <v/>
      </c>
    </row>
    <row r="131" ht="20.1" customFormat="1" customHeight="1" s="15">
      <c r="A131" s="647" t="n"/>
      <c r="B131" s="39" t="inlineStr">
        <is>
          <t>COSMEPRO</t>
        </is>
      </c>
      <c r="C131" s="22" t="inlineStr">
        <is>
          <t>Total</t>
        </is>
      </c>
      <c r="D131" s="649" t="n">
        <v>0</v>
      </c>
      <c r="E131" s="649" t="n">
        <v>0</v>
      </c>
      <c r="F131" s="650" t="n"/>
      <c r="G131" s="649" t="n"/>
      <c r="H131" s="651" t="n"/>
      <c r="I131" s="651" t="n">
        <v>17568</v>
      </c>
      <c r="J131" s="651" t="n"/>
      <c r="K131" s="649" t="n"/>
      <c r="L131" s="650" t="n"/>
      <c r="M131" s="649" t="n"/>
      <c r="N131" s="662" t="n"/>
      <c r="O131" s="662" t="n"/>
      <c r="P131" s="661" t="n"/>
      <c r="Q131" s="661" t="n">
        <v>8780</v>
      </c>
      <c r="R131" s="661" t="n">
        <v>70272</v>
      </c>
      <c r="S131" s="649" t="n"/>
      <c r="T131" s="649" t="n"/>
      <c r="U131" s="649" t="n"/>
      <c r="V131" s="649" t="n">
        <v>87840</v>
      </c>
      <c r="W131" s="649" t="n"/>
      <c r="X131" s="649" t="n"/>
      <c r="Y131" s="649" t="n"/>
      <c r="Z131" s="649" t="n"/>
      <c r="AA131" s="649" t="n"/>
      <c r="AB131" s="649" t="n"/>
      <c r="AC131" s="649" t="n">
        <v>0</v>
      </c>
      <c r="AD131" s="649" t="n"/>
      <c r="AE131" s="649" t="n"/>
      <c r="AF131" s="649" t="n"/>
      <c r="AG131" s="244">
        <f>SUM(D131:AF131)</f>
        <v/>
      </c>
      <c r="AI131" s="659" t="n"/>
    </row>
    <row r="132" ht="20.1" customFormat="1" customHeight="1" s="15">
      <c r="A132" s="647" t="n"/>
      <c r="B132" s="39" t="inlineStr">
        <is>
          <t>AFURA</t>
        </is>
      </c>
      <c r="C132" s="22" t="inlineStr">
        <is>
          <t>Total</t>
        </is>
      </c>
      <c r="D132" s="649" t="n">
        <v>343848</v>
      </c>
      <c r="E132" s="649" t="n">
        <v>0</v>
      </c>
      <c r="F132" s="650" t="n"/>
      <c r="G132" s="649" t="n"/>
      <c r="H132" s="651" t="n"/>
      <c r="I132" s="651" t="n"/>
      <c r="J132" s="651" t="n"/>
      <c r="K132" s="649" t="n"/>
      <c r="L132" s="650" t="n"/>
      <c r="M132" s="649" t="n"/>
      <c r="N132" s="662" t="n"/>
      <c r="O132" s="662" t="n"/>
      <c r="P132" s="661" t="n">
        <v>11382</v>
      </c>
      <c r="Q132" s="661" t="n"/>
      <c r="R132" s="661" t="n"/>
      <c r="S132" s="649" t="n"/>
      <c r="T132" s="649" t="n">
        <v>1016583</v>
      </c>
      <c r="U132" s="649" t="n"/>
      <c r="V132" s="649" t="n">
        <v>361300</v>
      </c>
      <c r="W132" s="649" t="n"/>
      <c r="X132" s="649" t="n"/>
      <c r="Y132" s="649" t="n"/>
      <c r="Z132" s="649" t="n"/>
      <c r="AA132" s="649" t="n"/>
      <c r="AB132" s="649" t="n"/>
      <c r="AC132" s="649" t="n">
        <v>262500</v>
      </c>
      <c r="AD132" s="649" t="n"/>
      <c r="AE132" s="649" t="n"/>
      <c r="AF132" s="649" t="n"/>
      <c r="AG132" s="244">
        <f>SUM(D132:AF132)</f>
        <v/>
      </c>
    </row>
    <row r="133" ht="20.1" customFormat="1" customHeight="1" s="15">
      <c r="A133" s="647" t="n"/>
      <c r="B133" s="39" t="inlineStr">
        <is>
          <t>PECLIA</t>
        </is>
      </c>
      <c r="C133" s="22" t="inlineStr">
        <is>
          <t>Total</t>
        </is>
      </c>
      <c r="D133" s="649" t="n">
        <v>0</v>
      </c>
      <c r="E133" s="649" t="n">
        <v>0</v>
      </c>
      <c r="F133" s="650" t="n"/>
      <c r="G133" s="239" t="n"/>
      <c r="H133" s="651" t="n"/>
      <c r="I133" s="651" t="n"/>
      <c r="J133" s="651" t="n"/>
      <c r="K133" s="649" t="n"/>
      <c r="L133" s="650" t="n"/>
      <c r="M133" s="239" t="n"/>
      <c r="N133" s="275" t="n"/>
      <c r="O133" s="662" t="n"/>
      <c r="P133" s="661" t="n"/>
      <c r="Q133" s="661" t="n"/>
      <c r="R133" s="661" t="n"/>
      <c r="S133" s="649" t="n"/>
      <c r="T133" s="649" t="n"/>
      <c r="U133" s="649" t="n"/>
      <c r="V133" s="649" t="n">
        <v>0</v>
      </c>
      <c r="W133" s="649" t="n"/>
      <c r="X133" s="649" t="n"/>
      <c r="Y133" s="649" t="n"/>
      <c r="Z133" s="649" t="n"/>
      <c r="AA133" s="649" t="n"/>
      <c r="AB133" s="649" t="n"/>
      <c r="AC133" s="649" t="n">
        <v>0</v>
      </c>
      <c r="AD133" s="649" t="n"/>
      <c r="AE133" s="649" t="n">
        <v>53076</v>
      </c>
      <c r="AF133" s="649" t="n"/>
      <c r="AG133" s="244">
        <f>SUM(D133:AF133)</f>
        <v/>
      </c>
    </row>
    <row r="134" ht="20.1" customFormat="1" customHeight="1" s="15">
      <c r="A134" s="647" t="n"/>
      <c r="B134" s="39" t="inlineStr">
        <is>
          <t>OSATO</t>
        </is>
      </c>
      <c r="C134" s="22" t="inlineStr">
        <is>
          <t>Total</t>
        </is>
      </c>
      <c r="D134" s="649" t="n">
        <v>0</v>
      </c>
      <c r="E134" s="649" t="n">
        <v>0</v>
      </c>
      <c r="F134" s="650" t="n"/>
      <c r="G134" s="239" t="n"/>
      <c r="H134" s="651" t="n"/>
      <c r="I134" s="651" t="n"/>
      <c r="J134" s="651" t="n"/>
      <c r="K134" s="649" t="n"/>
      <c r="L134" s="650" t="n"/>
      <c r="M134" s="239" t="n"/>
      <c r="N134" s="275" t="n"/>
      <c r="O134" s="662" t="n"/>
      <c r="P134" s="661" t="n"/>
      <c r="Q134" s="661" t="n"/>
      <c r="R134" s="661" t="n"/>
      <c r="S134" s="649" t="n"/>
      <c r="T134" s="649" t="n"/>
      <c r="U134" s="649" t="n"/>
      <c r="V134" s="649" t="n">
        <v>0</v>
      </c>
      <c r="W134" s="649" t="n"/>
      <c r="X134" s="649" t="n"/>
      <c r="Y134" s="649" t="n"/>
      <c r="Z134" s="649" t="n"/>
      <c r="AA134" s="649" t="n"/>
      <c r="AB134" s="649" t="n"/>
      <c r="AC134" s="649" t="n">
        <v>0</v>
      </c>
      <c r="AD134" s="649" t="n"/>
      <c r="AE134" s="649" t="n"/>
      <c r="AF134" s="649" t="n"/>
      <c r="AG134" s="244">
        <f>SUM(D134:AF134)</f>
        <v/>
      </c>
    </row>
    <row r="135" ht="20.1" customFormat="1" customHeight="1" s="15">
      <c r="A135" s="647" t="n"/>
      <c r="B135" s="39" t="inlineStr">
        <is>
          <t>HANAKO</t>
        </is>
      </c>
      <c r="C135" s="22" t="inlineStr">
        <is>
          <t>Total</t>
        </is>
      </c>
      <c r="D135" s="649" t="n">
        <v>0</v>
      </c>
      <c r="E135" s="649" t="n">
        <v>0</v>
      </c>
      <c r="F135" s="650" t="n"/>
      <c r="G135" s="239" t="n"/>
      <c r="H135" s="651" t="n"/>
      <c r="I135" s="651" t="n"/>
      <c r="J135" s="651" t="n"/>
      <c r="K135" s="649" t="n"/>
      <c r="L135" s="650" t="n"/>
      <c r="M135" s="239" t="n"/>
      <c r="N135" s="275" t="n"/>
      <c r="O135" s="662" t="n"/>
      <c r="P135" s="661" t="n"/>
      <c r="Q135" s="661" t="n"/>
      <c r="R135" s="661" t="n">
        <v>35220</v>
      </c>
      <c r="S135" s="649" t="n"/>
      <c r="T135" s="649" t="n">
        <v>52830</v>
      </c>
      <c r="U135" s="649" t="n"/>
      <c r="V135" s="649" t="n">
        <v>0</v>
      </c>
      <c r="W135" s="649" t="n"/>
      <c r="X135" s="649" t="n"/>
      <c r="Y135" s="649" t="n"/>
      <c r="Z135" s="649" t="n"/>
      <c r="AA135" s="649" t="n"/>
      <c r="AB135" s="649" t="n"/>
      <c r="AC135" s="649" t="n">
        <v>0</v>
      </c>
      <c r="AD135" s="649" t="n"/>
      <c r="AE135" s="649" t="n"/>
      <c r="AF135" s="649" t="n"/>
      <c r="AG135" s="244">
        <f>SUM(D135:AF135)</f>
        <v/>
      </c>
    </row>
    <row r="136" ht="20.1" customFormat="1" customHeight="1" s="15">
      <c r="A136" s="647" t="n"/>
      <c r="B136" s="39" t="inlineStr">
        <is>
          <t>LEJEU</t>
        </is>
      </c>
      <c r="C136" s="22" t="inlineStr">
        <is>
          <t>Total</t>
        </is>
      </c>
      <c r="D136" s="649" t="n">
        <v>261300</v>
      </c>
      <c r="E136" s="649" t="n">
        <v>0</v>
      </c>
      <c r="F136" s="650" t="n"/>
      <c r="G136" s="239" t="n"/>
      <c r="H136" s="651" t="n"/>
      <c r="I136" s="651" t="n"/>
      <c r="J136" s="651" t="n"/>
      <c r="K136" s="649" t="n"/>
      <c r="L136" s="650" t="n"/>
      <c r="M136" s="649" t="n"/>
      <c r="N136" s="662" t="n"/>
      <c r="O136" s="662" t="n"/>
      <c r="P136" s="661" t="n"/>
      <c r="Q136" s="661" t="n"/>
      <c r="R136" s="661" t="n">
        <v>298320</v>
      </c>
      <c r="S136" s="649" t="n"/>
      <c r="T136" s="649" t="n"/>
      <c r="U136" s="649" t="n"/>
      <c r="V136" s="649" t="n">
        <v>0</v>
      </c>
      <c r="W136" s="649" t="n"/>
      <c r="X136" s="649" t="n"/>
      <c r="Y136" s="649" t="n"/>
      <c r="Z136" s="649" t="n"/>
      <c r="AA136" s="649" t="n"/>
      <c r="AB136" s="649" t="n"/>
      <c r="AC136" s="649" t="n">
        <v>0</v>
      </c>
      <c r="AD136" s="649" t="n"/>
      <c r="AE136" s="649" t="n"/>
      <c r="AF136" s="649" t="n"/>
      <c r="AG136" s="244">
        <f>SUM(D136:AF136)</f>
        <v/>
      </c>
    </row>
    <row r="137" ht="20.1" customFormat="1" customHeight="1" s="15">
      <c r="A137" s="647" t="n"/>
      <c r="B137" s="39" t="inlineStr">
        <is>
          <t>AISHODO</t>
        </is>
      </c>
      <c r="C137" s="22" t="inlineStr">
        <is>
          <t>Total</t>
        </is>
      </c>
      <c r="D137" s="649" t="n">
        <v>177126</v>
      </c>
      <c r="E137" s="649" t="n">
        <v>0</v>
      </c>
      <c r="F137" s="650" t="n"/>
      <c r="G137" s="649" t="n"/>
      <c r="H137" s="651" t="n"/>
      <c r="I137" s="651" t="n">
        <v>208500</v>
      </c>
      <c r="J137" s="651" t="n"/>
      <c r="K137" s="649" t="n"/>
      <c r="L137" s="650" t="n"/>
      <c r="M137" s="649" t="n"/>
      <c r="N137" s="662" t="n"/>
      <c r="O137" s="662" t="n"/>
      <c r="P137" s="661" t="n"/>
      <c r="Q137" s="661" t="n"/>
      <c r="R137" s="661" t="n">
        <v>94848</v>
      </c>
      <c r="S137" s="649" t="n"/>
      <c r="T137" s="649" t="n">
        <v>68208</v>
      </c>
      <c r="U137" s="649" t="n"/>
      <c r="V137" s="649" t="n">
        <v>35280</v>
      </c>
      <c r="W137" s="649" t="n"/>
      <c r="X137" s="649" t="n"/>
      <c r="Y137" s="649" t="n"/>
      <c r="Z137" s="649" t="n"/>
      <c r="AA137" s="649" t="n"/>
      <c r="AB137" s="649" t="n"/>
      <c r="AC137" s="649" t="n">
        <v>24860</v>
      </c>
      <c r="AD137" s="649" t="n"/>
      <c r="AE137" s="649" t="n"/>
      <c r="AF137" s="649" t="n"/>
      <c r="AG137" s="244">
        <f>SUM(D137:AF137)</f>
        <v/>
      </c>
    </row>
    <row r="138" ht="20.1" customFormat="1" customHeight="1" s="15">
      <c r="A138" s="647" t="n"/>
      <c r="B138" s="39" t="inlineStr">
        <is>
          <t>CARING JAPAN (RUHAKU)</t>
        </is>
      </c>
      <c r="C138" s="22" t="inlineStr">
        <is>
          <t>Total</t>
        </is>
      </c>
      <c r="D138" s="649" t="n">
        <v>230544</v>
      </c>
      <c r="E138" s="649" t="n">
        <v>0</v>
      </c>
      <c r="F138" s="650" t="n">
        <v>7860</v>
      </c>
      <c r="G138" s="649" t="n"/>
      <c r="H138" s="651" t="n"/>
      <c r="I138" s="651" t="n"/>
      <c r="J138" s="651" t="n"/>
      <c r="K138" s="649" t="n"/>
      <c r="L138" s="650" t="n"/>
      <c r="M138" s="239" t="n"/>
      <c r="N138" s="275" t="n"/>
      <c r="O138" s="662" t="n"/>
      <c r="P138" s="661" t="n"/>
      <c r="Q138" s="661" t="n"/>
      <c r="R138" s="661" t="n"/>
      <c r="S138" s="649" t="n"/>
      <c r="T138" s="649" t="n"/>
      <c r="U138" s="649" t="n"/>
      <c r="V138" s="649" t="n">
        <v>125760</v>
      </c>
      <c r="W138" s="649" t="n"/>
      <c r="X138" s="649" t="n"/>
      <c r="Y138" s="649" t="n"/>
      <c r="Z138" s="649" t="n"/>
      <c r="AA138" s="649" t="n"/>
      <c r="AB138" s="649" t="n"/>
      <c r="AC138" s="649" t="n">
        <v>0</v>
      </c>
      <c r="AD138" s="649" t="n"/>
      <c r="AE138" s="649" t="n"/>
      <c r="AF138" s="649" t="n"/>
      <c r="AG138" s="244">
        <f>SUM(D138:AF138)</f>
        <v/>
      </c>
    </row>
    <row r="139" ht="19.5" customFormat="1" customHeight="1" s="15">
      <c r="A139" s="647" t="n"/>
      <c r="B139" s="39" t="inlineStr">
        <is>
          <t>MEDION</t>
        </is>
      </c>
      <c r="C139" s="22" t="inlineStr">
        <is>
          <t>Total</t>
        </is>
      </c>
      <c r="D139" s="649" t="n">
        <v>234624</v>
      </c>
      <c r="E139" s="649" t="n">
        <v>0</v>
      </c>
      <c r="F139" s="650" t="n"/>
      <c r="G139" s="649" t="n"/>
      <c r="H139" s="651" t="n"/>
      <c r="I139" s="651" t="n">
        <v>127056</v>
      </c>
      <c r="J139" s="651" t="n"/>
      <c r="K139" s="649" t="n"/>
      <c r="L139" s="650" t="n"/>
      <c r="M139" s="649" t="n"/>
      <c r="N139" s="649" t="n"/>
      <c r="O139" s="662" t="n"/>
      <c r="P139" s="661" t="n"/>
      <c r="Q139" s="661" t="n">
        <v>5882</v>
      </c>
      <c r="R139" s="661" t="n">
        <v>787776</v>
      </c>
      <c r="S139" s="649" t="n"/>
      <c r="T139" s="649" t="n">
        <v>141168</v>
      </c>
      <c r="U139" s="649" t="n"/>
      <c r="V139" s="649" t="n">
        <v>117168</v>
      </c>
      <c r="W139" s="649" t="n"/>
      <c r="X139" s="649" t="n"/>
      <c r="Y139" s="649" t="n"/>
      <c r="Z139" s="649" t="n"/>
      <c r="AA139" s="649" t="n"/>
      <c r="AB139" s="649" t="n"/>
      <c r="AC139" s="649" t="n">
        <v>600000</v>
      </c>
      <c r="AD139" s="649" t="n"/>
      <c r="AE139" s="649" t="n"/>
      <c r="AF139" s="649" t="n"/>
      <c r="AG139" s="244">
        <f>SUM(D139:AF139)</f>
        <v/>
      </c>
    </row>
    <row r="140" ht="20.1" customFormat="1" customHeight="1" s="15">
      <c r="A140" s="647" t="n"/>
      <c r="B140" s="39" t="inlineStr">
        <is>
          <t>McCoy</t>
        </is>
      </c>
      <c r="C140" s="22" t="inlineStr">
        <is>
          <t>Total</t>
        </is>
      </c>
      <c r="D140" s="649" t="n">
        <v>2385169</v>
      </c>
      <c r="E140" s="649" t="n">
        <v>8470</v>
      </c>
      <c r="F140" s="650" t="n">
        <v>36706</v>
      </c>
      <c r="G140" s="649" t="n">
        <v>3765</v>
      </c>
      <c r="H140" s="651" t="n">
        <v>79062</v>
      </c>
      <c r="I140" s="651" t="n">
        <v>6674158</v>
      </c>
      <c r="J140" s="651" t="n">
        <v>163764</v>
      </c>
      <c r="K140" s="649" t="n"/>
      <c r="L140" s="650" t="n"/>
      <c r="M140" s="649" t="n"/>
      <c r="N140" s="649" t="n"/>
      <c r="O140" s="662" t="n">
        <v>61878</v>
      </c>
      <c r="P140" s="661" t="n"/>
      <c r="Q140" s="661" t="n"/>
      <c r="R140" s="661" t="n">
        <v>1660272</v>
      </c>
      <c r="S140" s="649" t="n"/>
      <c r="T140" s="649" t="n">
        <v>1794140</v>
      </c>
      <c r="U140" s="649" t="n"/>
      <c r="V140" s="649" t="n">
        <v>307254</v>
      </c>
      <c r="W140" s="649" t="n">
        <v>53652</v>
      </c>
      <c r="X140" s="649" t="n"/>
      <c r="Y140" s="649" t="n"/>
      <c r="Z140" s="649" t="n">
        <v>44710</v>
      </c>
      <c r="AA140" s="649" t="n">
        <v>4549</v>
      </c>
      <c r="AB140" s="649" t="n"/>
      <c r="AC140" s="649" t="n">
        <v>872760</v>
      </c>
      <c r="AD140" s="649" t="n"/>
      <c r="AE140" s="649" t="n"/>
      <c r="AF140" s="649" t="n">
        <v>15235</v>
      </c>
      <c r="AG140" s="244">
        <f>SUM(D140:AF140)</f>
        <v/>
      </c>
    </row>
    <row r="141" ht="20.1" customFormat="1" customHeight="1" s="15">
      <c r="A141" s="647" t="n"/>
      <c r="B141" s="39" t="inlineStr">
        <is>
          <t>URESHINO</t>
        </is>
      </c>
      <c r="C141" s="22" t="inlineStr">
        <is>
          <t>Total</t>
        </is>
      </c>
      <c r="D141" s="649" t="n">
        <v>0</v>
      </c>
      <c r="E141" s="649" t="n">
        <v>0</v>
      </c>
      <c r="F141" s="650" t="n"/>
      <c r="G141" s="649" t="n"/>
      <c r="H141" s="651" t="n"/>
      <c r="I141" s="651" t="n"/>
      <c r="J141" s="651" t="n"/>
      <c r="K141" s="649" t="n"/>
      <c r="L141" s="650" t="n"/>
      <c r="M141" s="239" t="n"/>
      <c r="N141" s="239" t="n"/>
      <c r="O141" s="662" t="n"/>
      <c r="P141" s="661" t="n"/>
      <c r="Q141" s="661" t="n"/>
      <c r="R141" s="661" t="n"/>
      <c r="S141" s="649" t="n"/>
      <c r="T141" s="649" t="n"/>
      <c r="U141" s="649" t="n"/>
      <c r="V141" s="649" t="n">
        <v>2563000</v>
      </c>
      <c r="W141" s="649" t="n"/>
      <c r="X141" s="649" t="n"/>
      <c r="Y141" s="649" t="n"/>
      <c r="Z141" s="649" t="n"/>
      <c r="AA141" s="649" t="n"/>
      <c r="AB141" s="649" t="n"/>
      <c r="AC141" s="649" t="n">
        <v>0</v>
      </c>
      <c r="AD141" s="649" t="n"/>
      <c r="AE141" s="649" t="n"/>
      <c r="AF141" s="649" t="n"/>
      <c r="AG141" s="244">
        <f>SUM(D141:AF141)</f>
        <v/>
      </c>
    </row>
    <row r="142" ht="19.5" customFormat="1" customHeight="1" s="15">
      <c r="A142" s="647" t="n"/>
      <c r="B142" s="39" t="inlineStr">
        <is>
          <t>Luxces</t>
        </is>
      </c>
      <c r="C142" s="22" t="inlineStr">
        <is>
          <t>Total</t>
        </is>
      </c>
      <c r="D142" s="649" t="n">
        <v>360000</v>
      </c>
      <c r="E142" s="649" t="n">
        <v>0</v>
      </c>
      <c r="F142" s="650" t="n">
        <v>4000</v>
      </c>
      <c r="G142" s="649" t="n"/>
      <c r="H142" s="651">
        <f>63000+212000</f>
        <v/>
      </c>
      <c r="I142" s="651" t="n">
        <v>480000</v>
      </c>
      <c r="J142" s="651" t="n"/>
      <c r="K142" s="649" t="n"/>
      <c r="L142" s="650" t="n"/>
      <c r="M142" s="649" t="n"/>
      <c r="N142" s="649" t="n">
        <v>490000</v>
      </c>
      <c r="O142" s="651" t="n"/>
      <c r="P142" s="649" t="n">
        <v>19000</v>
      </c>
      <c r="Q142" s="649" t="n"/>
      <c r="R142" s="649" t="n">
        <v>192000</v>
      </c>
      <c r="S142" s="649">
        <f>7000+3000</f>
        <v/>
      </c>
      <c r="T142" s="649" t="n"/>
      <c r="U142" s="649">
        <f>14000+800</f>
        <v/>
      </c>
      <c r="V142" s="649" t="n">
        <v>744000</v>
      </c>
      <c r="W142" s="649" t="n"/>
      <c r="X142" s="649" t="n"/>
      <c r="Y142" s="649" t="n"/>
      <c r="Z142" s="649" t="n"/>
      <c r="AA142" s="649" t="n">
        <v>15000</v>
      </c>
      <c r="AB142" s="649" t="n"/>
      <c r="AC142" s="649" t="n">
        <v>480000</v>
      </c>
      <c r="AD142" s="649" t="n"/>
      <c r="AE142" s="649" t="n"/>
      <c r="AF142" s="649" t="n"/>
      <c r="AG142" s="244">
        <f>SUM(D142:AF142)</f>
        <v/>
      </c>
    </row>
    <row r="143" ht="20.1" customFormat="1" customHeight="1" s="15">
      <c r="A143" s="647" t="n"/>
      <c r="B143" s="219" t="inlineStr">
        <is>
          <t>Evliss</t>
        </is>
      </c>
      <c r="C143" s="22" t="inlineStr">
        <is>
          <t>Total</t>
        </is>
      </c>
      <c r="D143" s="649" t="n">
        <v>1789920</v>
      </c>
      <c r="E143" s="649" t="n">
        <v>0</v>
      </c>
      <c r="F143" s="650" t="n"/>
      <c r="G143" s="649" t="n"/>
      <c r="H143" s="651" t="n"/>
      <c r="I143" s="651" t="n">
        <v>2024400</v>
      </c>
      <c r="J143" s="651" t="n"/>
      <c r="K143" s="649" t="n"/>
      <c r="L143" s="650" t="n"/>
      <c r="M143" s="649" t="n"/>
      <c r="N143" s="649" t="n"/>
      <c r="O143" s="672" t="n"/>
      <c r="P143" s="665" t="n"/>
      <c r="Q143" s="649" t="n">
        <v>1180</v>
      </c>
      <c r="R143" s="649" t="n">
        <v>1037760</v>
      </c>
      <c r="S143" s="649" t="n"/>
      <c r="T143" s="649" t="n">
        <v>1569600</v>
      </c>
      <c r="U143" s="649" t="n"/>
      <c r="V143" s="649" t="n">
        <v>0</v>
      </c>
      <c r="W143" s="649" t="n"/>
      <c r="X143" s="649" t="n"/>
      <c r="Y143" s="649" t="n"/>
      <c r="Z143" s="649" t="n"/>
      <c r="AA143" s="649" t="n"/>
      <c r="AB143" s="649" t="n"/>
      <c r="AC143" s="649" t="n">
        <v>1080300</v>
      </c>
      <c r="AD143" s="649" t="n"/>
      <c r="AE143" s="649" t="n"/>
      <c r="AF143" s="649" t="n"/>
      <c r="AG143" s="244">
        <f>SUM(D143:AF143)</f>
        <v/>
      </c>
    </row>
    <row r="144" ht="20.1" customFormat="1" customHeight="1" s="15">
      <c r="A144" s="647" t="n"/>
      <c r="B144" s="219" t="inlineStr">
        <is>
          <t>Pro Labo</t>
        </is>
      </c>
      <c r="C144" s="22" t="inlineStr">
        <is>
          <t>Total</t>
        </is>
      </c>
      <c r="D144" s="649" t="n">
        <v>0</v>
      </c>
      <c r="E144" s="649" t="n">
        <v>0</v>
      </c>
      <c r="F144" s="650" t="n"/>
      <c r="G144" s="649" t="n"/>
      <c r="H144" s="651" t="n"/>
      <c r="I144" s="651" t="n">
        <v>34944</v>
      </c>
      <c r="J144" s="651" t="n"/>
      <c r="K144" s="649" t="n"/>
      <c r="L144" s="650" t="n"/>
      <c r="M144" s="649" t="n"/>
      <c r="N144" s="649" t="n"/>
      <c r="O144" s="672" t="n"/>
      <c r="P144" s="665" t="n"/>
      <c r="Q144" s="649" t="n"/>
      <c r="R144" s="649" t="n">
        <v>58800</v>
      </c>
      <c r="S144" s="649" t="n"/>
      <c r="T144" s="649" t="n">
        <v>78300</v>
      </c>
      <c r="U144" s="649" t="n"/>
      <c r="V144" s="649" t="n">
        <v>142668</v>
      </c>
      <c r="W144" s="649" t="n"/>
      <c r="X144" s="649" t="n"/>
      <c r="Y144" s="649" t="n"/>
      <c r="Z144" s="649" t="n"/>
      <c r="AA144" s="649" t="n"/>
      <c r="AB144" s="649" t="n"/>
      <c r="AC144" s="649" t="n">
        <v>0</v>
      </c>
      <c r="AD144" s="649" t="n"/>
      <c r="AE144" s="649" t="n"/>
      <c r="AF144" s="649" t="n"/>
      <c r="AG144" s="244">
        <f>SUM(D144:AF144)</f>
        <v/>
      </c>
    </row>
    <row r="145" ht="20.1" customFormat="1" customHeight="1" s="15">
      <c r="A145" s="647" t="n"/>
      <c r="B145" s="219" t="inlineStr">
        <is>
          <t>Rey Beaty</t>
        </is>
      </c>
      <c r="C145" s="22" t="inlineStr">
        <is>
          <t>Total</t>
        </is>
      </c>
      <c r="D145" s="649" t="n">
        <v>0</v>
      </c>
      <c r="E145" s="649" t="n">
        <v>0</v>
      </c>
      <c r="F145" s="650" t="n"/>
      <c r="G145" s="649" t="n"/>
      <c r="H145" s="651" t="n"/>
      <c r="I145" s="651" t="n">
        <v>95040</v>
      </c>
      <c r="J145" s="651" t="n"/>
      <c r="K145" s="649" t="n"/>
      <c r="L145" s="650" t="n"/>
      <c r="M145" s="649" t="n"/>
      <c r="N145" s="649" t="n"/>
      <c r="O145" s="672" t="n"/>
      <c r="P145" s="665" t="n"/>
      <c r="Q145" s="649" t="n"/>
      <c r="R145" s="649" t="n"/>
      <c r="S145" s="649" t="n"/>
      <c r="T145" s="649" t="n"/>
      <c r="U145" s="649" t="n"/>
      <c r="V145" s="649" t="n">
        <v>0</v>
      </c>
      <c r="W145" s="649" t="n"/>
      <c r="X145" s="649" t="n"/>
      <c r="Y145" s="649" t="n"/>
      <c r="Z145" s="649" t="n"/>
      <c r="AA145" s="649" t="n"/>
      <c r="AB145" s="649" t="n"/>
      <c r="AC145" s="649" t="n">
        <v>0</v>
      </c>
      <c r="AD145" s="649" t="n"/>
      <c r="AE145" s="649" t="n"/>
      <c r="AF145" s="649" t="n"/>
      <c r="AG145" s="244">
        <f>SUM(D145:AF145)</f>
        <v/>
      </c>
    </row>
    <row r="146" ht="20.1" customFormat="1" customHeight="1" s="15">
      <c r="A146" s="647" t="n"/>
      <c r="B146" s="219" t="inlineStr">
        <is>
          <t>COCOCHI</t>
        </is>
      </c>
      <c r="C146" s="22" t="inlineStr">
        <is>
          <t>Total</t>
        </is>
      </c>
      <c r="D146" s="649" t="n">
        <v>2097384</v>
      </c>
      <c r="E146" s="649" t="n">
        <v>0</v>
      </c>
      <c r="F146" s="650" t="n">
        <v>57669</v>
      </c>
      <c r="G146" s="649" t="n"/>
      <c r="H146" s="651" t="n"/>
      <c r="I146" s="651" t="n">
        <v>1631808</v>
      </c>
      <c r="J146" s="651" t="n"/>
      <c r="K146" s="649" t="n"/>
      <c r="L146" s="650" t="n"/>
      <c r="M146" s="649" t="n"/>
      <c r="N146" s="649" t="n"/>
      <c r="O146" s="672" t="n"/>
      <c r="P146" s="665" t="n"/>
      <c r="Q146" s="649" t="n"/>
      <c r="R146" s="649" t="n">
        <v>259848</v>
      </c>
      <c r="S146" s="649" t="n"/>
      <c r="T146" s="649" t="n">
        <v>241344</v>
      </c>
      <c r="U146" s="649" t="n"/>
      <c r="V146" s="649" t="n">
        <v>948000</v>
      </c>
      <c r="W146" s="649" t="n"/>
      <c r="X146" s="649" t="n"/>
      <c r="Y146" s="649" t="n"/>
      <c r="Z146" s="649" t="n"/>
      <c r="AA146" s="649" t="n"/>
      <c r="AB146" s="649" t="n"/>
      <c r="AC146" s="649" t="n">
        <v>1652844</v>
      </c>
      <c r="AD146" s="649" t="n"/>
      <c r="AE146" s="649" t="n">
        <v>5028</v>
      </c>
      <c r="AF146" s="649" t="n"/>
      <c r="AG146" s="244">
        <f>SUM(D146:AF146)</f>
        <v/>
      </c>
    </row>
    <row r="147" ht="20.1" customFormat="1" customHeight="1" s="15">
      <c r="A147" s="647" t="n"/>
      <c r="B147" s="219" t="inlineStr">
        <is>
          <t>Pure Bio</t>
        </is>
      </c>
      <c r="C147" s="22" t="inlineStr">
        <is>
          <t>Total</t>
        </is>
      </c>
      <c r="D147" s="649" t="n">
        <v>0</v>
      </c>
      <c r="E147" s="649" t="n">
        <v>0</v>
      </c>
      <c r="F147" s="650" t="n"/>
      <c r="G147" s="649" t="n"/>
      <c r="H147" s="651" t="n"/>
      <c r="I147" s="651" t="n"/>
      <c r="J147" s="651" t="n"/>
      <c r="K147" s="649" t="n"/>
      <c r="L147" s="650" t="n"/>
      <c r="M147" s="649" t="n"/>
      <c r="N147" s="649" t="n"/>
      <c r="O147" s="672" t="n"/>
      <c r="P147" s="665" t="n">
        <v>26824</v>
      </c>
      <c r="Q147" s="649" t="n"/>
      <c r="R147" s="649" t="n"/>
      <c r="S147" s="649" t="n"/>
      <c r="T147" s="649" t="n"/>
      <c r="U147" s="649" t="n"/>
      <c r="V147" s="649" t="n"/>
      <c r="W147" s="649" t="n"/>
      <c r="X147" s="649" t="n"/>
      <c r="Y147" s="649" t="n"/>
      <c r="Z147" s="649" t="n">
        <v>31760</v>
      </c>
      <c r="AA147" s="649" t="n"/>
      <c r="AB147" s="649" t="n"/>
      <c r="AC147" s="649" t="n">
        <v>0</v>
      </c>
      <c r="AD147" s="649" t="n">
        <v>189528</v>
      </c>
      <c r="AE147" s="649" t="n"/>
      <c r="AF147" s="649" t="n"/>
      <c r="AG147" s="244">
        <f>SUM(D147:AF147)</f>
        <v/>
      </c>
    </row>
    <row r="148" ht="20.1" customFormat="1" customHeight="1" s="15">
      <c r="A148" s="647" t="n"/>
      <c r="B148" s="124" t="inlineStr">
        <is>
          <t>Diaasjapan</t>
        </is>
      </c>
      <c r="C148" s="22" t="inlineStr">
        <is>
          <t>Total</t>
        </is>
      </c>
      <c r="D148" s="649" t="n">
        <v>0</v>
      </c>
      <c r="E148" s="649" t="n">
        <v>0</v>
      </c>
      <c r="F148" s="650" t="n"/>
      <c r="G148" s="649" t="n"/>
      <c r="H148" s="651" t="n"/>
      <c r="I148" s="651" t="n"/>
      <c r="J148" s="651" t="n"/>
      <c r="K148" s="649" t="n"/>
      <c r="L148" s="650" t="n"/>
      <c r="M148" s="649" t="n"/>
      <c r="N148" s="649" t="n"/>
      <c r="O148" s="672" t="n"/>
      <c r="P148" s="665" t="n"/>
      <c r="Q148" s="649" t="n"/>
      <c r="R148" s="649" t="n"/>
      <c r="S148" s="649" t="n"/>
      <c r="T148" s="649" t="n"/>
      <c r="U148" s="649" t="n"/>
      <c r="V148" s="649" t="n">
        <v>0</v>
      </c>
      <c r="W148" s="649" t="n"/>
      <c r="X148" s="649" t="n"/>
      <c r="Y148" s="649" t="n"/>
      <c r="Z148" s="649" t="n"/>
      <c r="AA148" s="649" t="n"/>
      <c r="AB148" s="649" t="n"/>
      <c r="AC148" s="649" t="n">
        <v>0</v>
      </c>
      <c r="AD148" s="649" t="n"/>
      <c r="AE148" s="649" t="n"/>
      <c r="AF148" s="649" t="n"/>
      <c r="AG148" s="244">
        <f>SUM(D148:AF148)</f>
        <v/>
      </c>
    </row>
    <row r="149" ht="20.1" customFormat="1" customHeight="1" s="15">
      <c r="A149" s="647" t="n"/>
      <c r="B149" s="219" t="inlineStr">
        <is>
          <t>SUNTREG</t>
        </is>
      </c>
      <c r="C149" s="22" t="n"/>
      <c r="D149" s="649" t="n"/>
      <c r="E149" s="649" t="n"/>
      <c r="F149" s="650" t="n"/>
      <c r="G149" s="649" t="n"/>
      <c r="H149" s="651" t="n"/>
      <c r="I149" s="651" t="n"/>
      <c r="J149" s="651" t="n"/>
      <c r="K149" s="649" t="n"/>
      <c r="L149" s="650" t="n"/>
      <c r="M149" s="649" t="n"/>
      <c r="N149" s="649" t="n"/>
      <c r="O149" s="672" t="n"/>
      <c r="P149" s="665" t="n"/>
      <c r="Q149" s="649" t="n"/>
      <c r="R149" s="649" t="n"/>
      <c r="S149" s="649" t="n"/>
      <c r="T149" s="649" t="n">
        <v>600847.0588235294</v>
      </c>
      <c r="U149" s="649" t="n"/>
      <c r="V149" s="649" t="n">
        <v>0</v>
      </c>
      <c r="W149" s="649" t="n"/>
      <c r="X149" s="649" t="n"/>
      <c r="Y149" s="649" t="n"/>
      <c r="Z149" s="649" t="n"/>
      <c r="AA149" s="649" t="n"/>
      <c r="AB149" s="649" t="n"/>
      <c r="AC149" s="649" t="n">
        <v>0</v>
      </c>
      <c r="AD149" s="649" t="n"/>
      <c r="AE149" s="649" t="n"/>
      <c r="AF149" s="649" t="n"/>
      <c r="AG149" s="244" t="n"/>
    </row>
    <row r="150" ht="20.1" customFormat="1" customHeight="1" s="15">
      <c r="A150" s="647" t="n"/>
      <c r="B150" s="156" t="inlineStr">
        <is>
          <t>Beauty Garage</t>
        </is>
      </c>
      <c r="C150" s="22" t="n"/>
      <c r="D150" s="649" t="n"/>
      <c r="E150" s="649" t="n"/>
      <c r="F150" s="650" t="n"/>
      <c r="G150" s="649" t="n"/>
      <c r="H150" s="651" t="n"/>
      <c r="I150" s="651" t="n"/>
      <c r="J150" s="651" t="n"/>
      <c r="K150" s="649" t="n"/>
      <c r="L150" s="650" t="n"/>
      <c r="M150" s="649" t="n"/>
      <c r="N150" s="649" t="n"/>
      <c r="O150" s="672" t="n"/>
      <c r="P150" s="665" t="n"/>
      <c r="Q150" s="649" t="n"/>
      <c r="R150" s="649" t="n"/>
      <c r="S150" s="649" t="n"/>
      <c r="T150" s="649" t="n"/>
      <c r="U150" s="649" t="n"/>
      <c r="V150" s="649" t="n">
        <v>157300</v>
      </c>
      <c r="W150" s="649" t="n"/>
      <c r="X150" s="649" t="n"/>
      <c r="Y150" s="649" t="n">
        <v>164016</v>
      </c>
      <c r="Z150" s="649" t="n"/>
      <c r="AA150" s="649" t="n"/>
      <c r="AB150" s="649" t="n"/>
      <c r="AC150" s="649" t="n">
        <v>484118</v>
      </c>
      <c r="AD150" s="649" t="n"/>
      <c r="AE150" s="649" t="n"/>
      <c r="AF150" s="649" t="n"/>
      <c r="AG150" s="244" t="n"/>
    </row>
    <row r="151" ht="20.1" customFormat="1" customHeight="1" s="15">
      <c r="A151" s="647" t="n"/>
      <c r="B151" s="352" t="inlineStr">
        <is>
          <t>HEALING RELAX</t>
        </is>
      </c>
      <c r="C151" s="22" t="n"/>
      <c r="D151" s="649" t="n"/>
      <c r="E151" s="649" t="n"/>
      <c r="F151" s="650" t="n"/>
      <c r="G151" s="649" t="n"/>
      <c r="H151" s="651" t="n"/>
      <c r="I151" s="651" t="n"/>
      <c r="J151" s="651" t="n"/>
      <c r="K151" s="649" t="n"/>
      <c r="L151" s="650" t="n"/>
      <c r="M151" s="649" t="n"/>
      <c r="N151" s="649" t="n"/>
      <c r="O151" s="672" t="n"/>
      <c r="P151" s="665" t="n"/>
      <c r="Q151" s="649" t="n"/>
      <c r="R151" s="649" t="n"/>
      <c r="S151" s="649" t="n"/>
      <c r="T151" s="649" t="n"/>
      <c r="U151" s="649" t="n"/>
      <c r="V151" s="649" t="n"/>
      <c r="W151" s="649" t="n"/>
      <c r="X151" s="649" t="n"/>
      <c r="Y151" s="649" t="n"/>
      <c r="Z151" s="649" t="n"/>
      <c r="AA151" s="649" t="n"/>
      <c r="AB151" s="649" t="n">
        <v>357000</v>
      </c>
      <c r="AC151" s="649" t="n">
        <v>0</v>
      </c>
      <c r="AD151" s="649" t="n"/>
      <c r="AE151" s="649" t="n"/>
      <c r="AF151" s="649" t="n"/>
      <c r="AG151" s="244" t="n"/>
    </row>
    <row r="152" ht="20.1" customFormat="1" customHeight="1" s="15">
      <c r="A152" s="647" t="n"/>
      <c r="B152" s="39" t="inlineStr">
        <is>
          <t>DIAMANTE</t>
        </is>
      </c>
      <c r="C152" s="22" t="inlineStr">
        <is>
          <t>Total</t>
        </is>
      </c>
      <c r="D152" s="649" t="n">
        <v>156000</v>
      </c>
      <c r="E152" s="649" t="n">
        <v>0</v>
      </c>
      <c r="F152" s="650" t="n"/>
      <c r="G152" s="649" t="n">
        <v>10000</v>
      </c>
      <c r="H152" s="651" t="n">
        <v>42000</v>
      </c>
      <c r="I152" s="651" t="n">
        <v>239860</v>
      </c>
      <c r="J152" s="651" t="n"/>
      <c r="K152" s="649" t="n">
        <v>25960</v>
      </c>
      <c r="L152" s="650" t="n"/>
      <c r="M152" s="649" t="n"/>
      <c r="N152" s="746" t="n">
        <v>132200</v>
      </c>
      <c r="O152" s="672" t="n"/>
      <c r="P152" s="665" t="n"/>
      <c r="Q152" s="649" t="n"/>
      <c r="R152" s="649" t="n">
        <v>245000</v>
      </c>
      <c r="S152" s="649" t="n">
        <v>64400</v>
      </c>
      <c r="T152" s="649" t="n">
        <v>1085320</v>
      </c>
      <c r="U152" s="649" t="n"/>
      <c r="V152" s="649" t="n">
        <v>234000</v>
      </c>
      <c r="W152" s="649" t="n">
        <v>177900</v>
      </c>
      <c r="X152" s="649" t="n"/>
      <c r="Y152" s="649" t="n"/>
      <c r="Z152" s="649" t="n"/>
      <c r="AA152" s="649" t="n">
        <v>38340</v>
      </c>
      <c r="AB152" s="649" t="n"/>
      <c r="AC152" s="649" t="n">
        <v>270240</v>
      </c>
      <c r="AD152" s="649" t="n">
        <v>414860</v>
      </c>
      <c r="AE152" s="649" t="n">
        <v>30600</v>
      </c>
      <c r="AF152" s="649" t="n"/>
      <c r="AG152" s="244">
        <f>SUM(D152:AF152)</f>
        <v/>
      </c>
    </row>
    <row r="153" ht="20.1" customFormat="1" customHeight="1" s="15">
      <c r="A153" s="647" t="n"/>
      <c r="B153" s="100" t="inlineStr">
        <is>
          <t>FAJ</t>
        </is>
      </c>
      <c r="C153" s="22" t="inlineStr">
        <is>
          <t>Total</t>
        </is>
      </c>
      <c r="D153" s="654" t="n">
        <v>0</v>
      </c>
      <c r="E153" s="654" t="n">
        <v>0</v>
      </c>
      <c r="F153" s="654" t="n"/>
      <c r="G153" s="654" t="n"/>
      <c r="H153" s="654" t="n"/>
      <c r="I153" s="654" t="n"/>
      <c r="J153" s="654" t="n"/>
      <c r="K153" s="654" t="n"/>
      <c r="L153" s="676" t="n"/>
      <c r="M153" s="654" t="n"/>
      <c r="N153" s="654" t="n"/>
      <c r="O153" s="674" t="n"/>
      <c r="P153" s="675" t="n"/>
      <c r="Q153" s="675" t="n"/>
      <c r="R153" s="675" t="n"/>
      <c r="S153" s="654" t="n"/>
      <c r="T153" s="676" t="n"/>
      <c r="U153" s="676" t="n"/>
      <c r="V153" s="654" t="n">
        <v>0</v>
      </c>
      <c r="W153" s="654" t="n"/>
      <c r="X153" s="654" t="n"/>
      <c r="Y153" s="654" t="n"/>
      <c r="Z153" s="654" t="n"/>
      <c r="AA153" s="654" t="n"/>
      <c r="AB153" s="654" t="n"/>
      <c r="AC153" s="654" t="n">
        <v>450000</v>
      </c>
      <c r="AD153" s="654" t="n"/>
      <c r="AE153" s="654" t="n"/>
      <c r="AF153" s="654" t="n"/>
      <c r="AG153" s="244">
        <f>SUM(D153:AF153)</f>
        <v/>
      </c>
      <c r="AH153" s="659" t="n"/>
    </row>
    <row r="154" ht="20.1" customFormat="1" customHeight="1" s="15">
      <c r="A154" s="647" t="n"/>
      <c r="B154" s="156" t="inlineStr">
        <is>
          <t>ALBION/OTHER</t>
        </is>
      </c>
      <c r="C154" s="22" t="n"/>
      <c r="D154" s="654" t="n"/>
      <c r="E154" s="654" t="n"/>
      <c r="F154" s="654" t="n"/>
      <c r="G154" s="654" t="n"/>
      <c r="H154" s="654" t="n"/>
      <c r="I154" s="654" t="n"/>
      <c r="J154" s="654" t="n"/>
      <c r="K154" s="654" t="n"/>
      <c r="L154" s="676" t="n"/>
      <c r="M154" s="654" t="n"/>
      <c r="N154" s="654" t="n"/>
      <c r="O154" s="754" t="n"/>
      <c r="P154" s="754" t="n"/>
      <c r="Q154" s="674" t="n"/>
      <c r="R154" s="674" t="n"/>
      <c r="S154" s="654" t="n"/>
      <c r="T154" s="754" t="n"/>
      <c r="U154" s="754" t="n"/>
      <c r="V154" s="755" t="n"/>
      <c r="W154" s="654" t="n"/>
      <c r="X154" s="654" t="n"/>
      <c r="Y154" s="654" t="n"/>
      <c r="Z154" s="654" t="n"/>
      <c r="AA154" s="654" t="n">
        <v>415</v>
      </c>
      <c r="AB154" s="654" t="n"/>
      <c r="AC154" s="654" t="n"/>
      <c r="AD154" s="654" t="n">
        <v>4765</v>
      </c>
      <c r="AE154" s="654" t="n"/>
      <c r="AF154" s="654" t="n"/>
      <c r="AG154" s="244" t="n"/>
      <c r="AH154" s="659" t="n"/>
    </row>
    <row r="155" ht="20.1" customFormat="1" customHeight="1" s="15" thickBot="1">
      <c r="A155" s="648" t="n"/>
      <c r="B155" s="41" t="inlineStr">
        <is>
          <t>Freight</t>
        </is>
      </c>
      <c r="C155" s="42" t="n"/>
      <c r="D155" s="658" t="n">
        <v>1081538</v>
      </c>
      <c r="E155" s="658">
        <f>21390</f>
        <v/>
      </c>
      <c r="F155" s="658">
        <f>36500+1100+660+1440+660</f>
        <v/>
      </c>
      <c r="G155" s="658" t="n">
        <v>39010</v>
      </c>
      <c r="H155" s="658">
        <f>27700+21400+23500+36100+14050+19300+1000+21400</f>
        <v/>
      </c>
      <c r="I155" s="658" t="n">
        <v>1165456</v>
      </c>
      <c r="J155" s="658" t="n"/>
      <c r="K155" s="658">
        <f>1000+1000+1000+16450+140</f>
        <v/>
      </c>
      <c r="L155" s="756" t="n">
        <v>36100</v>
      </c>
      <c r="M155" s="658" t="n">
        <v>7750</v>
      </c>
      <c r="N155" s="757" t="n">
        <v>124200</v>
      </c>
      <c r="O155" s="677">
        <f>15100+990+1530</f>
        <v/>
      </c>
      <c r="P155" s="678" t="n">
        <v>2310</v>
      </c>
      <c r="Q155" s="679" t="n">
        <v>29440</v>
      </c>
      <c r="R155" s="679" t="n">
        <v>804494</v>
      </c>
      <c r="S155" s="758" t="n">
        <v>11900</v>
      </c>
      <c r="T155" s="759">
        <f>967611-81426</f>
        <v/>
      </c>
      <c r="U155" s="759">
        <f>1500-800</f>
        <v/>
      </c>
      <c r="V155" s="760" t="n">
        <v>622748</v>
      </c>
      <c r="W155" s="649" t="n">
        <v>61950</v>
      </c>
      <c r="X155" s="658" t="n"/>
      <c r="Y155" s="658" t="n"/>
      <c r="Z155" s="658">
        <f>21400+29800+2000+500</f>
        <v/>
      </c>
      <c r="AA155" s="658" t="n">
        <v>13950</v>
      </c>
      <c r="AB155" s="658" t="n">
        <v>1500</v>
      </c>
      <c r="AC155" s="658" t="n">
        <v>540758</v>
      </c>
      <c r="AD155" s="658" t="n">
        <v>35300</v>
      </c>
      <c r="AE155" s="658">
        <f>1000+1000+1000+11990+14050</f>
        <v/>
      </c>
      <c r="AF155" s="658" t="n">
        <v>12150</v>
      </c>
      <c r="AG155" s="244">
        <f>SUM(D155:AF155)</f>
        <v/>
      </c>
      <c r="AH155" s="659" t="n"/>
      <c r="AI155" s="43" t="n"/>
      <c r="AJ155" s="659" t="n"/>
      <c r="AK155" s="659" t="n"/>
    </row>
    <row r="156" ht="20.1" customFormat="1" customHeight="1" s="15" thickBot="1">
      <c r="A156" s="475" t="inlineStr">
        <is>
          <t>輸送費込み請求金額</t>
        </is>
      </c>
      <c r="B156" s="719" t="n"/>
      <c r="C156" s="719" t="n"/>
      <c r="D156" s="745">
        <f>SUM(D107:D155)</f>
        <v/>
      </c>
      <c r="E156" s="745">
        <f>SUM(E107:E155)</f>
        <v/>
      </c>
      <c r="F156" s="745">
        <f>SUM(F107:F155)</f>
        <v/>
      </c>
      <c r="G156" s="745">
        <f>SUM(G107:G155)</f>
        <v/>
      </c>
      <c r="H156" s="745">
        <f>SUM(H107:H155)</f>
        <v/>
      </c>
      <c r="I156" s="745">
        <f>SUM(I107:I155)</f>
        <v/>
      </c>
      <c r="J156" s="745">
        <f>SUM(J107:J155)</f>
        <v/>
      </c>
      <c r="K156" s="745">
        <f>SUM(K107:K155)</f>
        <v/>
      </c>
      <c r="L156" s="745">
        <f>SUM(L107:L155)</f>
        <v/>
      </c>
      <c r="M156" s="745">
        <f>SUM(M107:M155)</f>
        <v/>
      </c>
      <c r="N156" s="745">
        <f>SUM(N107:N155)</f>
        <v/>
      </c>
      <c r="O156" s="745">
        <f>SUM(O107:O155)</f>
        <v/>
      </c>
      <c r="P156" s="745">
        <f>SUM(P107:P155)</f>
        <v/>
      </c>
      <c r="Q156" s="745">
        <f>SUM(Q107:Q155)</f>
        <v/>
      </c>
      <c r="R156" s="745">
        <f>SUM(R107:R155)</f>
        <v/>
      </c>
      <c r="S156" s="745">
        <f>SUM(S107:S155)</f>
        <v/>
      </c>
      <c r="T156" s="745">
        <f>SUM(T107:T155)</f>
        <v/>
      </c>
      <c r="U156" s="745">
        <f>SUM(U107:U155)</f>
        <v/>
      </c>
      <c r="V156" s="745">
        <f>SUM(V107:V155)</f>
        <v/>
      </c>
      <c r="W156" s="745">
        <f>SUM(W107:W155)</f>
        <v/>
      </c>
      <c r="X156" s="745">
        <f>SUM(X107:X155)</f>
        <v/>
      </c>
      <c r="Y156" s="745">
        <f>SUM(Y107:Y155)</f>
        <v/>
      </c>
      <c r="Z156" s="745">
        <f>SUM(Z107:Z155)</f>
        <v/>
      </c>
      <c r="AA156" s="761">
        <f>SUM(AA107:AA155)</f>
        <v/>
      </c>
      <c r="AB156" s="761">
        <f>SUM(AB107:AB155)</f>
        <v/>
      </c>
      <c r="AC156" s="762">
        <f>SUM(AC107:AC155)</f>
        <v/>
      </c>
      <c r="AD156" s="762">
        <f>SUM(AD107:AD155)</f>
        <v/>
      </c>
      <c r="AE156" s="762">
        <f>SUM(AE107:AE155)</f>
        <v/>
      </c>
      <c r="AF156" s="762">
        <f>SUM(AF107:AF155)</f>
        <v/>
      </c>
      <c r="AG156" s="244">
        <f>SUM(D156:AF156)</f>
        <v/>
      </c>
      <c r="AH156" s="221" t="n"/>
      <c r="AI156" s="43" t="n"/>
      <c r="AK156" s="221" t="n"/>
      <c r="AL156" s="673" t="n"/>
    </row>
    <row r="157" ht="20.1" customFormat="1" customHeight="1" s="15">
      <c r="A157" s="734" t="inlineStr">
        <is>
          <t>KS/センコン総合利益</t>
        </is>
      </c>
      <c r="B157" s="681" t="n"/>
      <c r="C157" s="681" t="n"/>
      <c r="D157" s="658">
        <f>D156-D106</f>
        <v/>
      </c>
      <c r="E157" s="658">
        <f>E156-E106</f>
        <v/>
      </c>
      <c r="F157" s="658">
        <f>F156-F106</f>
        <v/>
      </c>
      <c r="G157" s="658">
        <f>G156-G106</f>
        <v/>
      </c>
      <c r="H157" s="658">
        <f>H156-H106</f>
        <v/>
      </c>
      <c r="I157" s="658">
        <f>I156-I106</f>
        <v/>
      </c>
      <c r="J157" s="658">
        <f>J156-J106</f>
        <v/>
      </c>
      <c r="K157" s="658">
        <f>K156-K106</f>
        <v/>
      </c>
      <c r="L157" s="756">
        <f>L156-L106</f>
        <v/>
      </c>
      <c r="M157" s="658">
        <f>M156-M106</f>
        <v/>
      </c>
      <c r="N157" s="658">
        <f>N156-N106</f>
        <v/>
      </c>
      <c r="O157" s="658">
        <f>O156-O106</f>
        <v/>
      </c>
      <c r="P157" s="678">
        <f>P156-P106</f>
        <v/>
      </c>
      <c r="Q157" s="763">
        <f>Q156-Q106</f>
        <v/>
      </c>
      <c r="R157" s="763">
        <f>R156-R106</f>
        <v/>
      </c>
      <c r="S157" s="658">
        <f>S156-S106</f>
        <v/>
      </c>
      <c r="T157" s="658">
        <f>T156-T106</f>
        <v/>
      </c>
      <c r="U157" s="658">
        <f>U156-U106</f>
        <v/>
      </c>
      <c r="V157" s="658">
        <f>V156-V106</f>
        <v/>
      </c>
      <c r="W157" s="658">
        <f>W156-W106</f>
        <v/>
      </c>
      <c r="X157" s="658">
        <f>X156-X106</f>
        <v/>
      </c>
      <c r="Y157" s="658">
        <f>Y156-Y106</f>
        <v/>
      </c>
      <c r="Z157" s="658">
        <f>Z156-Z106</f>
        <v/>
      </c>
      <c r="AA157" s="702">
        <f>AA156-AA106</f>
        <v/>
      </c>
      <c r="AB157" s="702">
        <f>AB156-AB106</f>
        <v/>
      </c>
      <c r="AC157" s="702">
        <f>AC156-AC106</f>
        <v/>
      </c>
      <c r="AD157" s="658">
        <f>AD156-AD106</f>
        <v/>
      </c>
      <c r="AE157" s="658">
        <f>AE156-AE106</f>
        <v/>
      </c>
      <c r="AF157" s="658">
        <f>AF156-AF106</f>
        <v/>
      </c>
      <c r="AG157" s="244">
        <f>SUM(D157:AF157)</f>
        <v/>
      </c>
    </row>
    <row r="158" ht="20.1" customFormat="1" customHeight="1" s="15">
      <c r="A158" s="703" t="n"/>
      <c r="B158" s="708" t="n"/>
      <c r="C158" s="708" t="n"/>
      <c r="D158" s="115">
        <f>D157/D156</f>
        <v/>
      </c>
      <c r="E158" s="115">
        <f>E157/E156</f>
        <v/>
      </c>
      <c r="F158" s="115">
        <f>F157/F156</f>
        <v/>
      </c>
      <c r="G158" s="115">
        <f>G157/G156</f>
        <v/>
      </c>
      <c r="H158" s="115">
        <f>H157/H156</f>
        <v/>
      </c>
      <c r="I158" s="115">
        <f>I157/I156</f>
        <v/>
      </c>
      <c r="J158" s="115">
        <f>J157/J156</f>
        <v/>
      </c>
      <c r="K158" s="115">
        <f>K157/K156</f>
        <v/>
      </c>
      <c r="L158" s="286">
        <f>L157/L156</f>
        <v/>
      </c>
      <c r="M158" s="115">
        <f>M157/M156</f>
        <v/>
      </c>
      <c r="N158" s="115">
        <f>N157/N156</f>
        <v/>
      </c>
      <c r="O158" s="287">
        <f>O157/O156</f>
        <v/>
      </c>
      <c r="P158" s="288">
        <f>P157/P156</f>
        <v/>
      </c>
      <c r="Q158" s="115">
        <f>Q157/Q156</f>
        <v/>
      </c>
      <c r="R158" s="115">
        <f>R157/R156</f>
        <v/>
      </c>
      <c r="S158" s="115">
        <f>S157/S156</f>
        <v/>
      </c>
      <c r="T158" s="115">
        <f>T157/T156</f>
        <v/>
      </c>
      <c r="U158" s="115">
        <f>U157/U156</f>
        <v/>
      </c>
      <c r="V158" s="115">
        <f>V157/V156</f>
        <v/>
      </c>
      <c r="W158" s="115">
        <f>W157/W156</f>
        <v/>
      </c>
      <c r="X158" s="115">
        <f>X157/X156</f>
        <v/>
      </c>
      <c r="Y158" s="115">
        <f>Y157/Y156</f>
        <v/>
      </c>
      <c r="Z158" s="115">
        <f>Z157/Z156</f>
        <v/>
      </c>
      <c r="AA158" s="115">
        <f>AA157/AA156</f>
        <v/>
      </c>
      <c r="AB158" s="115">
        <f>AB157/AB156</f>
        <v/>
      </c>
      <c r="AC158" s="115">
        <f>AC157/AC156</f>
        <v/>
      </c>
      <c r="AD158" s="115">
        <f>AD157/AD156</f>
        <v/>
      </c>
      <c r="AE158" s="115">
        <f>AE157/AE156</f>
        <v/>
      </c>
      <c r="AF158" s="115">
        <f>AF157/AF156</f>
        <v/>
      </c>
      <c r="AG158" s="289">
        <f>AG157/AG156</f>
        <v/>
      </c>
    </row>
    <row r="159" ht="20.1" customFormat="1" customHeight="1" s="15">
      <c r="A159" s="481" t="inlineStr">
        <is>
          <t>センコン
利益</t>
        </is>
      </c>
      <c r="B159" s="489" t="inlineStr">
        <is>
          <t>センコン利益(FLOUVEIL,CBON)</t>
        </is>
      </c>
      <c r="C159" s="667" t="n"/>
      <c r="D159" s="658">
        <f>(D5-D3)+(D11-D9)</f>
        <v/>
      </c>
      <c r="E159" s="658">
        <f>(E5-E3)+(E11-E9)</f>
        <v/>
      </c>
      <c r="F159" s="658">
        <f>(F5-F3)+(F11-F9)</f>
        <v/>
      </c>
      <c r="G159" s="658">
        <f>(G5-G3)+(G11-G9)</f>
        <v/>
      </c>
      <c r="H159" s="658">
        <f>(H5-H3)+(H11-H9)</f>
        <v/>
      </c>
      <c r="I159" s="658">
        <f>(I5-I3)+(I11-I9)</f>
        <v/>
      </c>
      <c r="J159" s="658">
        <f>(J5-J3)+(J11-J9)</f>
        <v/>
      </c>
      <c r="K159" s="658">
        <f>(K5-K3)+(K11-K9)</f>
        <v/>
      </c>
      <c r="L159" s="756">
        <f>(L5-L3)+(L11-L9)</f>
        <v/>
      </c>
      <c r="M159" s="658">
        <f>(M5-M3)+(M11-M9)</f>
        <v/>
      </c>
      <c r="N159" s="679" t="n"/>
      <c r="O159" s="679">
        <f>(O5-O3)+(O11-O9)</f>
        <v/>
      </c>
      <c r="P159" s="658">
        <f>(P5-P3)+(P11-P9)</f>
        <v/>
      </c>
      <c r="Q159" s="658">
        <f>(Q5-Q3)+(Q11-Q9)</f>
        <v/>
      </c>
      <c r="R159" s="658" t="n"/>
      <c r="S159" s="658">
        <f>(S5-S3)+(S11-S9)</f>
        <v/>
      </c>
      <c r="T159" s="658">
        <f>(T5-T3)+(T11-T9)</f>
        <v/>
      </c>
      <c r="U159" s="658">
        <f>(U5-U3)+(U11-U9)</f>
        <v/>
      </c>
      <c r="V159" s="658">
        <f>(V5-V3)+(V11-V9)</f>
        <v/>
      </c>
      <c r="W159" s="658">
        <f>(W5-W3)+(W11-W9)</f>
        <v/>
      </c>
      <c r="X159" s="658">
        <f>(X5-X3)+(X11-X9)</f>
        <v/>
      </c>
      <c r="Y159" s="658">
        <f>(Y5-Y3)+(Y11-Y9)</f>
        <v/>
      </c>
      <c r="Z159" s="658" t="n"/>
      <c r="AA159" s="658">
        <f>(AA5-AA3)+(AA11-AA9)</f>
        <v/>
      </c>
      <c r="AB159" s="658">
        <f>(AB5-AB3)+(AB11-AB9)</f>
        <v/>
      </c>
      <c r="AC159" s="658">
        <f>(AC5-AC3)+(AC11-AC9)</f>
        <v/>
      </c>
      <c r="AD159" s="658">
        <f>(AD5-AD3)+(AD11-AD9)</f>
        <v/>
      </c>
      <c r="AE159" s="658" t="n"/>
      <c r="AF159" s="658" t="n"/>
      <c r="AG159" s="658">
        <f>SUM(D159:AA159)</f>
        <v/>
      </c>
    </row>
    <row r="160" ht="20.1" customFormat="1" customHeight="1" s="15">
      <c r="A160" s="648" t="n"/>
      <c r="B160" s="489" t="inlineStr">
        <is>
          <t>センコン利益率(FLOUVEIL,CBON)</t>
        </is>
      </c>
      <c r="C160" s="667" t="n"/>
      <c r="D160" s="115">
        <f>D159/(D11+D5)</f>
        <v/>
      </c>
      <c r="E160" s="115">
        <f>E159/(E11+E5)</f>
        <v/>
      </c>
      <c r="F160" s="115">
        <f>F159/(F11+F5)</f>
        <v/>
      </c>
      <c r="G160" s="115">
        <f>G159/(G11+G5)</f>
        <v/>
      </c>
      <c r="H160" s="115">
        <f>H159/(H11+H5)</f>
        <v/>
      </c>
      <c r="I160" s="115">
        <f>I159/(I11+I5)</f>
        <v/>
      </c>
      <c r="J160" s="115">
        <f>J159/(J11+J5)</f>
        <v/>
      </c>
      <c r="K160" s="115">
        <f>K159/(K11+K5)</f>
        <v/>
      </c>
      <c r="L160" s="286">
        <f>L159/(L11+L5)</f>
        <v/>
      </c>
      <c r="M160" s="115">
        <f>M159/(M11+M5)</f>
        <v/>
      </c>
      <c r="N160" s="290" t="n"/>
      <c r="O160" s="290">
        <f>O159/(O11+O5)</f>
        <v/>
      </c>
      <c r="P160" s="115">
        <f>P159/(P11+P5)</f>
        <v/>
      </c>
      <c r="Q160" s="115">
        <f>Q159/(Q11+Q5)</f>
        <v/>
      </c>
      <c r="R160" s="115" t="n"/>
      <c r="S160" s="115">
        <f>S159/(S11+S5)</f>
        <v/>
      </c>
      <c r="T160" s="115">
        <f>T159/(T11+T5)</f>
        <v/>
      </c>
      <c r="U160" s="115">
        <f>U159/(U11+U5)</f>
        <v/>
      </c>
      <c r="V160" s="115">
        <f>V159/(V11+V5)</f>
        <v/>
      </c>
      <c r="W160" s="115">
        <f>W159/(W11+W5)</f>
        <v/>
      </c>
      <c r="X160" s="115" t="n"/>
      <c r="Y160" s="115" t="n"/>
      <c r="Z160" s="115" t="n"/>
      <c r="AA160" s="115">
        <f>AA159/(AA11+AA5)</f>
        <v/>
      </c>
      <c r="AB160" s="115">
        <f>AB159/(AB11+AB5)</f>
        <v/>
      </c>
      <c r="AC160" s="115">
        <f>AC159/(AC11+AC5)</f>
        <v/>
      </c>
      <c r="AD160" s="115">
        <f>AD159/(AD11+AD5)</f>
        <v/>
      </c>
      <c r="AE160" s="115" t="n"/>
      <c r="AF160" s="115" t="n"/>
      <c r="AG160" s="115">
        <f>AG159/(AG11+AG5)</f>
        <v/>
      </c>
    </row>
    <row r="161" ht="20.1" customFormat="1" customHeight="1" s="15">
      <c r="A161" s="735" t="inlineStr">
        <is>
          <t>KS商品別利益</t>
        </is>
      </c>
      <c r="B161" s="412" t="inlineStr">
        <is>
          <t>（FLOUVEIL）</t>
        </is>
      </c>
      <c r="C161" s="705" t="n"/>
      <c r="D161" s="649">
        <f>D107-D5</f>
        <v/>
      </c>
      <c r="E161" s="649">
        <f>E107-E5</f>
        <v/>
      </c>
      <c r="F161" s="649">
        <f>F107-F5</f>
        <v/>
      </c>
      <c r="G161" s="649">
        <f>G107-G5</f>
        <v/>
      </c>
      <c r="H161" s="649">
        <f>H107-H5</f>
        <v/>
      </c>
      <c r="I161" s="649">
        <f>I107-I5</f>
        <v/>
      </c>
      <c r="J161" s="649">
        <f>J107-J5</f>
        <v/>
      </c>
      <c r="K161" s="649">
        <f>K107-K5</f>
        <v/>
      </c>
      <c r="L161" s="650">
        <f>L107-L5</f>
        <v/>
      </c>
      <c r="M161" s="649">
        <f>M107-M5</f>
        <v/>
      </c>
      <c r="N161" s="651" t="n"/>
      <c r="O161" s="651">
        <f>O107-O5</f>
        <v/>
      </c>
      <c r="P161" s="649">
        <f>P107-P5</f>
        <v/>
      </c>
      <c r="Q161" s="649">
        <f>Q107-Q5</f>
        <v/>
      </c>
      <c r="R161" s="649">
        <f>R107-R5</f>
        <v/>
      </c>
      <c r="S161" s="649">
        <f>S107-S5</f>
        <v/>
      </c>
      <c r="T161" s="649" t="n"/>
      <c r="U161" s="649" t="n"/>
      <c r="V161" s="649">
        <f>V107-V5</f>
        <v/>
      </c>
      <c r="W161" s="649">
        <f>W107-W5</f>
        <v/>
      </c>
      <c r="X161" s="649">
        <f>X107-X5</f>
        <v/>
      </c>
      <c r="Y161" s="649">
        <f>Y107-Y5</f>
        <v/>
      </c>
      <c r="Z161" s="649">
        <f>Z107-Z5</f>
        <v/>
      </c>
      <c r="AA161" s="649">
        <f>AA107-AA5</f>
        <v/>
      </c>
      <c r="AB161" s="649" t="n"/>
      <c r="AC161" s="649">
        <f>AC107-AC5</f>
        <v/>
      </c>
      <c r="AD161" s="649">
        <f>AD107-AD5</f>
        <v/>
      </c>
      <c r="AE161" s="649">
        <f>AE107-AE5</f>
        <v/>
      </c>
      <c r="AF161" s="649">
        <f>AF107-AF5</f>
        <v/>
      </c>
      <c r="AG161" s="658">
        <f>SUM(D161:AC161)</f>
        <v/>
      </c>
    </row>
    <row r="162" ht="20.1" customFormat="1" customHeight="1" s="15">
      <c r="A162" s="647" t="n"/>
      <c r="B162" s="703" t="n"/>
      <c r="C162" s="704" t="n"/>
      <c r="D162" s="115">
        <f>D161/D107</f>
        <v/>
      </c>
      <c r="E162" s="115">
        <f>E161/E107</f>
        <v/>
      </c>
      <c r="F162" s="115">
        <f>F161/F107</f>
        <v/>
      </c>
      <c r="G162" s="115">
        <f>G161/G107</f>
        <v/>
      </c>
      <c r="H162" s="115">
        <f>H161/H107</f>
        <v/>
      </c>
      <c r="I162" s="115">
        <f>I161/I107</f>
        <v/>
      </c>
      <c r="J162" s="115">
        <f>J161/J107</f>
        <v/>
      </c>
      <c r="K162" s="115">
        <f>K161/K107</f>
        <v/>
      </c>
      <c r="L162" s="286">
        <f>L161/L107</f>
        <v/>
      </c>
      <c r="M162" s="115">
        <f>M161/M107</f>
        <v/>
      </c>
      <c r="N162" s="290" t="n"/>
      <c r="O162" s="290">
        <f>O161/O107</f>
        <v/>
      </c>
      <c r="P162" s="115">
        <f>P161/P107</f>
        <v/>
      </c>
      <c r="Q162" s="115">
        <f>Q161/Q107</f>
        <v/>
      </c>
      <c r="R162" s="115">
        <f>R161/R107</f>
        <v/>
      </c>
      <c r="S162" s="115">
        <f>S161/S107</f>
        <v/>
      </c>
      <c r="T162" s="115" t="n"/>
      <c r="U162" s="115" t="n"/>
      <c r="V162" s="115">
        <f>V161/V107</f>
        <v/>
      </c>
      <c r="W162" s="115">
        <f>W161/W107</f>
        <v/>
      </c>
      <c r="X162" s="115">
        <f>X161/X107</f>
        <v/>
      </c>
      <c r="Y162" s="115">
        <f>Y161/Y107</f>
        <v/>
      </c>
      <c r="Z162" s="115">
        <f>Z161/Z107</f>
        <v/>
      </c>
      <c r="AA162" s="115">
        <f>AA161/AA107</f>
        <v/>
      </c>
      <c r="AB162" s="115" t="n"/>
      <c r="AC162" s="115">
        <f>AC161/AC107</f>
        <v/>
      </c>
      <c r="AD162" s="115">
        <f>AD161/AD107</f>
        <v/>
      </c>
      <c r="AE162" s="115">
        <f>AE161/AE107</f>
        <v/>
      </c>
      <c r="AF162" s="115">
        <f>AF161/AF107</f>
        <v/>
      </c>
      <c r="AG162" s="289">
        <f>AG161/AG107</f>
        <v/>
      </c>
    </row>
    <row r="163" ht="20.1" customFormat="1" customHeight="1" s="15">
      <c r="A163" s="647" t="n"/>
      <c r="B163" s="412" t="inlineStr">
        <is>
          <t>（RELENT）</t>
        </is>
      </c>
      <c r="C163" s="705" t="n"/>
      <c r="D163" s="291">
        <f>D108-D7</f>
        <v/>
      </c>
      <c r="E163" s="291">
        <f>E108-E7</f>
        <v/>
      </c>
      <c r="F163" s="291">
        <f>F108-F7</f>
        <v/>
      </c>
      <c r="G163" s="291">
        <f>G108-G7</f>
        <v/>
      </c>
      <c r="H163" s="291">
        <f>H108-H7</f>
        <v/>
      </c>
      <c r="I163" s="291">
        <f>I108-I7</f>
        <v/>
      </c>
      <c r="J163" s="291">
        <f>J108-J7</f>
        <v/>
      </c>
      <c r="K163" s="291">
        <f>K108-K7</f>
        <v/>
      </c>
      <c r="L163" s="291">
        <f>L108-L7</f>
        <v/>
      </c>
      <c r="M163" s="291">
        <f>M108-M7</f>
        <v/>
      </c>
      <c r="N163" s="291" t="n"/>
      <c r="O163" s="291">
        <f>O108-O7</f>
        <v/>
      </c>
      <c r="P163" s="291">
        <f>P108-P7</f>
        <v/>
      </c>
      <c r="Q163" s="291">
        <f>Q108-Q7</f>
        <v/>
      </c>
      <c r="R163" s="291">
        <f>R108-R7</f>
        <v/>
      </c>
      <c r="S163" s="291">
        <f>S108-S7</f>
        <v/>
      </c>
      <c r="T163" s="291" t="n"/>
      <c r="U163" s="291" t="n"/>
      <c r="V163" s="291">
        <f>V108-V7</f>
        <v/>
      </c>
      <c r="W163" s="291">
        <f>W108-W7</f>
        <v/>
      </c>
      <c r="X163" s="291">
        <f>X108-X7</f>
        <v/>
      </c>
      <c r="Y163" s="291">
        <f>Y108-Y7</f>
        <v/>
      </c>
      <c r="Z163" s="291">
        <f>Z108-Z7</f>
        <v/>
      </c>
      <c r="AA163" s="291">
        <f>AA108-AA7</f>
        <v/>
      </c>
      <c r="AB163" s="291" t="n"/>
      <c r="AC163" s="291">
        <f>AC108-AC7</f>
        <v/>
      </c>
      <c r="AD163" s="291">
        <f>AD108-AD7</f>
        <v/>
      </c>
      <c r="AE163" s="291">
        <f>AE108-AE7</f>
        <v/>
      </c>
      <c r="AF163" s="291">
        <f>AF108-AF7</f>
        <v/>
      </c>
      <c r="AG163" s="658">
        <f>SUM(D163:AC163)</f>
        <v/>
      </c>
    </row>
    <row r="164" ht="20.1" customFormat="1" customHeight="1" s="15">
      <c r="A164" s="647" t="n"/>
      <c r="B164" s="703" t="n"/>
      <c r="C164" s="704" t="n"/>
      <c r="D164" s="115">
        <f>D163/D108</f>
        <v/>
      </c>
      <c r="E164" s="115">
        <f>E163/E108</f>
        <v/>
      </c>
      <c r="F164" s="115">
        <f>F163/F108</f>
        <v/>
      </c>
      <c r="G164" s="115">
        <f>G163/G108</f>
        <v/>
      </c>
      <c r="H164" s="115">
        <f>H163/H108</f>
        <v/>
      </c>
      <c r="I164" s="115">
        <f>I163/I108</f>
        <v/>
      </c>
      <c r="J164" s="115">
        <f>J163/J108</f>
        <v/>
      </c>
      <c r="K164" s="115">
        <f>K163/K108</f>
        <v/>
      </c>
      <c r="L164" s="115">
        <f>L163/L108</f>
        <v/>
      </c>
      <c r="M164" s="115">
        <f>M163/M108</f>
        <v/>
      </c>
      <c r="N164" s="115" t="n"/>
      <c r="O164" s="115">
        <f>O163/O108</f>
        <v/>
      </c>
      <c r="P164" s="115">
        <f>P163/P108</f>
        <v/>
      </c>
      <c r="Q164" s="115">
        <f>Q163/Q108</f>
        <v/>
      </c>
      <c r="R164" s="115">
        <f>R163/R108</f>
        <v/>
      </c>
      <c r="S164" s="115">
        <f>S163/S108</f>
        <v/>
      </c>
      <c r="T164" s="115" t="n"/>
      <c r="U164" s="115" t="n"/>
      <c r="V164" s="115">
        <f>V163/V108</f>
        <v/>
      </c>
      <c r="W164" s="115">
        <f>W163/W108</f>
        <v/>
      </c>
      <c r="X164" s="115">
        <f>X163/X108</f>
        <v/>
      </c>
      <c r="Y164" s="115">
        <f>Y163/Y108</f>
        <v/>
      </c>
      <c r="Z164" s="115">
        <f>Z163/Z108</f>
        <v/>
      </c>
      <c r="AA164" s="115">
        <f>AA163/AA108</f>
        <v/>
      </c>
      <c r="AB164" s="115" t="n"/>
      <c r="AC164" s="115">
        <f>AC163/AC108</f>
        <v/>
      </c>
      <c r="AD164" s="115">
        <f>AD163/AD108</f>
        <v/>
      </c>
      <c r="AE164" s="115">
        <f>AE163/AE108</f>
        <v/>
      </c>
      <c r="AF164" s="115">
        <f>AF163/AF108</f>
        <v/>
      </c>
      <c r="AG164" s="115">
        <f>AG163/AG108</f>
        <v/>
      </c>
    </row>
    <row r="165" ht="20.1" customFormat="1" customHeight="1" s="15">
      <c r="A165" s="647" t="n"/>
      <c r="B165" s="412" t="inlineStr">
        <is>
          <t>(CBON)</t>
        </is>
      </c>
      <c r="C165" s="705" t="n"/>
      <c r="D165" s="658">
        <f>D109-D11</f>
        <v/>
      </c>
      <c r="E165" s="658">
        <f>E109-E11</f>
        <v/>
      </c>
      <c r="F165" s="658">
        <f>F109-F11</f>
        <v/>
      </c>
      <c r="G165" s="658">
        <f>G109-G11</f>
        <v/>
      </c>
      <c r="H165" s="658">
        <f>H109-H11</f>
        <v/>
      </c>
      <c r="I165" s="658">
        <f>I109-I11</f>
        <v/>
      </c>
      <c r="J165" s="658">
        <f>J109-J11</f>
        <v/>
      </c>
      <c r="K165" s="658">
        <f>K109-K9</f>
        <v/>
      </c>
      <c r="L165" s="658">
        <f>L109-L11</f>
        <v/>
      </c>
      <c r="M165" s="658">
        <f>M109-M11</f>
        <v/>
      </c>
      <c r="N165" s="658" t="n"/>
      <c r="O165" s="658">
        <f>O109-O11</f>
        <v/>
      </c>
      <c r="P165" s="658">
        <f>P109-P11</f>
        <v/>
      </c>
      <c r="Q165" s="658">
        <f>Q109-Q11</f>
        <v/>
      </c>
      <c r="R165" s="658">
        <f>R109-R11</f>
        <v/>
      </c>
      <c r="S165" s="658">
        <f>S109-S11</f>
        <v/>
      </c>
      <c r="T165" s="658" t="n"/>
      <c r="U165" s="658" t="n"/>
      <c r="V165" s="658">
        <f>V109-V11</f>
        <v/>
      </c>
      <c r="W165" s="658">
        <f>W109-W11</f>
        <v/>
      </c>
      <c r="X165" s="658">
        <f>X109-X11</f>
        <v/>
      </c>
      <c r="Y165" s="658">
        <f>Y109-Y11</f>
        <v/>
      </c>
      <c r="Z165" s="658">
        <f>Z109-Z11</f>
        <v/>
      </c>
      <c r="AA165" s="658">
        <f>AA109-AA11</f>
        <v/>
      </c>
      <c r="AB165" s="658" t="n"/>
      <c r="AC165" s="658">
        <f>AC109-AC11</f>
        <v/>
      </c>
      <c r="AD165" s="658">
        <f>AD109-AD11</f>
        <v/>
      </c>
      <c r="AE165" s="658">
        <f>AE109-AE11</f>
        <v/>
      </c>
      <c r="AF165" s="658">
        <f>AF109-AF11</f>
        <v/>
      </c>
      <c r="AG165" s="658">
        <f>SUM(D165:AC165)</f>
        <v/>
      </c>
    </row>
    <row r="166" ht="20.1" customFormat="1" customHeight="1" s="15">
      <c r="A166" s="647" t="n"/>
      <c r="B166" s="703" t="n"/>
      <c r="C166" s="704" t="n"/>
      <c r="D166" s="115">
        <f>D165/D109</f>
        <v/>
      </c>
      <c r="E166" s="115">
        <f>E165/E109</f>
        <v/>
      </c>
      <c r="F166" s="115">
        <f>F165/F109</f>
        <v/>
      </c>
      <c r="G166" s="115">
        <f>G165/G109</f>
        <v/>
      </c>
      <c r="H166" s="115">
        <f>H165/H109</f>
        <v/>
      </c>
      <c r="I166" s="115">
        <f>I165/I109</f>
        <v/>
      </c>
      <c r="J166" s="115">
        <f>J165/J109</f>
        <v/>
      </c>
      <c r="K166" s="115">
        <f>K165/K109</f>
        <v/>
      </c>
      <c r="L166" s="115">
        <f>L165/L109</f>
        <v/>
      </c>
      <c r="M166" s="115">
        <f>M165/M109</f>
        <v/>
      </c>
      <c r="N166" s="115" t="n"/>
      <c r="O166" s="115">
        <f>O165/O109</f>
        <v/>
      </c>
      <c r="P166" s="115">
        <f>P165/P109</f>
        <v/>
      </c>
      <c r="Q166" s="115">
        <f>Q165/Q109</f>
        <v/>
      </c>
      <c r="R166" s="115">
        <f>R165/R109</f>
        <v/>
      </c>
      <c r="S166" s="115">
        <f>S165/S109</f>
        <v/>
      </c>
      <c r="T166" s="115" t="n"/>
      <c r="U166" s="115" t="n"/>
      <c r="V166" s="115">
        <f>V165/V109</f>
        <v/>
      </c>
      <c r="W166" s="115">
        <f>W165/W109</f>
        <v/>
      </c>
      <c r="X166" s="115">
        <f>X165/X109</f>
        <v/>
      </c>
      <c r="Y166" s="115">
        <f>Y165/Y109</f>
        <v/>
      </c>
      <c r="Z166" s="115">
        <f>Z165/Z109</f>
        <v/>
      </c>
      <c r="AA166" s="115">
        <f>AA165/AA109</f>
        <v/>
      </c>
      <c r="AB166" s="115" t="n"/>
      <c r="AC166" s="115">
        <f>AC165/AC109</f>
        <v/>
      </c>
      <c r="AD166" s="115">
        <f>AD165/AD109</f>
        <v/>
      </c>
      <c r="AE166" s="115">
        <f>AE165/AE109</f>
        <v/>
      </c>
      <c r="AF166" s="115">
        <f>AF165/AF109</f>
        <v/>
      </c>
      <c r="AG166" s="115">
        <f>AG165/AG109</f>
        <v/>
      </c>
    </row>
    <row r="167" ht="20.1" customFormat="1" customHeight="1" s="15">
      <c r="A167" s="647" t="n"/>
      <c r="B167" s="412" t="inlineStr">
        <is>
          <t>(Q1st)</t>
        </is>
      </c>
      <c r="C167" s="705" t="n"/>
      <c r="D167" s="706">
        <f>D110-D13</f>
        <v/>
      </c>
      <c r="E167" s="706">
        <f>E110-E13</f>
        <v/>
      </c>
      <c r="F167" s="706">
        <f>F110-F13</f>
        <v/>
      </c>
      <c r="G167" s="706">
        <f>G110-G13</f>
        <v/>
      </c>
      <c r="H167" s="706">
        <f>H110-H13</f>
        <v/>
      </c>
      <c r="I167" s="706">
        <f>I110-I13</f>
        <v/>
      </c>
      <c r="J167" s="706">
        <f>J110-J13</f>
        <v/>
      </c>
      <c r="K167" s="706">
        <f>K110-K13</f>
        <v/>
      </c>
      <c r="L167" s="706">
        <f>L110-L13</f>
        <v/>
      </c>
      <c r="M167" s="706">
        <f>M110-M13</f>
        <v/>
      </c>
      <c r="N167" s="706" t="n"/>
      <c r="O167" s="706">
        <f>O110-O13</f>
        <v/>
      </c>
      <c r="P167" s="706">
        <f>P110-P13</f>
        <v/>
      </c>
      <c r="Q167" s="706">
        <f>Q110-Q13</f>
        <v/>
      </c>
      <c r="R167" s="706">
        <f>R110-R13</f>
        <v/>
      </c>
      <c r="S167" s="706">
        <f>S110-S13</f>
        <v/>
      </c>
      <c r="T167" s="706" t="n"/>
      <c r="U167" s="706" t="n"/>
      <c r="V167" s="706">
        <f>V110-V13</f>
        <v/>
      </c>
      <c r="W167" s="706">
        <f>W110-W13</f>
        <v/>
      </c>
      <c r="X167" s="706">
        <f>X110-X13</f>
        <v/>
      </c>
      <c r="Y167" s="706">
        <f>Y110-Y13</f>
        <v/>
      </c>
      <c r="Z167" s="706">
        <f>Z110-Z13</f>
        <v/>
      </c>
      <c r="AA167" s="706">
        <f>AA110-AA13</f>
        <v/>
      </c>
      <c r="AB167" s="706" t="n"/>
      <c r="AC167" s="706">
        <f>AC110-AC13</f>
        <v/>
      </c>
      <c r="AD167" s="706">
        <f>AD110-AD13</f>
        <v/>
      </c>
      <c r="AE167" s="706">
        <f>AE110-AE13</f>
        <v/>
      </c>
      <c r="AF167" s="706">
        <f>AF110-AF13</f>
        <v/>
      </c>
      <c r="AG167" s="649">
        <f>SUM(D167:AC167)</f>
        <v/>
      </c>
    </row>
    <row r="168" ht="20.1" customFormat="1" customHeight="1" s="15">
      <c r="A168" s="647" t="n"/>
      <c r="B168" s="703" t="n"/>
      <c r="C168" s="704" t="n"/>
      <c r="D168" s="115">
        <f>D167/D110</f>
        <v/>
      </c>
      <c r="E168" s="115">
        <f>E167/E110</f>
        <v/>
      </c>
      <c r="F168" s="115">
        <f>F167/F110</f>
        <v/>
      </c>
      <c r="G168" s="115">
        <f>G167/G110</f>
        <v/>
      </c>
      <c r="H168" s="115">
        <f>H167/H110</f>
        <v/>
      </c>
      <c r="I168" s="115">
        <f>I167/I110</f>
        <v/>
      </c>
      <c r="J168" s="115">
        <f>J167/J110</f>
        <v/>
      </c>
      <c r="K168" s="115">
        <f>K167/K110</f>
        <v/>
      </c>
      <c r="L168" s="115">
        <f>L167/L110</f>
        <v/>
      </c>
      <c r="M168" s="115">
        <f>M167/M110</f>
        <v/>
      </c>
      <c r="N168" s="115" t="n"/>
      <c r="O168" s="115">
        <f>O167/O110</f>
        <v/>
      </c>
      <c r="P168" s="115">
        <f>P167/P110</f>
        <v/>
      </c>
      <c r="Q168" s="115">
        <f>Q167/Q110</f>
        <v/>
      </c>
      <c r="R168" s="115">
        <f>R167/R110</f>
        <v/>
      </c>
      <c r="S168" s="115">
        <f>S167/S110</f>
        <v/>
      </c>
      <c r="T168" s="115" t="n"/>
      <c r="U168" s="115" t="n"/>
      <c r="V168" s="115">
        <f>V167/V110</f>
        <v/>
      </c>
      <c r="W168" s="115">
        <f>W167/W110</f>
        <v/>
      </c>
      <c r="X168" s="115">
        <f>X167/X110</f>
        <v/>
      </c>
      <c r="Y168" s="115">
        <f>Y167/Y110</f>
        <v/>
      </c>
      <c r="Z168" s="115">
        <f>Z167/Z110</f>
        <v/>
      </c>
      <c r="AA168" s="115">
        <f>AA167/AA110</f>
        <v/>
      </c>
      <c r="AB168" s="115" t="n"/>
      <c r="AC168" s="115">
        <f>AC167/AC110</f>
        <v/>
      </c>
      <c r="AD168" s="115">
        <f>AD167/AD110</f>
        <v/>
      </c>
      <c r="AE168" s="115">
        <f>AE167/AE110</f>
        <v/>
      </c>
      <c r="AF168" s="115">
        <f>AF167/AF110</f>
        <v/>
      </c>
      <c r="AG168" s="115">
        <f>AG167/AG110</f>
        <v/>
      </c>
    </row>
    <row r="169" ht="20.1" customFormat="1" customHeight="1" s="15">
      <c r="A169" s="647" t="n"/>
      <c r="B169" s="414" t="inlineStr">
        <is>
          <t>ＣＨＡＮＳＯＮ</t>
        </is>
      </c>
      <c r="C169" s="705" t="n"/>
      <c r="D169" s="707">
        <f>D111-D15</f>
        <v/>
      </c>
      <c r="E169" s="707">
        <f>E111-E15</f>
        <v/>
      </c>
      <c r="F169" s="707">
        <f>F113-F15</f>
        <v/>
      </c>
      <c r="G169" s="707">
        <f>G111-G15</f>
        <v/>
      </c>
      <c r="H169" s="707">
        <f>H113-H15</f>
        <v/>
      </c>
      <c r="I169" s="707">
        <f>I113-I15</f>
        <v/>
      </c>
      <c r="J169" s="707">
        <f>J113-J15</f>
        <v/>
      </c>
      <c r="K169" s="707">
        <f>K111-K15</f>
        <v/>
      </c>
      <c r="L169" s="707">
        <f>L111-L15</f>
        <v/>
      </c>
      <c r="M169" s="707">
        <f>M111-M15</f>
        <v/>
      </c>
      <c r="N169" s="707">
        <f>N111-N15</f>
        <v/>
      </c>
      <c r="O169" s="707">
        <f>O111-O15</f>
        <v/>
      </c>
      <c r="P169" s="707">
        <f>P111-P15</f>
        <v/>
      </c>
      <c r="Q169" s="707">
        <f>Q111-Q15</f>
        <v/>
      </c>
      <c r="R169" s="707">
        <f>R111-R15</f>
        <v/>
      </c>
      <c r="S169" s="707">
        <f>S111-S15</f>
        <v/>
      </c>
      <c r="T169" s="707" t="n"/>
      <c r="U169" s="707" t="n"/>
      <c r="V169" s="707">
        <f>V111-V15</f>
        <v/>
      </c>
      <c r="W169" s="707">
        <f>W111-W15</f>
        <v/>
      </c>
      <c r="X169" s="707">
        <f>X111-X15</f>
        <v/>
      </c>
      <c r="Y169" s="707">
        <f>Y111-Y15</f>
        <v/>
      </c>
      <c r="Z169" s="707">
        <f>Z111-Z15</f>
        <v/>
      </c>
      <c r="AA169" s="707">
        <f>AA111-AA15</f>
        <v/>
      </c>
      <c r="AB169" s="707" t="n"/>
      <c r="AC169" s="707">
        <f>AC111-AC15</f>
        <v/>
      </c>
      <c r="AD169" s="707">
        <f>AD111-AD15</f>
        <v/>
      </c>
      <c r="AE169" s="707">
        <f>AE111-AE15</f>
        <v/>
      </c>
      <c r="AF169" s="707">
        <f>AF111-AF15</f>
        <v/>
      </c>
      <c r="AG169" s="658">
        <f>SUM(D169:AC169)</f>
        <v/>
      </c>
    </row>
    <row r="170" ht="20.1" customFormat="1" customHeight="1" s="15">
      <c r="A170" s="647" t="n"/>
      <c r="B170" s="703" t="n"/>
      <c r="C170" s="704" t="n"/>
      <c r="D170" s="114">
        <f>D169/D111</f>
        <v/>
      </c>
      <c r="E170" s="114">
        <f>E169/E111</f>
        <v/>
      </c>
      <c r="F170" s="114">
        <f>F169/F113</f>
        <v/>
      </c>
      <c r="G170" s="114">
        <f>G169/G111</f>
        <v/>
      </c>
      <c r="H170" s="114">
        <f>H169/H113</f>
        <v/>
      </c>
      <c r="I170" s="114">
        <f>I169/I113</f>
        <v/>
      </c>
      <c r="J170" s="114">
        <f>J169/J113</f>
        <v/>
      </c>
      <c r="K170" s="114">
        <f>K169/K111</f>
        <v/>
      </c>
      <c r="L170" s="114">
        <f>L169/L113</f>
        <v/>
      </c>
      <c r="M170" s="114">
        <f>M169/M111</f>
        <v/>
      </c>
      <c r="N170" s="114">
        <f>N169/N111</f>
        <v/>
      </c>
      <c r="O170" s="114">
        <f>O169/O113</f>
        <v/>
      </c>
      <c r="P170" s="114">
        <f>P169/P111</f>
        <v/>
      </c>
      <c r="Q170" s="114">
        <f>Q169/Q111</f>
        <v/>
      </c>
      <c r="R170" s="114">
        <f>R169/R111</f>
        <v/>
      </c>
      <c r="S170" s="114">
        <f>S169/S111</f>
        <v/>
      </c>
      <c r="T170" s="114" t="n"/>
      <c r="U170" s="114" t="n"/>
      <c r="V170" s="114">
        <f>V169/V111</f>
        <v/>
      </c>
      <c r="W170" s="114">
        <f>W169/W111</f>
        <v/>
      </c>
      <c r="X170" s="114">
        <f>X169/X111</f>
        <v/>
      </c>
      <c r="Y170" s="114">
        <f>Y169/Y111</f>
        <v/>
      </c>
      <c r="Z170" s="114">
        <f>Z169/Z111</f>
        <v/>
      </c>
      <c r="AA170" s="114">
        <f>AA169/AA111</f>
        <v/>
      </c>
      <c r="AB170" s="114" t="n"/>
      <c r="AC170" s="114">
        <f>AC169/AC111</f>
        <v/>
      </c>
      <c r="AD170" s="114">
        <f>AD169/AD111</f>
        <v/>
      </c>
      <c r="AE170" s="114">
        <f>AE169/AE111</f>
        <v/>
      </c>
      <c r="AF170" s="114">
        <f>AF169/AF111</f>
        <v/>
      </c>
      <c r="AG170" s="115">
        <f>AG169/AG113</f>
        <v/>
      </c>
    </row>
    <row r="171" ht="20.1" customFormat="1" customHeight="1" s="15">
      <c r="A171" s="647" t="n"/>
      <c r="B171" s="414" t="inlineStr">
        <is>
          <t>(姫ラボ）</t>
        </is>
      </c>
      <c r="C171" s="705" t="n"/>
      <c r="D171" s="654">
        <f>D112-D17</f>
        <v/>
      </c>
      <c r="E171" s="654">
        <f>E112-E17</f>
        <v/>
      </c>
      <c r="F171" s="654">
        <f>F114-F17</f>
        <v/>
      </c>
      <c r="G171" s="654">
        <f>G112-G17</f>
        <v/>
      </c>
      <c r="H171" s="654">
        <f>H114-H17</f>
        <v/>
      </c>
      <c r="I171" s="654">
        <f>I114-I17</f>
        <v/>
      </c>
      <c r="J171" s="654">
        <f>J114-J17</f>
        <v/>
      </c>
      <c r="K171" s="654">
        <f>K114-K17</f>
        <v/>
      </c>
      <c r="L171" s="654">
        <f>L114-L17</f>
        <v/>
      </c>
      <c r="M171" s="654">
        <f>M112-M17</f>
        <v/>
      </c>
      <c r="N171" s="654" t="n"/>
      <c r="O171" s="654">
        <f>O114-O17</f>
        <v/>
      </c>
      <c r="P171" s="654">
        <f>P114-P17</f>
        <v/>
      </c>
      <c r="Q171" s="654">
        <f>Q114-Q17</f>
        <v/>
      </c>
      <c r="R171" s="654">
        <f>R114-R17</f>
        <v/>
      </c>
      <c r="S171" s="654">
        <f>S114-S17</f>
        <v/>
      </c>
      <c r="T171" s="654" t="n"/>
      <c r="U171" s="654" t="n"/>
      <c r="V171" s="654">
        <f>V114-V17</f>
        <v/>
      </c>
      <c r="W171" s="654">
        <f>W114-W17</f>
        <v/>
      </c>
      <c r="X171" s="654">
        <f>X114-X17</f>
        <v/>
      </c>
      <c r="Y171" s="654">
        <f>Y112-Y17</f>
        <v/>
      </c>
      <c r="Z171" s="654">
        <f>Z114-Z17</f>
        <v/>
      </c>
      <c r="AA171" s="654">
        <f>AA114-AA17</f>
        <v/>
      </c>
      <c r="AB171" s="654" t="n"/>
      <c r="AC171" s="654">
        <f>AC114-AC17</f>
        <v/>
      </c>
      <c r="AD171" s="654">
        <f>AD114-AD17</f>
        <v/>
      </c>
      <c r="AE171" s="654">
        <f>AE114-AE17</f>
        <v/>
      </c>
      <c r="AF171" s="654">
        <f>AF114-AF17</f>
        <v/>
      </c>
      <c r="AG171" s="658">
        <f>SUM(D171:AF171)</f>
        <v/>
      </c>
    </row>
    <row r="172" ht="20.1" customFormat="1" customHeight="1" s="15">
      <c r="A172" s="647" t="n"/>
      <c r="B172" s="703" t="n"/>
      <c r="C172" s="704" t="n"/>
      <c r="D172" s="114">
        <f>D171/D112</f>
        <v/>
      </c>
      <c r="E172" s="114">
        <f>E171/E112</f>
        <v/>
      </c>
      <c r="F172" s="114">
        <f>F171/F114</f>
        <v/>
      </c>
      <c r="G172" s="114">
        <f>G171/G112</f>
        <v/>
      </c>
      <c r="H172" s="114">
        <f>H171/H114</f>
        <v/>
      </c>
      <c r="I172" s="114">
        <f>I171/I114</f>
        <v/>
      </c>
      <c r="J172" s="114">
        <f>J171/J114</f>
        <v/>
      </c>
      <c r="K172" s="114">
        <f>K171/K114</f>
        <v/>
      </c>
      <c r="L172" s="114">
        <f>L171/L114</f>
        <v/>
      </c>
      <c r="M172" s="114">
        <f>M171/M112</f>
        <v/>
      </c>
      <c r="N172" s="114" t="n"/>
      <c r="O172" s="114">
        <f>O171/O114</f>
        <v/>
      </c>
      <c r="P172" s="114">
        <f>P171/P114</f>
        <v/>
      </c>
      <c r="Q172" s="114">
        <f>Q171/Q114</f>
        <v/>
      </c>
      <c r="R172" s="114">
        <f>R171/R114</f>
        <v/>
      </c>
      <c r="S172" s="114">
        <f>S171/S114</f>
        <v/>
      </c>
      <c r="T172" s="114" t="n"/>
      <c r="U172" s="114" t="n"/>
      <c r="V172" s="114">
        <f>V171/V114</f>
        <v/>
      </c>
      <c r="W172" s="114">
        <f>W171/W114</f>
        <v/>
      </c>
      <c r="X172" s="114">
        <f>X171/X114</f>
        <v/>
      </c>
      <c r="Y172" s="114">
        <f>Y171/Y112</f>
        <v/>
      </c>
      <c r="Z172" s="114">
        <f>Z171/Z114</f>
        <v/>
      </c>
      <c r="AA172" s="114">
        <f>AA171/AA114</f>
        <v/>
      </c>
      <c r="AB172" s="114" t="n"/>
      <c r="AC172" s="114">
        <f>AC171/AC114</f>
        <v/>
      </c>
      <c r="AD172" s="114">
        <f>AD171/AD114</f>
        <v/>
      </c>
      <c r="AE172" s="114">
        <f>AE171/AE114</f>
        <v/>
      </c>
      <c r="AF172" s="114">
        <f>AF171/AF114</f>
        <v/>
      </c>
      <c r="AG172" s="115">
        <f>AG171/AG114</f>
        <v/>
      </c>
    </row>
    <row r="173" ht="20.1" customFormat="1" customHeight="1" s="15">
      <c r="A173" s="647" t="n"/>
      <c r="B173" s="414" t="inlineStr">
        <is>
          <t>(SUNSORIT)</t>
        </is>
      </c>
      <c r="C173" s="705" t="n"/>
      <c r="D173" s="658">
        <f>D113-D19</f>
        <v/>
      </c>
      <c r="E173" s="658">
        <f>E113-E19</f>
        <v/>
      </c>
      <c r="F173" s="658">
        <f>#REF!-F19</f>
        <v/>
      </c>
      <c r="G173" s="658">
        <f>G113-G19</f>
        <v/>
      </c>
      <c r="H173" s="658">
        <f>H113-H19</f>
        <v/>
      </c>
      <c r="I173" s="658">
        <f>I113-I19</f>
        <v/>
      </c>
      <c r="J173" s="658">
        <f>J113-J19</f>
        <v/>
      </c>
      <c r="K173" s="658">
        <f>K113-K19</f>
        <v/>
      </c>
      <c r="L173" s="658">
        <f>L113-L19</f>
        <v/>
      </c>
      <c r="M173" s="658">
        <f>M113-M19</f>
        <v/>
      </c>
      <c r="N173" s="658">
        <f>N113-N19</f>
        <v/>
      </c>
      <c r="O173" s="658">
        <f>O113-O19</f>
        <v/>
      </c>
      <c r="P173" s="658">
        <f>P113-P19</f>
        <v/>
      </c>
      <c r="Q173" s="658">
        <f>Q113-Q19</f>
        <v/>
      </c>
      <c r="R173" s="658">
        <f>R113-R19</f>
        <v/>
      </c>
      <c r="S173" s="658">
        <f>S113-S19</f>
        <v/>
      </c>
      <c r="T173" s="658" t="n"/>
      <c r="U173" s="658" t="n"/>
      <c r="V173" s="658">
        <f>V113-V19</f>
        <v/>
      </c>
      <c r="W173" s="658">
        <f>W113-W19</f>
        <v/>
      </c>
      <c r="X173" s="658">
        <f>X113-X19</f>
        <v/>
      </c>
      <c r="Y173" s="658">
        <f>Y113-Y19</f>
        <v/>
      </c>
      <c r="Z173" s="658">
        <f>Z113-Z19</f>
        <v/>
      </c>
      <c r="AA173" s="658">
        <f>AA113-AA19</f>
        <v/>
      </c>
      <c r="AB173" s="658" t="n"/>
      <c r="AC173" s="658">
        <f>AC113-AC19</f>
        <v/>
      </c>
      <c r="AD173" s="658">
        <f>AD113-AD19</f>
        <v/>
      </c>
      <c r="AE173" s="658">
        <f>AE113-AE19</f>
        <v/>
      </c>
      <c r="AF173" s="658">
        <f>AF113-AF19</f>
        <v/>
      </c>
      <c r="AG173" s="658">
        <f>SUM(D173:AC173)</f>
        <v/>
      </c>
    </row>
    <row r="174" ht="20.1" customFormat="1" customHeight="1" s="15">
      <c r="A174" s="647" t="n"/>
      <c r="B174" s="703" t="n"/>
      <c r="C174" s="704" t="n"/>
      <c r="D174" s="115">
        <f>D173/D113</f>
        <v/>
      </c>
      <c r="E174" s="115">
        <f>E173/E113</f>
        <v/>
      </c>
      <c r="F174" s="115">
        <f>F173/#REF!</f>
        <v/>
      </c>
      <c r="G174" s="115">
        <f>G173/G113</f>
        <v/>
      </c>
      <c r="H174" s="115">
        <f>H173/H113</f>
        <v/>
      </c>
      <c r="I174" s="115">
        <f>I173/I113</f>
        <v/>
      </c>
      <c r="J174" s="115">
        <f>J173/J113</f>
        <v/>
      </c>
      <c r="K174" s="115">
        <f>K173/K113</f>
        <v/>
      </c>
      <c r="L174" s="115">
        <f>L173/L113</f>
        <v/>
      </c>
      <c r="M174" s="115">
        <f>M173/M113</f>
        <v/>
      </c>
      <c r="N174" s="115">
        <f>N173/N113</f>
        <v/>
      </c>
      <c r="O174" s="115">
        <f>O173/O113</f>
        <v/>
      </c>
      <c r="P174" s="115">
        <f>P173/P113</f>
        <v/>
      </c>
      <c r="Q174" s="115">
        <f>Q173/Q113</f>
        <v/>
      </c>
      <c r="R174" s="115">
        <f>R173/R113</f>
        <v/>
      </c>
      <c r="S174" s="115">
        <f>S173/S113</f>
        <v/>
      </c>
      <c r="T174" s="115" t="n"/>
      <c r="U174" s="115" t="n"/>
      <c r="V174" s="115">
        <f>V173/V113</f>
        <v/>
      </c>
      <c r="W174" s="115">
        <f>W173/W113</f>
        <v/>
      </c>
      <c r="X174" s="115">
        <f>X173/X113</f>
        <v/>
      </c>
      <c r="Y174" s="115">
        <f>Y173/Y113</f>
        <v/>
      </c>
      <c r="Z174" s="115">
        <f>Z173/Z113</f>
        <v/>
      </c>
      <c r="AA174" s="115">
        <f>AA173/AA113</f>
        <v/>
      </c>
      <c r="AB174" s="115" t="n"/>
      <c r="AC174" s="115">
        <f>AC173/AC113</f>
        <v/>
      </c>
      <c r="AD174" s="115">
        <f>AD173/AD113</f>
        <v/>
      </c>
      <c r="AE174" s="115">
        <f>AE173/AE113</f>
        <v/>
      </c>
      <c r="AF174" s="115">
        <f>AF173/AF113</f>
        <v/>
      </c>
      <c r="AG174" s="115">
        <f>AG173/#REF!</f>
        <v/>
      </c>
    </row>
    <row r="175" ht="20.1" customFormat="1" customHeight="1" s="15">
      <c r="A175" s="647" t="n"/>
      <c r="B175" s="415" t="inlineStr">
        <is>
          <t>Kyo Tomo</t>
        </is>
      </c>
      <c r="C175" s="681" t="n"/>
      <c r="D175" s="707">
        <f>D114-D21</f>
        <v/>
      </c>
      <c r="E175" s="707">
        <f>E114-E21</f>
        <v/>
      </c>
      <c r="F175" s="707">
        <f>F115-F21</f>
        <v/>
      </c>
      <c r="G175" s="707">
        <f>G114-G21</f>
        <v/>
      </c>
      <c r="H175" s="707">
        <f>H115-H21</f>
        <v/>
      </c>
      <c r="I175" s="707">
        <f>I115-I21</f>
        <v/>
      </c>
      <c r="J175" s="707">
        <f>J115-J21</f>
        <v/>
      </c>
      <c r="K175" s="707" t="n"/>
      <c r="L175" s="707">
        <f>L115-L21</f>
        <v/>
      </c>
      <c r="M175" s="707" t="n"/>
      <c r="N175" s="707" t="n"/>
      <c r="O175" s="707">
        <f>O115-O21</f>
        <v/>
      </c>
      <c r="P175" s="707">
        <f>P114-P21</f>
        <v/>
      </c>
      <c r="Q175" s="707">
        <f>Q114-Q21</f>
        <v/>
      </c>
      <c r="R175" s="707">
        <f>R114-R21</f>
        <v/>
      </c>
      <c r="S175" s="707">
        <f>S114-S21</f>
        <v/>
      </c>
      <c r="T175" s="707" t="n"/>
      <c r="U175" s="707" t="n"/>
      <c r="V175" s="707">
        <f>V114-V21</f>
        <v/>
      </c>
      <c r="W175" s="707">
        <f>W114-W21</f>
        <v/>
      </c>
      <c r="X175" s="707">
        <f>X114-X21</f>
        <v/>
      </c>
      <c r="Y175" s="707">
        <f>Y114-Y21</f>
        <v/>
      </c>
      <c r="Z175" s="707">
        <f>Z114-Z21</f>
        <v/>
      </c>
      <c r="AA175" s="707">
        <f>AA114-AA21</f>
        <v/>
      </c>
      <c r="AB175" s="707" t="n"/>
      <c r="AC175" s="707">
        <f>AC114-AC21</f>
        <v/>
      </c>
      <c r="AD175" s="707">
        <f>AD114-AD21</f>
        <v/>
      </c>
      <c r="AE175" s="707">
        <f>AE114-AE21</f>
        <v/>
      </c>
      <c r="AF175" s="707">
        <f>AF114-AF21</f>
        <v/>
      </c>
      <c r="AG175" s="658">
        <f>SUM(D175:AF175)</f>
        <v/>
      </c>
    </row>
    <row r="176" ht="20.1" customFormat="1" customHeight="1" s="15">
      <c r="A176" s="647" t="n"/>
      <c r="B176" s="703" t="n"/>
      <c r="C176" s="708" t="n"/>
      <c r="D176" s="114">
        <f>D175/D114</f>
        <v/>
      </c>
      <c r="E176" s="114">
        <f>E175/E114</f>
        <v/>
      </c>
      <c r="F176" s="114">
        <f>F175/F115</f>
        <v/>
      </c>
      <c r="G176" s="114">
        <f>G175/G114</f>
        <v/>
      </c>
      <c r="H176" s="114">
        <f>H175/H115</f>
        <v/>
      </c>
      <c r="I176" s="114">
        <f>I175/I115</f>
        <v/>
      </c>
      <c r="J176" s="114">
        <f>J175/J115</f>
        <v/>
      </c>
      <c r="K176" s="114" t="n"/>
      <c r="L176" s="114">
        <f>L175/L115</f>
        <v/>
      </c>
      <c r="M176" s="114" t="n"/>
      <c r="N176" s="114" t="n"/>
      <c r="O176" s="114">
        <f>O175/O115</f>
        <v/>
      </c>
      <c r="P176" s="114">
        <f>P175/P114</f>
        <v/>
      </c>
      <c r="Q176" s="114">
        <f>Q175/Q114</f>
        <v/>
      </c>
      <c r="R176" s="114">
        <f>R175/R114</f>
        <v/>
      </c>
      <c r="S176" s="114">
        <f>S175/S114</f>
        <v/>
      </c>
      <c r="T176" s="114" t="n"/>
      <c r="U176" s="114" t="n"/>
      <c r="V176" s="114">
        <f>V175/V114</f>
        <v/>
      </c>
      <c r="W176" s="114">
        <f>W175/W114</f>
        <v/>
      </c>
      <c r="X176" s="114">
        <f>X175/X114</f>
        <v/>
      </c>
      <c r="Y176" s="114">
        <f>Y175/Y114</f>
        <v/>
      </c>
      <c r="Z176" s="114">
        <f>Z175/Z114</f>
        <v/>
      </c>
      <c r="AA176" s="114">
        <f>AA175/AA114</f>
        <v/>
      </c>
      <c r="AB176" s="114" t="n"/>
      <c r="AC176" s="114">
        <f>AC175/AC114</f>
        <v/>
      </c>
      <c r="AD176" s="114">
        <f>AD175/AD114</f>
        <v/>
      </c>
      <c r="AE176" s="114">
        <f>AE175/AE114</f>
        <v/>
      </c>
      <c r="AF176" s="114">
        <f>AF175/AF114</f>
        <v/>
      </c>
      <c r="AG176" s="115">
        <f>AG175/AG115</f>
        <v/>
      </c>
    </row>
    <row r="177" ht="20.1" customFormat="1" customHeight="1" s="15">
      <c r="A177" s="647" t="n"/>
      <c r="B177" s="415" t="inlineStr">
        <is>
          <t>COREIN</t>
        </is>
      </c>
      <c r="C177" s="681" t="n"/>
      <c r="D177" s="707">
        <f>#REF!-D23</f>
        <v/>
      </c>
      <c r="E177" s="707">
        <f>#REF!-E23</f>
        <v/>
      </c>
      <c r="F177" s="707">
        <f>F116-F23</f>
        <v/>
      </c>
      <c r="G177" s="707">
        <f>#REF!-G23</f>
        <v/>
      </c>
      <c r="H177" s="707">
        <f>H116-H23</f>
        <v/>
      </c>
      <c r="I177" s="707">
        <f>I116-I23</f>
        <v/>
      </c>
      <c r="J177" s="707">
        <f>J116-J23</f>
        <v/>
      </c>
      <c r="K177" s="707" t="n"/>
      <c r="L177" s="707">
        <f>L116-L23</f>
        <v/>
      </c>
      <c r="M177" s="707" t="n"/>
      <c r="N177" s="707" t="n"/>
      <c r="O177" s="707">
        <f>O116-O23</f>
        <v/>
      </c>
      <c r="P177" s="707">
        <f>#REF!-P23</f>
        <v/>
      </c>
      <c r="Q177" s="707">
        <f>#REF!-Q23</f>
        <v/>
      </c>
      <c r="R177" s="707">
        <f>#REF!-R23</f>
        <v/>
      </c>
      <c r="S177" s="707">
        <f>#REF!-S23</f>
        <v/>
      </c>
      <c r="T177" s="707" t="n"/>
      <c r="U177" s="707" t="n"/>
      <c r="V177" s="707">
        <f>#REF!-V23</f>
        <v/>
      </c>
      <c r="W177" s="707">
        <f>#REF!-W23</f>
        <v/>
      </c>
      <c r="X177" s="707">
        <f>#REF!-X23</f>
        <v/>
      </c>
      <c r="Y177" s="707">
        <f>#REF!-Y23</f>
        <v/>
      </c>
      <c r="Z177" s="707">
        <f>#REF!-Z23</f>
        <v/>
      </c>
      <c r="AA177" s="707">
        <f>#REF!-AA23</f>
        <v/>
      </c>
      <c r="AB177" s="707" t="n"/>
      <c r="AC177" s="707">
        <f>#REF!-AC23</f>
        <v/>
      </c>
      <c r="AD177" s="707">
        <f>#REF!-AD23</f>
        <v/>
      </c>
      <c r="AE177" s="707">
        <f>#REF!-AE23</f>
        <v/>
      </c>
      <c r="AF177" s="707">
        <f>#REF!-AF23</f>
        <v/>
      </c>
      <c r="AG177" s="658">
        <f>SUM(D177:AC177)</f>
        <v/>
      </c>
    </row>
    <row r="178" ht="20.1" customFormat="1" customHeight="1" s="15">
      <c r="A178" s="647" t="n"/>
      <c r="B178" s="703" t="n"/>
      <c r="C178" s="708" t="n"/>
      <c r="D178" s="114">
        <f>D177/#REF!</f>
        <v/>
      </c>
      <c r="E178" s="114">
        <f>E177/#REF!</f>
        <v/>
      </c>
      <c r="F178" s="114">
        <f>F177/F116</f>
        <v/>
      </c>
      <c r="G178" s="114">
        <f>G177/#REF!</f>
        <v/>
      </c>
      <c r="H178" s="114">
        <f>H177/H116</f>
        <v/>
      </c>
      <c r="I178" s="114">
        <f>I177/I116</f>
        <v/>
      </c>
      <c r="J178" s="114">
        <f>J177/J116</f>
        <v/>
      </c>
      <c r="K178" s="114" t="n"/>
      <c r="L178" s="114">
        <f>L177/L116</f>
        <v/>
      </c>
      <c r="M178" s="114">
        <f>M177/M124</f>
        <v/>
      </c>
      <c r="N178" s="114" t="n"/>
      <c r="O178" s="114">
        <f>O177/O116</f>
        <v/>
      </c>
      <c r="P178" s="114">
        <f>P177/#REF!</f>
        <v/>
      </c>
      <c r="Q178" s="114">
        <f>Q177/#REF!</f>
        <v/>
      </c>
      <c r="R178" s="114">
        <f>R177/#REF!</f>
        <v/>
      </c>
      <c r="S178" s="114">
        <f>S177/#REF!</f>
        <v/>
      </c>
      <c r="T178" s="114" t="n"/>
      <c r="U178" s="114" t="n"/>
      <c r="V178" s="114">
        <f>V177/#REF!</f>
        <v/>
      </c>
      <c r="W178" s="114">
        <f>W177/#REF!</f>
        <v/>
      </c>
      <c r="X178" s="114">
        <f>X177/#REF!</f>
        <v/>
      </c>
      <c r="Y178" s="114">
        <f>Y177/#REF!</f>
        <v/>
      </c>
      <c r="Z178" s="114">
        <f>Z177/#REF!</f>
        <v/>
      </c>
      <c r="AA178" s="114">
        <f>AA177/#REF!</f>
        <v/>
      </c>
      <c r="AB178" s="114" t="n"/>
      <c r="AC178" s="114">
        <f>AC177/#REF!</f>
        <v/>
      </c>
      <c r="AD178" s="114">
        <f>AD177/#REF!</f>
        <v/>
      </c>
      <c r="AE178" s="114">
        <f>AE177/#REF!</f>
        <v/>
      </c>
      <c r="AF178" s="114">
        <f>AF177/#REF!</f>
        <v/>
      </c>
      <c r="AG178" s="115">
        <f>AG177/AG116</f>
        <v/>
      </c>
    </row>
    <row r="179" ht="20.1" customFormat="1" customHeight="1" s="15">
      <c r="A179" s="647" t="n"/>
      <c r="B179" s="709" t="inlineStr">
        <is>
          <t>ELEGADOLL</t>
        </is>
      </c>
      <c r="C179" s="116" t="n"/>
      <c r="D179" s="707">
        <f>D115-D25</f>
        <v/>
      </c>
      <c r="E179" s="707">
        <f>E115-E25</f>
        <v/>
      </c>
      <c r="F179" s="707">
        <f>F117-F25</f>
        <v/>
      </c>
      <c r="G179" s="707">
        <f>G115-G25</f>
        <v/>
      </c>
      <c r="H179" s="707">
        <f>H117-H25</f>
        <v/>
      </c>
      <c r="I179" s="707">
        <f>I117-I25</f>
        <v/>
      </c>
      <c r="J179" s="707">
        <f>J117-J25</f>
        <v/>
      </c>
      <c r="K179" s="707">
        <f>K115-K25</f>
        <v/>
      </c>
      <c r="L179" s="707">
        <f>L115-L25</f>
        <v/>
      </c>
      <c r="M179" s="707">
        <f>M115-M25</f>
        <v/>
      </c>
      <c r="N179" s="707" t="n"/>
      <c r="O179" s="707">
        <f>O117-O25</f>
        <v/>
      </c>
      <c r="P179" s="707">
        <f>P115-P25</f>
        <v/>
      </c>
      <c r="Q179" s="707">
        <f>Q115-Q25</f>
        <v/>
      </c>
      <c r="R179" s="707">
        <f>R115-R25</f>
        <v/>
      </c>
      <c r="S179" s="707">
        <f>S115-S25</f>
        <v/>
      </c>
      <c r="T179" s="707" t="n"/>
      <c r="U179" s="707" t="n"/>
      <c r="V179" s="707">
        <f>V115-V25</f>
        <v/>
      </c>
      <c r="W179" s="707">
        <f>W115-W25</f>
        <v/>
      </c>
      <c r="X179" s="707">
        <f>X115-X25</f>
        <v/>
      </c>
      <c r="Y179" s="707">
        <f>Y115-Y25</f>
        <v/>
      </c>
      <c r="Z179" s="707">
        <f>Z115-Z25</f>
        <v/>
      </c>
      <c r="AA179" s="707">
        <f>AA115-AA25</f>
        <v/>
      </c>
      <c r="AB179" s="707" t="n"/>
      <c r="AC179" s="707">
        <f>AC115-AC25</f>
        <v/>
      </c>
      <c r="AD179" s="707">
        <f>AD115-AD25</f>
        <v/>
      </c>
      <c r="AE179" s="707">
        <f>AE115-AE25</f>
        <v/>
      </c>
      <c r="AF179" s="707">
        <f>AF115-AF25</f>
        <v/>
      </c>
      <c r="AG179" s="706">
        <f>SUM(D179:AC179)</f>
        <v/>
      </c>
    </row>
    <row r="180" ht="20.1" customFormat="1" customHeight="1" s="15">
      <c r="A180" s="647" t="n"/>
      <c r="B180" s="703" t="n"/>
      <c r="C180" s="116" t="n"/>
      <c r="D180" s="114">
        <f>D179/D115</f>
        <v/>
      </c>
      <c r="E180" s="114">
        <f>E179/E115</f>
        <v/>
      </c>
      <c r="F180" s="114">
        <f>F179/F117</f>
        <v/>
      </c>
      <c r="G180" s="114">
        <f>G179/G115</f>
        <v/>
      </c>
      <c r="H180" s="114" t="n"/>
      <c r="I180" s="114" t="n"/>
      <c r="J180" s="114" t="n"/>
      <c r="K180" s="114">
        <f>K179/K115</f>
        <v/>
      </c>
      <c r="L180" s="114">
        <f>L179/L115</f>
        <v/>
      </c>
      <c r="M180" s="114">
        <f>M179/M115</f>
        <v/>
      </c>
      <c r="N180" s="114" t="n"/>
      <c r="O180" s="114">
        <f>O179/O117</f>
        <v/>
      </c>
      <c r="P180" s="114">
        <f>P179/P115</f>
        <v/>
      </c>
      <c r="Q180" s="114">
        <f>Q179/Q115</f>
        <v/>
      </c>
      <c r="R180" s="114">
        <f>R179/R115</f>
        <v/>
      </c>
      <c r="S180" s="114">
        <f>S179/S115</f>
        <v/>
      </c>
      <c r="T180" s="114" t="n"/>
      <c r="U180" s="114" t="n"/>
      <c r="V180" s="114">
        <f>V179/V115</f>
        <v/>
      </c>
      <c r="W180" s="114">
        <f>W179/W115</f>
        <v/>
      </c>
      <c r="X180" s="114">
        <f>X179/X115</f>
        <v/>
      </c>
      <c r="Y180" s="114">
        <f>Y179/Y115</f>
        <v/>
      </c>
      <c r="Z180" s="114">
        <f>Z179/Z115</f>
        <v/>
      </c>
      <c r="AA180" s="114">
        <f>AA179/AA115</f>
        <v/>
      </c>
      <c r="AB180" s="114" t="n"/>
      <c r="AC180" s="114">
        <f>AC179/AC115</f>
        <v/>
      </c>
      <c r="AD180" s="114">
        <f>AD179/AD115</f>
        <v/>
      </c>
      <c r="AE180" s="114">
        <f>AE179/AE115</f>
        <v/>
      </c>
      <c r="AF180" s="114">
        <f>AF179/AF115</f>
        <v/>
      </c>
      <c r="AG180" s="115">
        <f>AG179/AG117</f>
        <v/>
      </c>
    </row>
    <row r="181" ht="20.1" customFormat="1" customHeight="1" s="15">
      <c r="A181" s="647" t="n"/>
      <c r="B181" s="415" t="inlineStr">
        <is>
          <t>MAYURI</t>
        </is>
      </c>
      <c r="C181" s="681" t="n"/>
      <c r="D181" s="707">
        <f>D116-D27</f>
        <v/>
      </c>
      <c r="E181" s="707">
        <f>E116-E27</f>
        <v/>
      </c>
      <c r="F181" s="707">
        <f>F118-F27</f>
        <v/>
      </c>
      <c r="G181" s="707">
        <f>G116-G27</f>
        <v/>
      </c>
      <c r="H181" s="707">
        <f>H118-H27</f>
        <v/>
      </c>
      <c r="I181" s="707">
        <f>I118-I27</f>
        <v/>
      </c>
      <c r="J181" s="707">
        <f>J118-J27</f>
        <v/>
      </c>
      <c r="K181" s="707">
        <f>K116-K27</f>
        <v/>
      </c>
      <c r="L181" s="707">
        <f>L116-L27</f>
        <v/>
      </c>
      <c r="M181" s="707">
        <f>M116-M27</f>
        <v/>
      </c>
      <c r="N181" s="707">
        <f>N116-N27</f>
        <v/>
      </c>
      <c r="O181" s="707">
        <f>O116-O27</f>
        <v/>
      </c>
      <c r="P181" s="707">
        <f>P116-P27</f>
        <v/>
      </c>
      <c r="Q181" s="707">
        <f>Q116-Q27</f>
        <v/>
      </c>
      <c r="R181" s="707">
        <f>R116-R27</f>
        <v/>
      </c>
      <c r="S181" s="707">
        <f>S116-S27</f>
        <v/>
      </c>
      <c r="T181" s="707" t="n"/>
      <c r="U181" s="707" t="n"/>
      <c r="V181" s="707">
        <f>V116-V27</f>
        <v/>
      </c>
      <c r="W181" s="707">
        <f>W116-W27</f>
        <v/>
      </c>
      <c r="X181" s="707">
        <f>X116-X27</f>
        <v/>
      </c>
      <c r="Y181" s="707">
        <f>Y116-Y27</f>
        <v/>
      </c>
      <c r="Z181" s="707">
        <f>Z116-Z27</f>
        <v/>
      </c>
      <c r="AA181" s="707">
        <f>AA116-AA27</f>
        <v/>
      </c>
      <c r="AB181" s="707" t="n"/>
      <c r="AC181" s="707">
        <f>AC116-AC27</f>
        <v/>
      </c>
      <c r="AD181" s="707">
        <f>AD116-AD27</f>
        <v/>
      </c>
      <c r="AE181" s="707">
        <f>AE116-AE27</f>
        <v/>
      </c>
      <c r="AF181" s="707">
        <f>AF116-AF27</f>
        <v/>
      </c>
      <c r="AG181" s="658">
        <f>SUM(D181:AC181)</f>
        <v/>
      </c>
    </row>
    <row r="182" ht="20.1" customFormat="1" customHeight="1" s="15">
      <c r="A182" s="647" t="n"/>
      <c r="B182" s="703" t="n"/>
      <c r="C182" s="708" t="n"/>
      <c r="D182" s="114">
        <f>D181/D116</f>
        <v/>
      </c>
      <c r="E182" s="114">
        <f>E181/E116</f>
        <v/>
      </c>
      <c r="F182" s="114">
        <f>F181/F118</f>
        <v/>
      </c>
      <c r="G182" s="293">
        <f>G181/G116</f>
        <v/>
      </c>
      <c r="H182" s="114">
        <f>H181/H118</f>
        <v/>
      </c>
      <c r="I182" s="114">
        <f>I181/I118</f>
        <v/>
      </c>
      <c r="J182" s="114">
        <f>J181/J118</f>
        <v/>
      </c>
      <c r="K182" s="114">
        <f>K181/K116</f>
        <v/>
      </c>
      <c r="L182" s="114">
        <f>L181/L116</f>
        <v/>
      </c>
      <c r="M182" s="114">
        <f>M181/M116</f>
        <v/>
      </c>
      <c r="N182" s="114">
        <f>N181/N116</f>
        <v/>
      </c>
      <c r="O182" s="114">
        <f>O181/O116</f>
        <v/>
      </c>
      <c r="P182" s="114">
        <f>P181/P116</f>
        <v/>
      </c>
      <c r="Q182" s="114">
        <f>Q181/Q116</f>
        <v/>
      </c>
      <c r="R182" s="114">
        <f>R181/R116</f>
        <v/>
      </c>
      <c r="S182" s="114">
        <f>S181/S116</f>
        <v/>
      </c>
      <c r="T182" s="114" t="n"/>
      <c r="U182" s="114" t="n"/>
      <c r="V182" s="114">
        <f>V181/V116</f>
        <v/>
      </c>
      <c r="W182" s="114">
        <f>W181/W116</f>
        <v/>
      </c>
      <c r="X182" s="114">
        <f>X181/X116</f>
        <v/>
      </c>
      <c r="Y182" s="114">
        <f>Y181/Y116</f>
        <v/>
      </c>
      <c r="Z182" s="114">
        <f>Z181/Z116</f>
        <v/>
      </c>
      <c r="AA182" s="114">
        <f>AA181/AA116</f>
        <v/>
      </c>
      <c r="AB182" s="114" t="n"/>
      <c r="AC182" s="114">
        <f>AC181/AC116</f>
        <v/>
      </c>
      <c r="AD182" s="114">
        <f>AD181/AD116</f>
        <v/>
      </c>
      <c r="AE182" s="114">
        <f>AE181/AE116</f>
        <v/>
      </c>
      <c r="AF182" s="114">
        <f>AF181/AF116</f>
        <v/>
      </c>
      <c r="AG182" s="115">
        <f>AG181/AG118</f>
        <v/>
      </c>
    </row>
    <row r="183" ht="20.1" customFormat="1" customHeight="1" s="15">
      <c r="A183" s="647" t="n"/>
      <c r="B183" s="709" t="inlineStr">
        <is>
          <t>ATMORE</t>
        </is>
      </c>
      <c r="C183" s="681" t="n"/>
      <c r="D183" s="707">
        <f>D117-D29</f>
        <v/>
      </c>
      <c r="E183" s="707">
        <f>E117-E29</f>
        <v/>
      </c>
      <c r="F183" s="707">
        <f>F119-F29</f>
        <v/>
      </c>
      <c r="G183" s="707">
        <f>G117-G29</f>
        <v/>
      </c>
      <c r="H183" s="707">
        <f>H119-H29</f>
        <v/>
      </c>
      <c r="I183" s="707">
        <f>I119-I29</f>
        <v/>
      </c>
      <c r="J183" s="707">
        <f>J119-J29</f>
        <v/>
      </c>
      <c r="K183" s="707">
        <f>K117-K29</f>
        <v/>
      </c>
      <c r="L183" s="707">
        <f>L117-L29</f>
        <v/>
      </c>
      <c r="M183" s="707">
        <f>M117-M29</f>
        <v/>
      </c>
      <c r="N183" s="707">
        <f>N117-N29</f>
        <v/>
      </c>
      <c r="O183" s="707">
        <f>O117-O29</f>
        <v/>
      </c>
      <c r="P183" s="707">
        <f>P117-P29</f>
        <v/>
      </c>
      <c r="Q183" s="707">
        <f>Q117-Q29</f>
        <v/>
      </c>
      <c r="R183" s="707">
        <f>R117-R29</f>
        <v/>
      </c>
      <c r="S183" s="707">
        <f>S117-S29</f>
        <v/>
      </c>
      <c r="T183" s="707" t="n"/>
      <c r="U183" s="707" t="n"/>
      <c r="V183" s="707">
        <f>V117-V29</f>
        <v/>
      </c>
      <c r="W183" s="707">
        <f>W117-W29</f>
        <v/>
      </c>
      <c r="X183" s="707">
        <f>X117-X29</f>
        <v/>
      </c>
      <c r="Y183" s="707">
        <f>Y117-Y29</f>
        <v/>
      </c>
      <c r="Z183" s="707">
        <f>Z117-Z29</f>
        <v/>
      </c>
      <c r="AA183" s="707">
        <f>AA117-AA29</f>
        <v/>
      </c>
      <c r="AB183" s="707" t="n"/>
      <c r="AC183" s="707">
        <f>AC117-AC29</f>
        <v/>
      </c>
      <c r="AD183" s="707">
        <f>AD117-AD29</f>
        <v/>
      </c>
      <c r="AE183" s="707">
        <f>AE117-AE29</f>
        <v/>
      </c>
      <c r="AF183" s="707">
        <f>AF117-AF29</f>
        <v/>
      </c>
      <c r="AG183" s="649">
        <f>SUM(D183:AC183)</f>
        <v/>
      </c>
    </row>
    <row r="184" ht="20.1" customFormat="1" customHeight="1" s="15">
      <c r="A184" s="647" t="n"/>
      <c r="B184" s="703" t="n"/>
      <c r="C184" s="708" t="n"/>
      <c r="D184" s="114">
        <f>D183/D117</f>
        <v/>
      </c>
      <c r="E184" s="114">
        <f>E183/E117</f>
        <v/>
      </c>
      <c r="F184" s="114">
        <f>F183/F119</f>
        <v/>
      </c>
      <c r="G184" s="114">
        <f>G183/G117</f>
        <v/>
      </c>
      <c r="H184" s="114">
        <f>H183/H119</f>
        <v/>
      </c>
      <c r="I184" s="114">
        <f>I183/I119</f>
        <v/>
      </c>
      <c r="J184" s="114">
        <f>J183/J119</f>
        <v/>
      </c>
      <c r="K184" s="114">
        <f>K183/K117</f>
        <v/>
      </c>
      <c r="L184" s="114">
        <f>L183/L117</f>
        <v/>
      </c>
      <c r="M184" s="114">
        <f>M183/M117</f>
        <v/>
      </c>
      <c r="N184" s="114">
        <f>N183/N117</f>
        <v/>
      </c>
      <c r="O184" s="114">
        <f>O183/O117</f>
        <v/>
      </c>
      <c r="P184" s="114">
        <f>P183/P117</f>
        <v/>
      </c>
      <c r="Q184" s="114">
        <f>Q183/Q117</f>
        <v/>
      </c>
      <c r="R184" s="114">
        <f>R183/R117</f>
        <v/>
      </c>
      <c r="S184" s="114">
        <f>S183/S117</f>
        <v/>
      </c>
      <c r="T184" s="114" t="n"/>
      <c r="U184" s="114" t="n"/>
      <c r="V184" s="114">
        <f>V183/V117</f>
        <v/>
      </c>
      <c r="W184" s="114">
        <f>W183/W117</f>
        <v/>
      </c>
      <c r="X184" s="114">
        <f>X183/X117</f>
        <v/>
      </c>
      <c r="Y184" s="114">
        <f>Y183/Y117</f>
        <v/>
      </c>
      <c r="Z184" s="114">
        <f>Z183/Z117</f>
        <v/>
      </c>
      <c r="AA184" s="114">
        <f>AA183/AA117</f>
        <v/>
      </c>
      <c r="AB184" s="114" t="n"/>
      <c r="AC184" s="114">
        <f>AC183/AC117</f>
        <v/>
      </c>
      <c r="AD184" s="114">
        <f>AD183/AD117</f>
        <v/>
      </c>
      <c r="AE184" s="114">
        <f>AE183/AE117</f>
        <v/>
      </c>
      <c r="AF184" s="114">
        <f>AF183/AF117</f>
        <v/>
      </c>
      <c r="AG184" s="115">
        <f>AG183/AG119</f>
        <v/>
      </c>
    </row>
    <row r="185" ht="20.1" customFormat="1" customHeight="1" s="15">
      <c r="A185" s="647" t="n"/>
      <c r="B185" s="709" t="inlineStr">
        <is>
          <t>DIME HEALTH CARE</t>
        </is>
      </c>
      <c r="C185" s="116" t="n"/>
      <c r="D185" s="707">
        <f>D119-D33</f>
        <v/>
      </c>
      <c r="E185" s="707">
        <f>E119-E33</f>
        <v/>
      </c>
      <c r="F185" s="707">
        <f>F120-F37</f>
        <v/>
      </c>
      <c r="G185" s="707">
        <f>G119-G33</f>
        <v/>
      </c>
      <c r="H185" s="707">
        <f>H120-H37</f>
        <v/>
      </c>
      <c r="I185" s="707">
        <f>I120-I37</f>
        <v/>
      </c>
      <c r="J185" s="707">
        <f>J120-J37</f>
        <v/>
      </c>
      <c r="K185" s="707">
        <f>K120-K37</f>
        <v/>
      </c>
      <c r="L185" s="707">
        <f>L120-L37</f>
        <v/>
      </c>
      <c r="M185" s="707">
        <f>M119-M33</f>
        <v/>
      </c>
      <c r="N185" s="707">
        <f>N120-N37</f>
        <v/>
      </c>
      <c r="O185" s="707">
        <f>O120-O37</f>
        <v/>
      </c>
      <c r="P185" s="707">
        <f>P120-P37</f>
        <v/>
      </c>
      <c r="Q185" s="707">
        <f>Q120-Q37</f>
        <v/>
      </c>
      <c r="R185" s="707">
        <f>R120-R37</f>
        <v/>
      </c>
      <c r="S185" s="707">
        <f>S120-S37</f>
        <v/>
      </c>
      <c r="T185" s="707" t="n"/>
      <c r="U185" s="707" t="n"/>
      <c r="V185" s="707">
        <f>V120-V37</f>
        <v/>
      </c>
      <c r="W185" s="707">
        <f>W120-W37</f>
        <v/>
      </c>
      <c r="X185" s="707">
        <f>X120-X37</f>
        <v/>
      </c>
      <c r="Y185" s="707">
        <f>Y120-Y37</f>
        <v/>
      </c>
      <c r="Z185" s="707">
        <f>Z120-Z37</f>
        <v/>
      </c>
      <c r="AA185" s="707">
        <f>AA120-AA37</f>
        <v/>
      </c>
      <c r="AB185" s="707" t="n"/>
      <c r="AC185" s="707" t="n"/>
      <c r="AD185" s="707">
        <f>AD120-AD37</f>
        <v/>
      </c>
      <c r="AE185" s="707">
        <f>AE120-AE37</f>
        <v/>
      </c>
      <c r="AF185" s="707">
        <f>AF120-AF37</f>
        <v/>
      </c>
      <c r="AG185" s="294">
        <f>SUM(D185:F185)</f>
        <v/>
      </c>
    </row>
    <row r="186" ht="20.1" customFormat="1" customHeight="1" s="15">
      <c r="A186" s="647" t="n"/>
      <c r="B186" s="703" t="n"/>
      <c r="C186" s="116" t="n"/>
      <c r="D186" s="114">
        <f>D185/D119</f>
        <v/>
      </c>
      <c r="E186" s="114">
        <f>E185/E119</f>
        <v/>
      </c>
      <c r="F186" s="114">
        <f>F185/F120</f>
        <v/>
      </c>
      <c r="G186" s="293">
        <f>G185/G119</f>
        <v/>
      </c>
      <c r="H186" s="114">
        <f>H185/H120</f>
        <v/>
      </c>
      <c r="I186" s="114">
        <f>I185/I120</f>
        <v/>
      </c>
      <c r="J186" s="114">
        <f>J185/J120</f>
        <v/>
      </c>
      <c r="K186" s="114" t="n"/>
      <c r="L186" s="114" t="n"/>
      <c r="M186" s="114">
        <f>M185/M119</f>
        <v/>
      </c>
      <c r="N186" s="114" t="n"/>
      <c r="O186" s="114" t="n"/>
      <c r="P186" s="114" t="n"/>
      <c r="Q186" s="114" t="n"/>
      <c r="R186" s="114" t="n"/>
      <c r="S186" s="114" t="n"/>
      <c r="T186" s="114" t="n"/>
      <c r="U186" s="114" t="n"/>
      <c r="V186" s="114" t="n"/>
      <c r="W186" s="114" t="n"/>
      <c r="X186" s="114" t="n"/>
      <c r="Y186" s="114" t="n"/>
      <c r="Z186" s="114" t="n"/>
      <c r="AA186" s="114" t="n"/>
      <c r="AB186" s="114" t="n"/>
      <c r="AC186" s="114" t="n"/>
      <c r="AD186" s="114" t="n"/>
      <c r="AE186" s="114" t="n"/>
      <c r="AF186" s="114" t="n"/>
      <c r="AG186" s="115">
        <f>AG185/AG120</f>
        <v/>
      </c>
    </row>
    <row r="187" ht="20.1" customFormat="1" customHeight="1" s="15">
      <c r="A187" s="647" t="n"/>
      <c r="B187" s="709" t="inlineStr">
        <is>
          <t>EMU</t>
        </is>
      </c>
      <c r="C187" s="681" t="n"/>
      <c r="D187" s="707">
        <f>D120-D35</f>
        <v/>
      </c>
      <c r="E187" s="707">
        <f>E120-E35</f>
        <v/>
      </c>
      <c r="F187" s="707">
        <f>F121-F39</f>
        <v/>
      </c>
      <c r="G187" s="707">
        <f>G120-G35</f>
        <v/>
      </c>
      <c r="H187" s="707">
        <f>H121-H39</f>
        <v/>
      </c>
      <c r="I187" s="707">
        <f>I121-I39</f>
        <v/>
      </c>
      <c r="J187" s="707">
        <f>J121-J39</f>
        <v/>
      </c>
      <c r="K187" s="707" t="n"/>
      <c r="L187" s="707" t="n"/>
      <c r="M187" s="707" t="n"/>
      <c r="N187" s="707" t="n"/>
      <c r="O187" s="707">
        <f>O121-O39</f>
        <v/>
      </c>
      <c r="P187" s="707">
        <f>P120-P35</f>
        <v/>
      </c>
      <c r="Q187" s="707">
        <f>Q120-Q35</f>
        <v/>
      </c>
      <c r="R187" s="707">
        <f>R120-R35</f>
        <v/>
      </c>
      <c r="S187" s="707">
        <f>S120-S35</f>
        <v/>
      </c>
      <c r="T187" s="707" t="n"/>
      <c r="U187" s="707" t="n"/>
      <c r="V187" s="707">
        <f>V120-V35</f>
        <v/>
      </c>
      <c r="W187" s="707">
        <f>W120-W35</f>
        <v/>
      </c>
      <c r="X187" s="707">
        <f>X120-X35</f>
        <v/>
      </c>
      <c r="Y187" s="707">
        <f>Y120-Y35</f>
        <v/>
      </c>
      <c r="Z187" s="707">
        <f>Z120-Z35</f>
        <v/>
      </c>
      <c r="AA187" s="707">
        <f>AA120-AA35</f>
        <v/>
      </c>
      <c r="AB187" s="707" t="n"/>
      <c r="AC187" s="707">
        <f>AC120-AC35</f>
        <v/>
      </c>
      <c r="AD187" s="707">
        <f>AD120-AD35</f>
        <v/>
      </c>
      <c r="AE187" s="707">
        <f>AE120-AE35</f>
        <v/>
      </c>
      <c r="AF187" s="707">
        <f>AF120-AF35</f>
        <v/>
      </c>
      <c r="AG187" s="649">
        <f>SUM(D187:AC187)</f>
        <v/>
      </c>
    </row>
    <row r="188" ht="20.1" customFormat="1" customHeight="1" s="15">
      <c r="A188" s="647" t="n"/>
      <c r="B188" s="703" t="n"/>
      <c r="C188" s="708" t="n"/>
      <c r="D188" s="114">
        <f>D187/D120</f>
        <v/>
      </c>
      <c r="E188" s="114">
        <f>E187/E120</f>
        <v/>
      </c>
      <c r="F188" s="114">
        <f>F187/F121</f>
        <v/>
      </c>
      <c r="G188" s="293">
        <f>G187/G120</f>
        <v/>
      </c>
      <c r="H188" s="114">
        <f>H187/H121</f>
        <v/>
      </c>
      <c r="I188" s="114">
        <f>I187/I121</f>
        <v/>
      </c>
      <c r="J188" s="114">
        <f>J187/J121</f>
        <v/>
      </c>
      <c r="K188" s="114" t="n"/>
      <c r="L188" s="114">
        <f>L187/L121</f>
        <v/>
      </c>
      <c r="M188" s="114">
        <f>M187/M137</f>
        <v/>
      </c>
      <c r="N188" s="114" t="n"/>
      <c r="O188" s="114">
        <f>O187/O121</f>
        <v/>
      </c>
      <c r="P188" s="114">
        <f>P187/P120</f>
        <v/>
      </c>
      <c r="Q188" s="114">
        <f>Q187/Q120</f>
        <v/>
      </c>
      <c r="R188" s="114">
        <f>R187/R120</f>
        <v/>
      </c>
      <c r="S188" s="114">
        <f>S187/S120</f>
        <v/>
      </c>
      <c r="T188" s="114" t="n"/>
      <c r="U188" s="114" t="n"/>
      <c r="V188" s="114">
        <f>V187/V120</f>
        <v/>
      </c>
      <c r="W188" s="114">
        <f>W187/W120</f>
        <v/>
      </c>
      <c r="X188" s="114">
        <f>X187/X120</f>
        <v/>
      </c>
      <c r="Y188" s="114">
        <f>Y187/Y120</f>
        <v/>
      </c>
      <c r="Z188" s="114">
        <f>Z187/Z120</f>
        <v/>
      </c>
      <c r="AA188" s="114">
        <f>AA187/AA120</f>
        <v/>
      </c>
      <c r="AB188" s="114" t="n"/>
      <c r="AC188" s="114">
        <f>AC187/AC120</f>
        <v/>
      </c>
      <c r="AD188" s="114">
        <f>AD187/AD120</f>
        <v/>
      </c>
      <c r="AE188" s="114">
        <f>AE187/AE120</f>
        <v/>
      </c>
      <c r="AF188" s="114">
        <f>AF187/AF120</f>
        <v/>
      </c>
      <c r="AG188" s="115">
        <f>AG187/AG121</f>
        <v/>
      </c>
    </row>
    <row r="189" ht="20.1" customFormat="1" customHeight="1" s="15">
      <c r="A189" s="647" t="n"/>
      <c r="B189" s="710" t="inlineStr">
        <is>
          <t>AISEN</t>
        </is>
      </c>
      <c r="C189" s="705" t="n"/>
      <c r="D189" s="114" t="n"/>
      <c r="E189" s="114" t="n"/>
      <c r="F189" s="114" t="n"/>
      <c r="G189" s="114" t="n"/>
      <c r="H189" s="114" t="n"/>
      <c r="I189" s="114" t="n"/>
      <c r="J189" s="114" t="n"/>
      <c r="K189" s="114" t="n"/>
      <c r="L189" s="114" t="n"/>
      <c r="M189" s="114" t="n"/>
      <c r="N189" s="114" t="n"/>
      <c r="O189" s="114" t="n"/>
      <c r="P189" s="114" t="n"/>
      <c r="Q189" s="114" t="n"/>
      <c r="R189" s="114" t="n"/>
      <c r="S189" s="114" t="n"/>
      <c r="T189" s="114" t="n"/>
      <c r="U189" s="114" t="n"/>
      <c r="V189" s="114" t="n"/>
      <c r="W189" s="114" t="n"/>
      <c r="X189" s="114" t="n"/>
      <c r="Y189" s="114" t="n"/>
      <c r="Z189" s="114" t="n"/>
      <c r="AA189" s="114" t="n"/>
      <c r="AB189" s="114" t="n"/>
      <c r="AC189" s="114" t="n"/>
      <c r="AD189" s="114" t="n"/>
      <c r="AE189" s="114" t="n"/>
      <c r="AF189" s="114" t="n"/>
      <c r="AG189" s="706">
        <f>SUM(D189:Y189)</f>
        <v/>
      </c>
    </row>
    <row r="190" ht="20.1" customFormat="1" customHeight="1" s="15">
      <c r="A190" s="647" t="n"/>
      <c r="B190" s="703" t="n"/>
      <c r="C190" s="704" t="n"/>
      <c r="D190" s="114" t="n"/>
      <c r="E190" s="114" t="n"/>
      <c r="F190" s="114" t="n"/>
      <c r="G190" s="114" t="n"/>
      <c r="H190" s="114" t="n"/>
      <c r="I190" s="114" t="n"/>
      <c r="J190" s="114" t="n"/>
      <c r="K190" s="114" t="n"/>
      <c r="L190" s="114" t="n"/>
      <c r="M190" s="114" t="n"/>
      <c r="N190" s="114" t="n"/>
      <c r="O190" s="114" t="n"/>
      <c r="P190" s="114" t="n"/>
      <c r="Q190" s="114" t="n"/>
      <c r="R190" s="114" t="n"/>
      <c r="S190" s="114" t="n"/>
      <c r="T190" s="114" t="n"/>
      <c r="U190" s="114" t="n"/>
      <c r="V190" s="114" t="n"/>
      <c r="W190" s="114" t="n"/>
      <c r="X190" s="114" t="n"/>
      <c r="Y190" s="114" t="n"/>
      <c r="Z190" s="114" t="n"/>
      <c r="AA190" s="114" t="n"/>
      <c r="AB190" s="114" t="n"/>
      <c r="AC190" s="114" t="n"/>
      <c r="AD190" s="114" t="n"/>
      <c r="AE190" s="114" t="n"/>
      <c r="AF190" s="114" t="n"/>
      <c r="AG190" s="115">
        <f>AG189/AG122</f>
        <v/>
      </c>
    </row>
    <row r="191" ht="20.1" customFormat="1" customHeight="1" s="15">
      <c r="A191" s="647" t="n"/>
      <c r="B191" s="709" t="inlineStr">
        <is>
          <t>LAPIDEM</t>
        </is>
      </c>
      <c r="C191" s="681" t="n"/>
      <c r="D191" s="707">
        <f>D122-D39</f>
        <v/>
      </c>
      <c r="E191" s="707">
        <f>E122-E39</f>
        <v/>
      </c>
      <c r="F191" s="707">
        <f>F123-F45</f>
        <v/>
      </c>
      <c r="G191" s="707">
        <f>G122-G39</f>
        <v/>
      </c>
      <c r="H191" s="707">
        <f>H123-H45</f>
        <v/>
      </c>
      <c r="I191" s="707">
        <f>I123-I45</f>
        <v/>
      </c>
      <c r="J191" s="707">
        <f>J123-J45</f>
        <v/>
      </c>
      <c r="K191" s="707">
        <f>K122-K39</f>
        <v/>
      </c>
      <c r="L191" s="707">
        <f>L122-L39</f>
        <v/>
      </c>
      <c r="M191" s="707">
        <f>M122-M39</f>
        <v/>
      </c>
      <c r="N191" s="707">
        <f>N122-N39</f>
        <v/>
      </c>
      <c r="O191" s="707">
        <f>O122-O39</f>
        <v/>
      </c>
      <c r="P191" s="707">
        <f>P122-P39</f>
        <v/>
      </c>
      <c r="Q191" s="707">
        <f>Q122-Q39</f>
        <v/>
      </c>
      <c r="R191" s="707">
        <f>R122-R39</f>
        <v/>
      </c>
      <c r="S191" s="707">
        <f>S122-S39</f>
        <v/>
      </c>
      <c r="T191" s="707" t="n"/>
      <c r="U191" s="707" t="n"/>
      <c r="V191" s="707">
        <f>V122-V39</f>
        <v/>
      </c>
      <c r="W191" s="707">
        <f>W122-W39</f>
        <v/>
      </c>
      <c r="X191" s="707">
        <f>X122-X39</f>
        <v/>
      </c>
      <c r="Y191" s="707">
        <f>Y122-Y39</f>
        <v/>
      </c>
      <c r="Z191" s="707">
        <f>Z122-Z39</f>
        <v/>
      </c>
      <c r="AA191" s="707">
        <f>AA122-AA39</f>
        <v/>
      </c>
      <c r="AB191" s="707" t="n"/>
      <c r="AC191" s="707">
        <f>AC122-AC39</f>
        <v/>
      </c>
      <c r="AD191" s="707">
        <f>AD122-AD39</f>
        <v/>
      </c>
      <c r="AE191" s="707">
        <f>AE122-AE39</f>
        <v/>
      </c>
      <c r="AF191" s="707">
        <f>AF122-AF39</f>
        <v/>
      </c>
      <c r="AG191" s="649">
        <f>SUM(D191:AC191)</f>
        <v/>
      </c>
    </row>
    <row r="192" ht="20.1" customFormat="1" customHeight="1" s="15">
      <c r="A192" s="647" t="n"/>
      <c r="B192" s="703" t="n"/>
      <c r="C192" s="708" t="n"/>
      <c r="D192" s="114">
        <f>D191/D122</f>
        <v/>
      </c>
      <c r="E192" s="114">
        <f>E191/E122</f>
        <v/>
      </c>
      <c r="F192" s="114">
        <f>F191/F123</f>
        <v/>
      </c>
      <c r="G192" s="114">
        <f>G191/G122</f>
        <v/>
      </c>
      <c r="H192" s="114">
        <f>H191/H123</f>
        <v/>
      </c>
      <c r="I192" s="114">
        <f>I191/I123</f>
        <v/>
      </c>
      <c r="J192" s="114">
        <f>J191/J123</f>
        <v/>
      </c>
      <c r="K192" s="114">
        <f>K191/K122</f>
        <v/>
      </c>
      <c r="L192" s="114">
        <f>L191/L122</f>
        <v/>
      </c>
      <c r="M192" s="114">
        <f>M191/M122</f>
        <v/>
      </c>
      <c r="N192" s="114">
        <f>N191/N122</f>
        <v/>
      </c>
      <c r="O192" s="114">
        <f>O191/O122</f>
        <v/>
      </c>
      <c r="P192" s="114">
        <f>P191/P122</f>
        <v/>
      </c>
      <c r="Q192" s="114">
        <f>Q191/Q122</f>
        <v/>
      </c>
      <c r="R192" s="114">
        <f>R191/R122</f>
        <v/>
      </c>
      <c r="S192" s="114">
        <f>S191/S122</f>
        <v/>
      </c>
      <c r="T192" s="114" t="n"/>
      <c r="U192" s="114" t="n"/>
      <c r="V192" s="114">
        <f>V191/V122</f>
        <v/>
      </c>
      <c r="W192" s="114">
        <f>W191/W122</f>
        <v/>
      </c>
      <c r="X192" s="114">
        <f>X191/X122</f>
        <v/>
      </c>
      <c r="Y192" s="114">
        <f>Y191/Y122</f>
        <v/>
      </c>
      <c r="Z192" s="114">
        <f>Z191/Z122</f>
        <v/>
      </c>
      <c r="AA192" s="114">
        <f>AA191/AA122</f>
        <v/>
      </c>
      <c r="AB192" s="114" t="n"/>
      <c r="AC192" s="114">
        <f>AC191/AC122</f>
        <v/>
      </c>
      <c r="AD192" s="114">
        <f>AD191/AD122</f>
        <v/>
      </c>
      <c r="AE192" s="114">
        <f>AE191/AE122</f>
        <v/>
      </c>
      <c r="AF192" s="114">
        <f>AF191/AF122</f>
        <v/>
      </c>
      <c r="AG192" s="115">
        <f>AG191/AG123</f>
        <v/>
      </c>
    </row>
    <row r="193" ht="20.1" customFormat="1" customHeight="1" s="15">
      <c r="A193" s="647" t="n"/>
      <c r="B193" s="709" t="inlineStr">
        <is>
          <t>MARY PL.</t>
        </is>
      </c>
      <c r="C193" s="681" t="n"/>
      <c r="D193" s="707">
        <f>D123-D41</f>
        <v/>
      </c>
      <c r="E193" s="707">
        <f>E123-E41</f>
        <v/>
      </c>
      <c r="F193" s="707">
        <f>F124-F33</f>
        <v/>
      </c>
      <c r="G193" s="707">
        <f>G123-G41</f>
        <v/>
      </c>
      <c r="H193" s="707">
        <f>H123-H41</f>
        <v/>
      </c>
      <c r="I193" s="707">
        <f>I123-I41</f>
        <v/>
      </c>
      <c r="J193" s="707">
        <f>J123-J41</f>
        <v/>
      </c>
      <c r="K193" s="707">
        <f>K123-K41</f>
        <v/>
      </c>
      <c r="L193" s="707">
        <f>L123-L41</f>
        <v/>
      </c>
      <c r="M193" s="707">
        <f>M123-M41</f>
        <v/>
      </c>
      <c r="N193" s="707">
        <f>N123-N41</f>
        <v/>
      </c>
      <c r="O193" s="707">
        <f>O123-O41</f>
        <v/>
      </c>
      <c r="P193" s="707">
        <f>P123-P41</f>
        <v/>
      </c>
      <c r="Q193" s="707">
        <f>Q123-Q41</f>
        <v/>
      </c>
      <c r="R193" s="707">
        <f>R123-R41</f>
        <v/>
      </c>
      <c r="S193" s="707">
        <f>S123-S41</f>
        <v/>
      </c>
      <c r="T193" s="707" t="n"/>
      <c r="U193" s="707" t="n"/>
      <c r="V193" s="707">
        <f>V123-V41</f>
        <v/>
      </c>
      <c r="W193" s="707">
        <f>W123-W41</f>
        <v/>
      </c>
      <c r="X193" s="707">
        <f>X123-X41</f>
        <v/>
      </c>
      <c r="Y193" s="707">
        <f>Y123-Y41</f>
        <v/>
      </c>
      <c r="Z193" s="707">
        <f>Z123-Z41</f>
        <v/>
      </c>
      <c r="AA193" s="707">
        <f>AA123-AA41</f>
        <v/>
      </c>
      <c r="AB193" s="707" t="n"/>
      <c r="AC193" s="707">
        <f>AC123-AC41</f>
        <v/>
      </c>
      <c r="AD193" s="707">
        <f>AD123-AD41</f>
        <v/>
      </c>
      <c r="AE193" s="707">
        <f>AE123-AE41</f>
        <v/>
      </c>
      <c r="AF193" s="707">
        <f>AF123-AF41</f>
        <v/>
      </c>
      <c r="AG193" s="649">
        <f>SUM(D193:AC193)</f>
        <v/>
      </c>
    </row>
    <row r="194" ht="20.1" customFormat="1" customHeight="1" s="15">
      <c r="A194" s="647" t="n"/>
      <c r="B194" s="703" t="n"/>
      <c r="C194" s="708" t="n"/>
      <c r="D194" s="114">
        <f>D193/D123</f>
        <v/>
      </c>
      <c r="E194" s="114">
        <f>E193/E123</f>
        <v/>
      </c>
      <c r="F194" s="114">
        <f>F193/F124</f>
        <v/>
      </c>
      <c r="G194" s="114">
        <f>G193/G123</f>
        <v/>
      </c>
      <c r="H194" s="114">
        <f>H193/H123</f>
        <v/>
      </c>
      <c r="I194" s="114">
        <f>I193/I123</f>
        <v/>
      </c>
      <c r="J194" s="114">
        <f>J193/J123</f>
        <v/>
      </c>
      <c r="K194" s="114">
        <f>K193/K123</f>
        <v/>
      </c>
      <c r="L194" s="114">
        <f>L193/L123</f>
        <v/>
      </c>
      <c r="M194" s="114">
        <f>M193/M123</f>
        <v/>
      </c>
      <c r="N194" s="114">
        <f>N193/N123</f>
        <v/>
      </c>
      <c r="O194" s="114">
        <f>O193/O123</f>
        <v/>
      </c>
      <c r="P194" s="114">
        <f>P193/P123</f>
        <v/>
      </c>
      <c r="Q194" s="114">
        <f>Q193/Q123</f>
        <v/>
      </c>
      <c r="R194" s="114">
        <f>R193/R123</f>
        <v/>
      </c>
      <c r="S194" s="114">
        <f>S193/S123</f>
        <v/>
      </c>
      <c r="T194" s="114" t="n"/>
      <c r="U194" s="114" t="n"/>
      <c r="V194" s="114">
        <f>V193/V123</f>
        <v/>
      </c>
      <c r="W194" s="114">
        <f>W193/W123</f>
        <v/>
      </c>
      <c r="X194" s="114">
        <f>X193/X123</f>
        <v/>
      </c>
      <c r="Y194" s="114">
        <f>Y193/Y123</f>
        <v/>
      </c>
      <c r="Z194" s="114">
        <f>Z193/Z123</f>
        <v/>
      </c>
      <c r="AA194" s="114">
        <f>AA193/AA123</f>
        <v/>
      </c>
      <c r="AB194" s="114" t="n"/>
      <c r="AC194" s="114">
        <f>AC193/AC123</f>
        <v/>
      </c>
      <c r="AD194" s="114">
        <f>AD193/AD123</f>
        <v/>
      </c>
      <c r="AE194" s="114">
        <f>AE193/AE123</f>
        <v/>
      </c>
      <c r="AF194" s="114">
        <f>AF193/AF123</f>
        <v/>
      </c>
      <c r="AG194" s="115">
        <f>AG193/AG124</f>
        <v/>
      </c>
    </row>
    <row r="195" ht="20.1" customFormat="1" customHeight="1" s="15">
      <c r="A195" s="647" t="n"/>
      <c r="B195" s="709" t="inlineStr">
        <is>
          <t>POD(ROSY DROP)</t>
        </is>
      </c>
      <c r="C195" s="681" t="n"/>
      <c r="D195" s="707">
        <f>D124-D43</f>
        <v/>
      </c>
      <c r="E195" s="707">
        <f>E124-E43</f>
        <v/>
      </c>
      <c r="F195" s="707">
        <f>F125-F47</f>
        <v/>
      </c>
      <c r="G195" s="707">
        <f>G124-G43</f>
        <v/>
      </c>
      <c r="H195" s="707">
        <f>H124-H43</f>
        <v/>
      </c>
      <c r="I195" s="707">
        <f>I124-I43</f>
        <v/>
      </c>
      <c r="J195" s="707">
        <f>J124-J43</f>
        <v/>
      </c>
      <c r="K195" s="707">
        <f>K124-K43</f>
        <v/>
      </c>
      <c r="L195" s="707">
        <f>L124-L43</f>
        <v/>
      </c>
      <c r="M195" s="707">
        <f>M124-M43</f>
        <v/>
      </c>
      <c r="N195" s="707">
        <f>N124-N43</f>
        <v/>
      </c>
      <c r="O195" s="707">
        <f>O124-O43</f>
        <v/>
      </c>
      <c r="P195" s="707">
        <f>P124-P43</f>
        <v/>
      </c>
      <c r="Q195" s="707">
        <f>Q124-Q43</f>
        <v/>
      </c>
      <c r="R195" s="707">
        <f>R124-R43</f>
        <v/>
      </c>
      <c r="S195" s="707">
        <f>S124-S43</f>
        <v/>
      </c>
      <c r="T195" s="707" t="n"/>
      <c r="U195" s="707" t="n"/>
      <c r="V195" s="707">
        <f>V124-V43</f>
        <v/>
      </c>
      <c r="W195" s="707">
        <f>W124-W43</f>
        <v/>
      </c>
      <c r="X195" s="707">
        <f>X124-X43</f>
        <v/>
      </c>
      <c r="Y195" s="707">
        <f>Y124-Y43</f>
        <v/>
      </c>
      <c r="Z195" s="707">
        <f>Z124-Z43</f>
        <v/>
      </c>
      <c r="AA195" s="707">
        <f>AA124-AA43</f>
        <v/>
      </c>
      <c r="AB195" s="707" t="n"/>
      <c r="AC195" s="707">
        <f>AC124-AC43</f>
        <v/>
      </c>
      <c r="AD195" s="707">
        <f>AD124-AD43</f>
        <v/>
      </c>
      <c r="AE195" s="707">
        <f>AE124-AE43</f>
        <v/>
      </c>
      <c r="AF195" s="707">
        <f>AF124-AF43</f>
        <v/>
      </c>
      <c r="AG195" s="649">
        <f>SUM(D195:AC195)</f>
        <v/>
      </c>
    </row>
    <row r="196" ht="20.1" customFormat="1" customHeight="1" s="15">
      <c r="A196" s="647" t="n"/>
      <c r="B196" s="703" t="n"/>
      <c r="C196" s="708" t="n"/>
      <c r="D196" s="114">
        <f>D195/D124</f>
        <v/>
      </c>
      <c r="E196" s="114">
        <f>E195/E124</f>
        <v/>
      </c>
      <c r="F196" s="114">
        <f>F195/F125</f>
        <v/>
      </c>
      <c r="G196" s="114">
        <f>G195/G124</f>
        <v/>
      </c>
      <c r="H196" s="114">
        <f>H195/H124</f>
        <v/>
      </c>
      <c r="I196" s="114">
        <f>I195/I124</f>
        <v/>
      </c>
      <c r="J196" s="114">
        <f>J195/J124</f>
        <v/>
      </c>
      <c r="K196" s="114">
        <f>K195/K124</f>
        <v/>
      </c>
      <c r="L196" s="114">
        <f>L195/L124</f>
        <v/>
      </c>
      <c r="M196" s="114">
        <f>M195/M124</f>
        <v/>
      </c>
      <c r="N196" s="114">
        <f>N195/N124</f>
        <v/>
      </c>
      <c r="O196" s="114">
        <f>O195/O124</f>
        <v/>
      </c>
      <c r="P196" s="114">
        <f>P195/P124</f>
        <v/>
      </c>
      <c r="Q196" s="114">
        <f>Q195/Q124</f>
        <v/>
      </c>
      <c r="R196" s="114">
        <f>R195/R124</f>
        <v/>
      </c>
      <c r="S196" s="114">
        <f>S195/S124</f>
        <v/>
      </c>
      <c r="T196" s="114" t="n"/>
      <c r="U196" s="114" t="n"/>
      <c r="V196" s="114">
        <f>V195/V124</f>
        <v/>
      </c>
      <c r="W196" s="114">
        <f>W195/W124</f>
        <v/>
      </c>
      <c r="X196" s="114">
        <f>X195/X124</f>
        <v/>
      </c>
      <c r="Y196" s="114">
        <f>Y195/Y124</f>
        <v/>
      </c>
      <c r="Z196" s="114">
        <f>Z195/Z124</f>
        <v/>
      </c>
      <c r="AA196" s="114">
        <f>AA195/AA124</f>
        <v/>
      </c>
      <c r="AB196" s="114" t="n"/>
      <c r="AC196" s="114">
        <f>AC195/AC124</f>
        <v/>
      </c>
      <c r="AD196" s="114">
        <f>AD195/AD124</f>
        <v/>
      </c>
      <c r="AE196" s="114">
        <f>AE195/AE124</f>
        <v/>
      </c>
      <c r="AF196" s="114">
        <f>AF195/AF124</f>
        <v/>
      </c>
      <c r="AG196" s="115">
        <f>AG195/AG125</f>
        <v/>
      </c>
    </row>
    <row r="197" ht="20.1" customFormat="1" customHeight="1" s="15">
      <c r="A197" s="647" t="n"/>
      <c r="B197" s="709" t="inlineStr">
        <is>
          <t>CBS(ESTLABO)</t>
        </is>
      </c>
      <c r="C197" s="681" t="n"/>
      <c r="D197" s="707">
        <f>D125-D45</f>
        <v/>
      </c>
      <c r="E197" s="707">
        <f>E125-E45</f>
        <v/>
      </c>
      <c r="F197" s="707">
        <f>F126-F53</f>
        <v/>
      </c>
      <c r="G197" s="707">
        <f>G125-G45</f>
        <v/>
      </c>
      <c r="H197" s="707">
        <f>H125-H45</f>
        <v/>
      </c>
      <c r="I197" s="707">
        <f>I125-I45</f>
        <v/>
      </c>
      <c r="J197" s="707">
        <f>J125-J45</f>
        <v/>
      </c>
      <c r="K197" s="707">
        <f>K125-K45</f>
        <v/>
      </c>
      <c r="L197" s="707">
        <f>L125-L45</f>
        <v/>
      </c>
      <c r="M197" s="707">
        <f>M125-M45</f>
        <v/>
      </c>
      <c r="N197" s="707">
        <f>N125-N45</f>
        <v/>
      </c>
      <c r="O197" s="707">
        <f>O125-O45</f>
        <v/>
      </c>
      <c r="P197" s="707">
        <f>P125-P45</f>
        <v/>
      </c>
      <c r="Q197" s="707">
        <f>Q125-Q45</f>
        <v/>
      </c>
      <c r="R197" s="707">
        <f>R125-R45</f>
        <v/>
      </c>
      <c r="S197" s="707">
        <f>S125-S45</f>
        <v/>
      </c>
      <c r="T197" s="707" t="n"/>
      <c r="U197" s="707" t="n"/>
      <c r="V197" s="707">
        <f>V125-V45</f>
        <v/>
      </c>
      <c r="W197" s="707">
        <f>W125-W45</f>
        <v/>
      </c>
      <c r="X197" s="707">
        <f>X125-X45</f>
        <v/>
      </c>
      <c r="Y197" s="707">
        <f>Y125-Y45</f>
        <v/>
      </c>
      <c r="Z197" s="707">
        <f>Z125-Z45</f>
        <v/>
      </c>
      <c r="AA197" s="707">
        <f>AA125-AA45</f>
        <v/>
      </c>
      <c r="AB197" s="707" t="n"/>
      <c r="AC197" s="707">
        <f>AC125-AC45</f>
        <v/>
      </c>
      <c r="AD197" s="707">
        <f>AD125-AD45</f>
        <v/>
      </c>
      <c r="AE197" s="707">
        <f>AE125-AE45</f>
        <v/>
      </c>
      <c r="AF197" s="707">
        <f>AF125-AF45</f>
        <v/>
      </c>
      <c r="AG197" s="294">
        <f>SUM(D197:AC197)</f>
        <v/>
      </c>
    </row>
    <row r="198" ht="20.1" customFormat="1" customHeight="1" s="15">
      <c r="A198" s="647" t="n"/>
      <c r="B198" s="703" t="n"/>
      <c r="C198" s="708" t="n"/>
      <c r="D198" s="114">
        <f>D197/D125</f>
        <v/>
      </c>
      <c r="E198" s="114">
        <f>E197/E125</f>
        <v/>
      </c>
      <c r="F198" s="114">
        <f>F197/F126</f>
        <v/>
      </c>
      <c r="G198" s="114">
        <f>G197/G125</f>
        <v/>
      </c>
      <c r="H198" s="114">
        <f>H197/H125</f>
        <v/>
      </c>
      <c r="I198" s="114">
        <f>I197/I125</f>
        <v/>
      </c>
      <c r="J198" s="114">
        <f>J197/J125</f>
        <v/>
      </c>
      <c r="K198" s="114">
        <f>K197/K125</f>
        <v/>
      </c>
      <c r="L198" s="114">
        <f>L197/L125</f>
        <v/>
      </c>
      <c r="M198" s="114">
        <f>M197/M125</f>
        <v/>
      </c>
      <c r="N198" s="114">
        <f>N197/N125</f>
        <v/>
      </c>
      <c r="O198" s="114">
        <f>O197/O125</f>
        <v/>
      </c>
      <c r="P198" s="114">
        <f>P197/P125</f>
        <v/>
      </c>
      <c r="Q198" s="114">
        <f>Q197/Q125</f>
        <v/>
      </c>
      <c r="R198" s="114">
        <f>R197/R125</f>
        <v/>
      </c>
      <c r="S198" s="114">
        <f>S197/S125</f>
        <v/>
      </c>
      <c r="T198" s="114" t="n"/>
      <c r="U198" s="114" t="n"/>
      <c r="V198" s="114">
        <f>V197/V125</f>
        <v/>
      </c>
      <c r="W198" s="114">
        <f>W197/W125</f>
        <v/>
      </c>
      <c r="X198" s="114">
        <f>X197/X125</f>
        <v/>
      </c>
      <c r="Y198" s="114">
        <f>Y197/Y125</f>
        <v/>
      </c>
      <c r="Z198" s="114">
        <f>Z197/Z125</f>
        <v/>
      </c>
      <c r="AA198" s="114">
        <f>AA197/AA125</f>
        <v/>
      </c>
      <c r="AB198" s="114" t="n"/>
      <c r="AC198" s="114">
        <f>AC197/AC125</f>
        <v/>
      </c>
      <c r="AD198" s="114">
        <f>AD197/AD125</f>
        <v/>
      </c>
      <c r="AE198" s="114">
        <f>AE197/AE125</f>
        <v/>
      </c>
      <c r="AF198" s="114">
        <f>AF197/AF125</f>
        <v/>
      </c>
      <c r="AG198" s="115">
        <f>AG197/AG126</f>
        <v/>
      </c>
    </row>
    <row r="199" ht="20.1" customFormat="1" customHeight="1" s="15">
      <c r="A199" s="647" t="n"/>
      <c r="B199" s="710" t="inlineStr">
        <is>
          <t>DOSHISHA</t>
        </is>
      </c>
      <c r="C199" s="705" t="n"/>
      <c r="D199" s="707" t="n"/>
      <c r="E199" s="707" t="n"/>
      <c r="F199" s="707">
        <f>F128-F57</f>
        <v/>
      </c>
      <c r="G199" s="707">
        <f>G126-G47</f>
        <v/>
      </c>
      <c r="H199" s="707">
        <f>H126-H47</f>
        <v/>
      </c>
      <c r="I199" s="707">
        <f>I126-I47</f>
        <v/>
      </c>
      <c r="J199" s="707">
        <f>J126-J47</f>
        <v/>
      </c>
      <c r="K199" s="707">
        <f>K126-K47</f>
        <v/>
      </c>
      <c r="L199" s="707">
        <f>L126-L47</f>
        <v/>
      </c>
      <c r="M199" s="707">
        <f>M126-M47</f>
        <v/>
      </c>
      <c r="N199" s="707">
        <f>N126-N47</f>
        <v/>
      </c>
      <c r="O199" s="707">
        <f>O126-O47</f>
        <v/>
      </c>
      <c r="P199" s="707">
        <f>P126-P47</f>
        <v/>
      </c>
      <c r="Q199" s="707">
        <f>Q126-Q47</f>
        <v/>
      </c>
      <c r="R199" s="707">
        <f>R126-R47</f>
        <v/>
      </c>
      <c r="S199" s="707">
        <f>S126-S47</f>
        <v/>
      </c>
      <c r="T199" s="707" t="n"/>
      <c r="U199" s="707" t="n"/>
      <c r="V199" s="707">
        <f>V126-V47</f>
        <v/>
      </c>
      <c r="W199" s="707">
        <f>W126-W47</f>
        <v/>
      </c>
      <c r="X199" s="707">
        <f>X126-X47</f>
        <v/>
      </c>
      <c r="Y199" s="707">
        <f>Y126-Y47</f>
        <v/>
      </c>
      <c r="Z199" s="707">
        <f>Z126-Z47</f>
        <v/>
      </c>
      <c r="AA199" s="707">
        <f>AA126-AA47</f>
        <v/>
      </c>
      <c r="AB199" s="707" t="n"/>
      <c r="AC199" s="707">
        <f>AC126-AC47</f>
        <v/>
      </c>
      <c r="AD199" s="707">
        <f>AD126-AD47</f>
        <v/>
      </c>
      <c r="AE199" s="707">
        <f>AE126-AE47</f>
        <v/>
      </c>
      <c r="AF199" s="707">
        <f>AF126-AF47</f>
        <v/>
      </c>
      <c r="AG199" s="706">
        <f>SUM(D199:Y199)</f>
        <v/>
      </c>
    </row>
    <row r="200" ht="20.1" customFormat="1" customHeight="1" s="33">
      <c r="A200" s="647" t="n"/>
      <c r="B200" s="703" t="n"/>
      <c r="C200" s="704" t="n"/>
      <c r="D200" s="114" t="n"/>
      <c r="E200" s="114" t="n"/>
      <c r="F200" s="114">
        <f>F199/F128</f>
        <v/>
      </c>
      <c r="G200" s="114">
        <f>G199/G126</f>
        <v/>
      </c>
      <c r="H200" s="114">
        <f>H199/H126</f>
        <v/>
      </c>
      <c r="I200" s="114">
        <f>I199/I126</f>
        <v/>
      </c>
      <c r="J200" s="114">
        <f>J199/J126</f>
        <v/>
      </c>
      <c r="K200" s="114">
        <f>K199/K126</f>
        <v/>
      </c>
      <c r="L200" s="114">
        <f>L199/L126</f>
        <v/>
      </c>
      <c r="M200" s="114">
        <f>M199/M126</f>
        <v/>
      </c>
      <c r="N200" s="114">
        <f>N199/N126</f>
        <v/>
      </c>
      <c r="O200" s="114">
        <f>O199/O126</f>
        <v/>
      </c>
      <c r="P200" s="114">
        <f>P199/P126</f>
        <v/>
      </c>
      <c r="Q200" s="114">
        <f>Q199/Q126</f>
        <v/>
      </c>
      <c r="R200" s="114">
        <f>R199/R126</f>
        <v/>
      </c>
      <c r="S200" s="114">
        <f>S199/S126</f>
        <v/>
      </c>
      <c r="T200" s="114" t="n"/>
      <c r="U200" s="114" t="n"/>
      <c r="V200" s="114">
        <f>V199/V126</f>
        <v/>
      </c>
      <c r="W200" s="114">
        <f>W199/W126</f>
        <v/>
      </c>
      <c r="X200" s="114">
        <f>X199/X126</f>
        <v/>
      </c>
      <c r="Y200" s="114">
        <f>Y199/Y126</f>
        <v/>
      </c>
      <c r="Z200" s="114">
        <f>Z199/Z126</f>
        <v/>
      </c>
      <c r="AA200" s="114">
        <f>AA199/AA126</f>
        <v/>
      </c>
      <c r="AB200" s="114" t="n"/>
      <c r="AC200" s="114">
        <f>AC199/AC126</f>
        <v/>
      </c>
      <c r="AD200" s="114">
        <f>AD199/AD126</f>
        <v/>
      </c>
      <c r="AE200" s="114">
        <f>AE199/AE126</f>
        <v/>
      </c>
      <c r="AF200" s="114">
        <f>AF199/AF126</f>
        <v/>
      </c>
      <c r="AG200" s="115">
        <f>AG199/AG128</f>
        <v/>
      </c>
      <c r="AH200" s="15" t="n"/>
      <c r="AI200" s="15" t="n"/>
      <c r="AJ200" s="15" t="n"/>
      <c r="AK200" s="15" t="n"/>
      <c r="AL200" s="15" t="n"/>
    </row>
    <row r="201" ht="20.1" customFormat="1" customHeight="1" s="33">
      <c r="A201" s="647" t="n"/>
      <c r="B201" s="709" t="inlineStr">
        <is>
          <t>MEROS</t>
        </is>
      </c>
      <c r="C201" s="681" t="n"/>
      <c r="D201" s="707" t="n"/>
      <c r="E201" s="707" t="n"/>
      <c r="F201" s="707">
        <f>(F129-F41)</f>
        <v/>
      </c>
      <c r="G201" s="707">
        <f>G128-G51</f>
        <v/>
      </c>
      <c r="H201" s="707">
        <f>H128-H51</f>
        <v/>
      </c>
      <c r="I201" s="707">
        <f>I128-I51</f>
        <v/>
      </c>
      <c r="J201" s="707">
        <f>J128-J51</f>
        <v/>
      </c>
      <c r="K201" s="707">
        <f>K128-K51</f>
        <v/>
      </c>
      <c r="L201" s="707">
        <f>L128-L51</f>
        <v/>
      </c>
      <c r="M201" s="707">
        <f>M128-M51</f>
        <v/>
      </c>
      <c r="N201" s="707">
        <f>N128-N51</f>
        <v/>
      </c>
      <c r="O201" s="707">
        <f>O128-O51</f>
        <v/>
      </c>
      <c r="P201" s="707">
        <f>P128-P51</f>
        <v/>
      </c>
      <c r="Q201" s="707">
        <f>Q128-Q51</f>
        <v/>
      </c>
      <c r="R201" s="707">
        <f>R128-R51</f>
        <v/>
      </c>
      <c r="S201" s="707">
        <f>S128-S51</f>
        <v/>
      </c>
      <c r="T201" s="707" t="n"/>
      <c r="U201" s="707" t="n"/>
      <c r="V201" s="707">
        <f>V128-V51</f>
        <v/>
      </c>
      <c r="W201" s="707">
        <f>W128-W51</f>
        <v/>
      </c>
      <c r="X201" s="707">
        <f>X128-X51</f>
        <v/>
      </c>
      <c r="Y201" s="707">
        <f>Y128-Y51</f>
        <v/>
      </c>
      <c r="Z201" s="707">
        <f>Z128-Z51</f>
        <v/>
      </c>
      <c r="AA201" s="707">
        <f>AA128-AA51</f>
        <v/>
      </c>
      <c r="AB201" s="707" t="n"/>
      <c r="AC201" s="707">
        <f>AC128-AC51</f>
        <v/>
      </c>
      <c r="AD201" s="707">
        <f>AD128-AD51</f>
        <v/>
      </c>
      <c r="AE201" s="707">
        <f>AE128-AE51</f>
        <v/>
      </c>
      <c r="AF201" s="707">
        <f>AF128-AF51</f>
        <v/>
      </c>
      <c r="AG201" s="649">
        <f>SUM(D201:AC201)</f>
        <v/>
      </c>
      <c r="AH201" s="15" t="n"/>
      <c r="AI201" s="15" t="n"/>
      <c r="AJ201" s="15" t="n"/>
      <c r="AK201" s="15" t="n"/>
      <c r="AL201" s="15" t="n"/>
    </row>
    <row r="202" ht="20.1" customFormat="1" customHeight="1" s="33">
      <c r="A202" s="647" t="n"/>
      <c r="B202" s="703" t="n"/>
      <c r="C202" s="708" t="n"/>
      <c r="D202" s="114" t="n"/>
      <c r="E202" s="114" t="n"/>
      <c r="F202" s="114">
        <f>F201/F129</f>
        <v/>
      </c>
      <c r="G202" s="293">
        <f>G201/G128</f>
        <v/>
      </c>
      <c r="H202" s="293">
        <f>H201/H128</f>
        <v/>
      </c>
      <c r="I202" s="293">
        <f>I201/I128</f>
        <v/>
      </c>
      <c r="J202" s="293">
        <f>J201/J128</f>
        <v/>
      </c>
      <c r="K202" s="293">
        <f>K201/K128</f>
        <v/>
      </c>
      <c r="L202" s="293">
        <f>L201/L128</f>
        <v/>
      </c>
      <c r="M202" s="293">
        <f>M201/M128</f>
        <v/>
      </c>
      <c r="N202" s="293">
        <f>N201/N128</f>
        <v/>
      </c>
      <c r="O202" s="293">
        <f>O201/O128</f>
        <v/>
      </c>
      <c r="P202" s="114">
        <f>P201/P128</f>
        <v/>
      </c>
      <c r="Q202" s="114">
        <f>Q201/Q128</f>
        <v/>
      </c>
      <c r="R202" s="114">
        <f>R201/R128</f>
        <v/>
      </c>
      <c r="S202" s="114">
        <f>S201/S128</f>
        <v/>
      </c>
      <c r="T202" s="114" t="n"/>
      <c r="U202" s="114" t="n"/>
      <c r="V202" s="114">
        <f>V201/V128</f>
        <v/>
      </c>
      <c r="W202" s="114">
        <f>W201/W128</f>
        <v/>
      </c>
      <c r="X202" s="114">
        <f>X201/X128</f>
        <v/>
      </c>
      <c r="Y202" s="114">
        <f>Y201/Y128</f>
        <v/>
      </c>
      <c r="Z202" s="114">
        <f>Z201/Z128</f>
        <v/>
      </c>
      <c r="AA202" s="114">
        <f>AA201/AA128</f>
        <v/>
      </c>
      <c r="AB202" s="114" t="n"/>
      <c r="AC202" s="114">
        <f>AC201/AC128</f>
        <v/>
      </c>
      <c r="AD202" s="114">
        <f>AD201/AD128</f>
        <v/>
      </c>
      <c r="AE202" s="114">
        <f>AE201/AE128</f>
        <v/>
      </c>
      <c r="AF202" s="114">
        <f>AF201/AF128</f>
        <v/>
      </c>
      <c r="AG202" s="115">
        <f>AG201/AG129</f>
        <v/>
      </c>
      <c r="AH202" s="15" t="n"/>
      <c r="AI202" s="15" t="n"/>
      <c r="AJ202" s="15" t="n"/>
      <c r="AK202" s="15" t="n"/>
      <c r="AL202" s="15" t="n"/>
    </row>
    <row r="203" ht="20.1" customFormat="1" customHeight="1" s="33">
      <c r="A203" s="647" t="n"/>
      <c r="B203" s="709" t="inlineStr">
        <is>
          <t>STAR LAB</t>
        </is>
      </c>
      <c r="C203" s="116" t="n"/>
      <c r="D203" s="114" t="n"/>
      <c r="E203" s="114" t="n"/>
      <c r="F203" s="114" t="n"/>
      <c r="G203" s="293" t="n"/>
      <c r="H203" s="293" t="n"/>
      <c r="I203" s="293" t="n"/>
      <c r="J203" s="293" t="n"/>
      <c r="K203" s="293" t="n"/>
      <c r="L203" s="293" t="n"/>
      <c r="M203" s="293" t="n"/>
      <c r="N203" s="114" t="n"/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X203" s="114" t="n"/>
      <c r="Y203" s="114" t="n"/>
      <c r="Z203" s="114" t="n"/>
      <c r="AA203" s="114" t="n"/>
      <c r="AB203" s="114" t="n"/>
      <c r="AC203" s="114" t="n"/>
      <c r="AD203" s="114" t="n"/>
      <c r="AE203" s="114" t="n"/>
      <c r="AF203" s="114" t="n"/>
      <c r="AG203" s="115" t="n"/>
      <c r="AH203" s="15" t="n"/>
      <c r="AI203" s="15" t="n"/>
      <c r="AJ203" s="15" t="n"/>
      <c r="AK203" s="15" t="n"/>
      <c r="AL203" s="15" t="n"/>
    </row>
    <row r="204" ht="20.1" customFormat="1" customHeight="1" s="33">
      <c r="A204" s="647" t="n"/>
      <c r="B204" s="703" t="n"/>
      <c r="C204" s="116" t="n"/>
      <c r="D204" s="114" t="n"/>
      <c r="E204" s="114" t="n"/>
      <c r="F204" s="114" t="n"/>
      <c r="G204" s="293" t="n"/>
      <c r="H204" s="293" t="n"/>
      <c r="I204" s="293" t="n"/>
      <c r="J204" s="293" t="n"/>
      <c r="K204" s="293" t="n"/>
      <c r="L204" s="293" t="n"/>
      <c r="M204" s="293" t="n"/>
      <c r="N204" s="114" t="n"/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4" t="n"/>
      <c r="AD204" s="114" t="n"/>
      <c r="AE204" s="114" t="n"/>
      <c r="AF204" s="114" t="n"/>
      <c r="AG204" s="115" t="n"/>
      <c r="AH204" s="15" t="n"/>
      <c r="AI204" s="15" t="n"/>
      <c r="AJ204" s="15" t="n"/>
      <c r="AK204" s="15" t="n"/>
      <c r="AL204" s="15" t="n"/>
    </row>
    <row r="205" ht="20.1" customFormat="1" customHeight="1" s="33">
      <c r="A205" s="647" t="n"/>
      <c r="B205" s="710" t="inlineStr">
        <is>
          <t>BEAUTY CONEXION</t>
        </is>
      </c>
      <c r="C205" s="705" t="n"/>
      <c r="D205" s="707" t="n"/>
      <c r="E205" s="707" t="n"/>
      <c r="F205" s="707">
        <f>F131-F59</f>
        <v/>
      </c>
      <c r="G205" s="707">
        <f>G130-G55</f>
        <v/>
      </c>
      <c r="H205" s="707">
        <f>H130-H55</f>
        <v/>
      </c>
      <c r="I205" s="707">
        <f>I130-I55</f>
        <v/>
      </c>
      <c r="J205" s="707">
        <f>J130-J55</f>
        <v/>
      </c>
      <c r="K205" s="707">
        <f>K130-K55</f>
        <v/>
      </c>
      <c r="L205" s="707">
        <f>L130-L55</f>
        <v/>
      </c>
      <c r="M205" s="707">
        <f>M130-M55</f>
        <v/>
      </c>
      <c r="N205" s="707">
        <f>N130-N55</f>
        <v/>
      </c>
      <c r="O205" s="707">
        <f>O130-O55</f>
        <v/>
      </c>
      <c r="P205" s="707">
        <f>P130-P55</f>
        <v/>
      </c>
      <c r="Q205" s="707">
        <f>Q130-Q55</f>
        <v/>
      </c>
      <c r="R205" s="707">
        <f>R130-R55</f>
        <v/>
      </c>
      <c r="S205" s="707">
        <f>S130-S55</f>
        <v/>
      </c>
      <c r="T205" s="707" t="n"/>
      <c r="U205" s="707" t="n"/>
      <c r="V205" s="707">
        <f>V130-V55</f>
        <v/>
      </c>
      <c r="W205" s="707">
        <f>W130-W55</f>
        <v/>
      </c>
      <c r="X205" s="707">
        <f>X130-X55</f>
        <v/>
      </c>
      <c r="Y205" s="707">
        <f>Y130-Y55</f>
        <v/>
      </c>
      <c r="Z205" s="707">
        <f>Z130-Z55</f>
        <v/>
      </c>
      <c r="AA205" s="707">
        <f>AA130-AA55</f>
        <v/>
      </c>
      <c r="AB205" s="707" t="n"/>
      <c r="AC205" s="707">
        <f>AC130-AC55</f>
        <v/>
      </c>
      <c r="AD205" s="707">
        <f>AD130-AD55</f>
        <v/>
      </c>
      <c r="AE205" s="707">
        <f>AE130-AE55</f>
        <v/>
      </c>
      <c r="AF205" s="707">
        <f>AF130-AF55</f>
        <v/>
      </c>
      <c r="AG205" s="706">
        <f>SUM(D205:Y205)</f>
        <v/>
      </c>
      <c r="AH205" s="15" t="n"/>
      <c r="AI205" s="15" t="n"/>
      <c r="AJ205" s="15" t="n"/>
      <c r="AK205" s="15" t="n"/>
      <c r="AL205" s="15" t="n"/>
    </row>
    <row r="206" ht="20.1" customFormat="1" customHeight="1" s="33">
      <c r="A206" s="647" t="n"/>
      <c r="B206" s="703" t="n"/>
      <c r="C206" s="704" t="n"/>
      <c r="D206" s="114" t="n"/>
      <c r="E206" s="114" t="n"/>
      <c r="F206" s="114">
        <f>F205/F131</f>
        <v/>
      </c>
      <c r="G206" s="293">
        <f>G205/G130</f>
        <v/>
      </c>
      <c r="H206" s="293">
        <f>H205/H130</f>
        <v/>
      </c>
      <c r="I206" s="293">
        <f>I205/I130</f>
        <v/>
      </c>
      <c r="J206" s="293">
        <f>J205/J130</f>
        <v/>
      </c>
      <c r="K206" s="293">
        <f>K205/K130</f>
        <v/>
      </c>
      <c r="L206" s="293">
        <f>L205/L130</f>
        <v/>
      </c>
      <c r="M206" s="293">
        <f>M205/M130</f>
        <v/>
      </c>
      <c r="N206" s="293">
        <f>N205/N130</f>
        <v/>
      </c>
      <c r="O206" s="293">
        <f>O205/O130</f>
        <v/>
      </c>
      <c r="P206" s="293">
        <f>P205/P130</f>
        <v/>
      </c>
      <c r="Q206" s="293">
        <f>Q205/Q130</f>
        <v/>
      </c>
      <c r="R206" s="293">
        <f>R205/R130</f>
        <v/>
      </c>
      <c r="S206" s="293">
        <f>S205/S130</f>
        <v/>
      </c>
      <c r="T206" s="293" t="n"/>
      <c r="U206" s="293" t="n"/>
      <c r="V206" s="293">
        <f>V205/V130</f>
        <v/>
      </c>
      <c r="W206" s="293">
        <f>W205/W130</f>
        <v/>
      </c>
      <c r="X206" s="293">
        <f>X205/X130</f>
        <v/>
      </c>
      <c r="Y206" s="293">
        <f>Y205/Y130</f>
        <v/>
      </c>
      <c r="Z206" s="293">
        <f>Z205/Z130</f>
        <v/>
      </c>
      <c r="AA206" s="293">
        <f>AA205/AA130</f>
        <v/>
      </c>
      <c r="AB206" s="293" t="n"/>
      <c r="AC206" s="293">
        <f>AC205/AC130</f>
        <v/>
      </c>
      <c r="AD206" s="293">
        <f>AD205/AD130</f>
        <v/>
      </c>
      <c r="AE206" s="293">
        <f>AE205/AE130</f>
        <v/>
      </c>
      <c r="AF206" s="293">
        <f>AF205/AF130</f>
        <v/>
      </c>
      <c r="AG206" s="115">
        <f>AG205/AG133</f>
        <v/>
      </c>
      <c r="AH206" s="15" t="n"/>
      <c r="AI206" s="15" t="n"/>
      <c r="AJ206" s="15" t="n"/>
      <c r="AK206" s="15" t="n"/>
      <c r="AL206" s="15" t="n"/>
    </row>
    <row r="207" ht="20.1" customFormat="1" customHeight="1" s="33">
      <c r="A207" s="647" t="n"/>
      <c r="B207" s="710" t="inlineStr">
        <is>
          <t>COSMEPRO</t>
        </is>
      </c>
      <c r="C207" s="705" t="n"/>
      <c r="D207" s="707" t="n"/>
      <c r="E207" s="707" t="n"/>
      <c r="F207" s="707">
        <f>F132-F61</f>
        <v/>
      </c>
      <c r="G207" s="707">
        <f>G131-G57</f>
        <v/>
      </c>
      <c r="H207" s="707">
        <f>H131-H57</f>
        <v/>
      </c>
      <c r="I207" s="707">
        <f>I131-I57</f>
        <v/>
      </c>
      <c r="J207" s="707">
        <f>J131-J57</f>
        <v/>
      </c>
      <c r="K207" s="707">
        <f>K131-K57</f>
        <v/>
      </c>
      <c r="L207" s="707">
        <f>L131-L57</f>
        <v/>
      </c>
      <c r="M207" s="707">
        <f>M131-M57</f>
        <v/>
      </c>
      <c r="N207" s="707">
        <f>N131-N57</f>
        <v/>
      </c>
      <c r="O207" s="707">
        <f>O131-O57</f>
        <v/>
      </c>
      <c r="P207" s="707">
        <f>P131-P57</f>
        <v/>
      </c>
      <c r="Q207" s="707">
        <f>Q131-Q57</f>
        <v/>
      </c>
      <c r="R207" s="707">
        <f>R131-R57</f>
        <v/>
      </c>
      <c r="S207" s="707">
        <f>S131-S57</f>
        <v/>
      </c>
      <c r="T207" s="707" t="n"/>
      <c r="U207" s="707" t="n"/>
      <c r="V207" s="707">
        <f>V131-V57</f>
        <v/>
      </c>
      <c r="W207" s="707">
        <f>W131-W57</f>
        <v/>
      </c>
      <c r="X207" s="707">
        <f>X131-X57</f>
        <v/>
      </c>
      <c r="Y207" s="707">
        <f>Y131-Y57</f>
        <v/>
      </c>
      <c r="Z207" s="707">
        <f>Z131-Z57</f>
        <v/>
      </c>
      <c r="AA207" s="707">
        <f>AA131-AA57</f>
        <v/>
      </c>
      <c r="AB207" s="707" t="n"/>
      <c r="AC207" s="707">
        <f>AC131-AC57</f>
        <v/>
      </c>
      <c r="AD207" s="707">
        <f>AD131-AD57</f>
        <v/>
      </c>
      <c r="AE207" s="707">
        <f>AE131-AE57</f>
        <v/>
      </c>
      <c r="AF207" s="707">
        <f>AF131-AF57</f>
        <v/>
      </c>
      <c r="AG207" s="706">
        <f>SUM(D207:Y207)</f>
        <v/>
      </c>
      <c r="AH207" s="15" t="n"/>
      <c r="AI207" s="15" t="n"/>
      <c r="AJ207" s="15" t="n"/>
      <c r="AK207" s="15" t="n"/>
      <c r="AL207" s="15" t="n"/>
    </row>
    <row r="208" ht="20.1" customFormat="1" customHeight="1" s="33">
      <c r="A208" s="647" t="n"/>
      <c r="B208" s="703" t="n"/>
      <c r="C208" s="704" t="n"/>
      <c r="D208" s="114" t="n"/>
      <c r="E208" s="114" t="n"/>
      <c r="F208" s="114">
        <f>F207/F132</f>
        <v/>
      </c>
      <c r="G208" s="114">
        <f>G207/G131</f>
        <v/>
      </c>
      <c r="H208" s="114">
        <f>H207/H131</f>
        <v/>
      </c>
      <c r="I208" s="114">
        <f>I207/I131</f>
        <v/>
      </c>
      <c r="J208" s="114">
        <f>J207/J131</f>
        <v/>
      </c>
      <c r="K208" s="114">
        <f>K207/K131</f>
        <v/>
      </c>
      <c r="L208" s="114">
        <f>L207/L131</f>
        <v/>
      </c>
      <c r="M208" s="114">
        <f>M207/M131</f>
        <v/>
      </c>
      <c r="N208" s="114">
        <f>N207/N131</f>
        <v/>
      </c>
      <c r="O208" s="114">
        <f>O207/O131</f>
        <v/>
      </c>
      <c r="P208" s="114">
        <f>P207/P131</f>
        <v/>
      </c>
      <c r="Q208" s="114">
        <f>Q207/Q131</f>
        <v/>
      </c>
      <c r="R208" s="114">
        <f>R207/R131</f>
        <v/>
      </c>
      <c r="S208" s="114">
        <f>S207/S131</f>
        <v/>
      </c>
      <c r="T208" s="114" t="n"/>
      <c r="U208" s="114" t="n"/>
      <c r="V208" s="114">
        <f>V207/V131</f>
        <v/>
      </c>
      <c r="W208" s="114">
        <f>W207/W131</f>
        <v/>
      </c>
      <c r="X208" s="114">
        <f>X207/X131</f>
        <v/>
      </c>
      <c r="Y208" s="114">
        <f>Y207/Y131</f>
        <v/>
      </c>
      <c r="Z208" s="114">
        <f>Z207/Z131</f>
        <v/>
      </c>
      <c r="AA208" s="114">
        <f>AA207/AA131</f>
        <v/>
      </c>
      <c r="AB208" s="114" t="n"/>
      <c r="AC208" s="114">
        <f>AC207/AC131</f>
        <v/>
      </c>
      <c r="AD208" s="114">
        <f>AD207/AD131</f>
        <v/>
      </c>
      <c r="AE208" s="114">
        <f>AE207/AE131</f>
        <v/>
      </c>
      <c r="AF208" s="114">
        <f>AF207/AF131</f>
        <v/>
      </c>
      <c r="AG208" s="115">
        <f>AG207/AG138</f>
        <v/>
      </c>
      <c r="AH208" s="15" t="n"/>
      <c r="AI208" s="15" t="n"/>
      <c r="AJ208" s="15" t="n"/>
      <c r="AK208" s="15" t="n"/>
      <c r="AL208" s="15" t="n"/>
    </row>
    <row r="209" ht="20.1" customFormat="1" customHeight="1" s="33">
      <c r="A209" s="647" t="n"/>
      <c r="B209" s="710" t="inlineStr">
        <is>
          <t>AFURA</t>
        </is>
      </c>
      <c r="C209" s="705" t="n"/>
      <c r="D209" s="707">
        <f>D132-D59</f>
        <v/>
      </c>
      <c r="E209" s="707">
        <f>E132-E59</f>
        <v/>
      </c>
      <c r="F209" s="707">
        <f>F133-F63</f>
        <v/>
      </c>
      <c r="G209" s="707">
        <f>G132-G59</f>
        <v/>
      </c>
      <c r="H209" s="707">
        <f>H132-H59</f>
        <v/>
      </c>
      <c r="I209" s="707">
        <f>I132-I59</f>
        <v/>
      </c>
      <c r="J209" s="707">
        <f>J132-J59</f>
        <v/>
      </c>
      <c r="K209" s="707">
        <f>K132-K59</f>
        <v/>
      </c>
      <c r="L209" s="707">
        <f>L132-L59</f>
        <v/>
      </c>
      <c r="M209" s="707">
        <f>M132-M59</f>
        <v/>
      </c>
      <c r="N209" s="707">
        <f>N132-N59</f>
        <v/>
      </c>
      <c r="O209" s="707">
        <f>O132-O59</f>
        <v/>
      </c>
      <c r="P209" s="707">
        <f>P132-P59</f>
        <v/>
      </c>
      <c r="Q209" s="707">
        <f>Q132-Q59</f>
        <v/>
      </c>
      <c r="R209" s="707">
        <f>R132-R59</f>
        <v/>
      </c>
      <c r="S209" s="707">
        <f>S132-S59</f>
        <v/>
      </c>
      <c r="T209" s="707" t="n"/>
      <c r="U209" s="707" t="n"/>
      <c r="V209" s="707">
        <f>V132-V59</f>
        <v/>
      </c>
      <c r="W209" s="707">
        <f>W132-W59</f>
        <v/>
      </c>
      <c r="X209" s="707">
        <f>X132-X59</f>
        <v/>
      </c>
      <c r="Y209" s="707">
        <f>Y132-Y59</f>
        <v/>
      </c>
      <c r="Z209" s="707">
        <f>Z132-Z59</f>
        <v/>
      </c>
      <c r="AA209" s="707">
        <f>AA132-AA59</f>
        <v/>
      </c>
      <c r="AB209" s="707" t="n"/>
      <c r="AC209" s="707">
        <f>AC132-AC59</f>
        <v/>
      </c>
      <c r="AD209" s="707">
        <f>AD132-AD59</f>
        <v/>
      </c>
      <c r="AE209" s="707">
        <f>AE132-AE59</f>
        <v/>
      </c>
      <c r="AF209" s="707">
        <f>AF132-AF59</f>
        <v/>
      </c>
      <c r="AG209" s="706">
        <f>SUM(D209:Y209)</f>
        <v/>
      </c>
      <c r="AH209" s="15" t="n"/>
      <c r="AI209" s="15" t="n"/>
      <c r="AJ209" s="15" t="n"/>
      <c r="AK209" s="15" t="n"/>
      <c r="AL209" s="15" t="n"/>
    </row>
    <row r="210" ht="20.1" customFormat="1" customHeight="1" s="33">
      <c r="A210" s="647" t="n"/>
      <c r="B210" s="703" t="n"/>
      <c r="C210" s="704" t="n"/>
      <c r="D210" s="114">
        <f>D209/D132</f>
        <v/>
      </c>
      <c r="E210" s="114">
        <f>E209/E132</f>
        <v/>
      </c>
      <c r="F210" s="114">
        <f>F209/F133</f>
        <v/>
      </c>
      <c r="G210" s="114">
        <f>G209/G132</f>
        <v/>
      </c>
      <c r="H210" s="114">
        <f>H209/H132</f>
        <v/>
      </c>
      <c r="I210" s="114">
        <f>I209/I132</f>
        <v/>
      </c>
      <c r="J210" s="114">
        <f>J209/J132</f>
        <v/>
      </c>
      <c r="K210" s="114">
        <f>K209/K132</f>
        <v/>
      </c>
      <c r="L210" s="114">
        <f>L209/L132</f>
        <v/>
      </c>
      <c r="M210" s="114">
        <f>M209/M132</f>
        <v/>
      </c>
      <c r="N210" s="114">
        <f>N209/N132</f>
        <v/>
      </c>
      <c r="O210" s="114">
        <f>O209/O132</f>
        <v/>
      </c>
      <c r="P210" s="114">
        <f>P209/P132</f>
        <v/>
      </c>
      <c r="Q210" s="114">
        <f>Q209/Q132</f>
        <v/>
      </c>
      <c r="R210" s="114">
        <f>R209/R132</f>
        <v/>
      </c>
      <c r="S210" s="114">
        <f>S209/S132</f>
        <v/>
      </c>
      <c r="T210" s="114" t="n"/>
      <c r="U210" s="114" t="n"/>
      <c r="V210" s="114">
        <f>V209/V132</f>
        <v/>
      </c>
      <c r="W210" s="114">
        <f>W209/W132</f>
        <v/>
      </c>
      <c r="X210" s="114">
        <f>X209/X132</f>
        <v/>
      </c>
      <c r="Y210" s="114">
        <f>Y209/Y132</f>
        <v/>
      </c>
      <c r="Z210" s="114">
        <f>Z209/Z132</f>
        <v/>
      </c>
      <c r="AA210" s="114">
        <f>AA209/AA132</f>
        <v/>
      </c>
      <c r="AB210" s="114" t="n"/>
      <c r="AC210" s="114">
        <f>AC209/AC132</f>
        <v/>
      </c>
      <c r="AD210" s="114">
        <f>AD209/AD132</f>
        <v/>
      </c>
      <c r="AE210" s="114">
        <f>AE209/AE132</f>
        <v/>
      </c>
      <c r="AF210" s="114">
        <f>AF209/AF132</f>
        <v/>
      </c>
      <c r="AG210" s="115">
        <f>AG209/AG132</f>
        <v/>
      </c>
      <c r="AH210" s="15" t="n"/>
      <c r="AI210" s="15" t="n"/>
      <c r="AJ210" s="15" t="n"/>
      <c r="AK210" s="15" t="n"/>
      <c r="AL210" s="15" t="n"/>
    </row>
    <row r="211" ht="20.1" customFormat="1" customHeight="1" s="33">
      <c r="A211" s="647" t="n"/>
      <c r="B211" s="710" t="inlineStr">
        <is>
          <t>HANAKO</t>
        </is>
      </c>
      <c r="C211" s="705" t="n"/>
      <c r="D211" s="707" t="n"/>
      <c r="E211" s="707" t="n"/>
      <c r="F211" s="707">
        <f>F135-F67</f>
        <v/>
      </c>
      <c r="G211" s="707">
        <f>G135-G65</f>
        <v/>
      </c>
      <c r="H211" s="707">
        <f>H135-H65</f>
        <v/>
      </c>
      <c r="I211" s="707">
        <f>I135-I65</f>
        <v/>
      </c>
      <c r="J211" s="707">
        <f>J135-J65</f>
        <v/>
      </c>
      <c r="K211" s="707">
        <f>K135-K65</f>
        <v/>
      </c>
      <c r="L211" s="707">
        <f>L135-L65</f>
        <v/>
      </c>
      <c r="M211" s="707">
        <f>M135-M65</f>
        <v/>
      </c>
      <c r="N211" s="707" t="n"/>
      <c r="O211" s="707">
        <f>O135-O67</f>
        <v/>
      </c>
      <c r="P211" s="707">
        <f>P135-P67</f>
        <v/>
      </c>
      <c r="Q211" s="707">
        <f>Q135-Q67</f>
        <v/>
      </c>
      <c r="R211" s="707">
        <f>R135-R67</f>
        <v/>
      </c>
      <c r="S211" s="707">
        <f>S135-S67</f>
        <v/>
      </c>
      <c r="T211" s="707" t="n"/>
      <c r="U211" s="707" t="n"/>
      <c r="V211" s="707">
        <f>V135-V67</f>
        <v/>
      </c>
      <c r="W211" s="707">
        <f>W135-W67</f>
        <v/>
      </c>
      <c r="X211" s="707">
        <f>X135-X67</f>
        <v/>
      </c>
      <c r="Y211" s="707">
        <f>Y135-Y67</f>
        <v/>
      </c>
      <c r="Z211" s="707">
        <f>Z135-Z67</f>
        <v/>
      </c>
      <c r="AA211" s="707">
        <f>AA135-AA67</f>
        <v/>
      </c>
      <c r="AB211" s="707" t="n"/>
      <c r="AC211" s="707">
        <f>AC135-AC67</f>
        <v/>
      </c>
      <c r="AD211" s="707">
        <f>AD135-AD67</f>
        <v/>
      </c>
      <c r="AE211" s="707">
        <f>AE135-AE67</f>
        <v/>
      </c>
      <c r="AF211" s="707">
        <f>AF135-AF67</f>
        <v/>
      </c>
      <c r="AG211" s="706">
        <f>SUM(D211:Y211)</f>
        <v/>
      </c>
      <c r="AH211" s="15" t="n"/>
      <c r="AI211" s="15" t="n"/>
      <c r="AJ211" s="15" t="n"/>
      <c r="AK211" s="15" t="n"/>
      <c r="AL211" s="15" t="n"/>
    </row>
    <row r="212" ht="20.1" customFormat="1" customHeight="1" s="33">
      <c r="A212" s="647" t="n"/>
      <c r="B212" s="703" t="n"/>
      <c r="C212" s="704" t="n"/>
      <c r="D212" s="114" t="n"/>
      <c r="E212" s="114" t="n"/>
      <c r="F212" s="114">
        <f>F211/F135</f>
        <v/>
      </c>
      <c r="G212" s="293">
        <f>G211/G135</f>
        <v/>
      </c>
      <c r="H212" s="293">
        <f>H211/H135</f>
        <v/>
      </c>
      <c r="I212" s="293">
        <f>I211/I135</f>
        <v/>
      </c>
      <c r="J212" s="293">
        <f>J211/J135</f>
        <v/>
      </c>
      <c r="K212" s="293">
        <f>K211/K135</f>
        <v/>
      </c>
      <c r="L212" s="293">
        <f>L211/L135</f>
        <v/>
      </c>
      <c r="M212" s="293">
        <f>M211/M135</f>
        <v/>
      </c>
      <c r="N212" s="114" t="n"/>
      <c r="O212" s="114">
        <f>O211/O135</f>
        <v/>
      </c>
      <c r="P212" s="114">
        <f>P211/P135</f>
        <v/>
      </c>
      <c r="Q212" s="114">
        <f>Q211/Q135</f>
        <v/>
      </c>
      <c r="R212" s="114">
        <f>R211/R135</f>
        <v/>
      </c>
      <c r="S212" s="114">
        <f>S211/S135</f>
        <v/>
      </c>
      <c r="T212" s="114" t="n"/>
      <c r="U212" s="114" t="n"/>
      <c r="V212" s="114">
        <f>V211/V135</f>
        <v/>
      </c>
      <c r="W212" s="114">
        <f>W211/W135</f>
        <v/>
      </c>
      <c r="X212" s="114">
        <f>X211/X135</f>
        <v/>
      </c>
      <c r="Y212" s="114">
        <f>Y211/Y135</f>
        <v/>
      </c>
      <c r="Z212" s="114">
        <f>Z211/Z135</f>
        <v/>
      </c>
      <c r="AA212" s="114">
        <f>AA211/AA135</f>
        <v/>
      </c>
      <c r="AB212" s="114" t="n"/>
      <c r="AC212" s="114">
        <f>AC211/AC135</f>
        <v/>
      </c>
      <c r="AD212" s="114">
        <f>AD211/AD135</f>
        <v/>
      </c>
      <c r="AE212" s="114">
        <f>AE211/AE135</f>
        <v/>
      </c>
      <c r="AF212" s="114">
        <f>AF211/AF135</f>
        <v/>
      </c>
      <c r="AG212" s="115">
        <f>AG211/AG136</f>
        <v/>
      </c>
      <c r="AH212" s="15" t="n"/>
      <c r="AI212" s="15" t="n"/>
      <c r="AJ212" s="15" t="n"/>
      <c r="AK212" s="15" t="n"/>
      <c r="AL212" s="15" t="n"/>
    </row>
    <row r="213" ht="20.1" customFormat="1" customHeight="1" s="33">
      <c r="A213" s="647" t="n"/>
      <c r="B213" s="710" t="inlineStr">
        <is>
          <t>LEJEU</t>
        </is>
      </c>
      <c r="C213" s="705" t="n"/>
      <c r="D213" s="114" t="n"/>
      <c r="E213" s="114" t="n"/>
      <c r="F213" s="114" t="n"/>
      <c r="G213" s="707">
        <f>G136-G67</f>
        <v/>
      </c>
      <c r="H213" s="707">
        <f>H136-H67</f>
        <v/>
      </c>
      <c r="I213" s="707">
        <f>I136-I67</f>
        <v/>
      </c>
      <c r="J213" s="707">
        <f>J136-J67</f>
        <v/>
      </c>
      <c r="K213" s="707">
        <f>K136-K67</f>
        <v/>
      </c>
      <c r="L213" s="707">
        <f>L136-L67</f>
        <v/>
      </c>
      <c r="M213" s="707">
        <f>M136-M67</f>
        <v/>
      </c>
      <c r="N213" s="707">
        <f>N136-N67</f>
        <v/>
      </c>
      <c r="O213" s="707">
        <f>O136-O67</f>
        <v/>
      </c>
      <c r="P213" s="707">
        <f>P136-P67</f>
        <v/>
      </c>
      <c r="Q213" s="707">
        <f>Q136-Q67</f>
        <v/>
      </c>
      <c r="R213" s="707">
        <f>R136-R67</f>
        <v/>
      </c>
      <c r="S213" s="707">
        <f>S136-S67</f>
        <v/>
      </c>
      <c r="T213" s="707" t="n"/>
      <c r="U213" s="707" t="n"/>
      <c r="V213" s="707">
        <f>V136-V67</f>
        <v/>
      </c>
      <c r="W213" s="707">
        <f>W136-W67</f>
        <v/>
      </c>
      <c r="X213" s="707">
        <f>X136-X67</f>
        <v/>
      </c>
      <c r="Y213" s="707">
        <f>Y136-Y67</f>
        <v/>
      </c>
      <c r="Z213" s="707">
        <f>Z136-Z67</f>
        <v/>
      </c>
      <c r="AA213" s="707">
        <f>AA136-AA67</f>
        <v/>
      </c>
      <c r="AB213" s="707" t="n"/>
      <c r="AC213" s="707">
        <f>AC136-AC67</f>
        <v/>
      </c>
      <c r="AD213" s="707">
        <f>AD136-AD67</f>
        <v/>
      </c>
      <c r="AE213" s="707">
        <f>AE136-AE67</f>
        <v/>
      </c>
      <c r="AF213" s="707">
        <f>AF136-AF67</f>
        <v/>
      </c>
      <c r="AG213" s="115" t="n"/>
      <c r="AH213" s="15" t="n"/>
      <c r="AI213" s="15" t="n"/>
      <c r="AJ213" s="15" t="n"/>
      <c r="AK213" s="15" t="n"/>
      <c r="AL213" s="15" t="n"/>
    </row>
    <row r="214" ht="20.1" customFormat="1" customHeight="1" s="33">
      <c r="A214" s="647" t="n"/>
      <c r="B214" s="703" t="n"/>
      <c r="C214" s="704" t="n"/>
      <c r="D214" s="114" t="n"/>
      <c r="E214" s="114" t="n"/>
      <c r="F214" s="114" t="n"/>
      <c r="G214" s="293">
        <f>G213/G136</f>
        <v/>
      </c>
      <c r="H214" s="293">
        <f>H213/H136</f>
        <v/>
      </c>
      <c r="I214" s="293">
        <f>I213/I136</f>
        <v/>
      </c>
      <c r="J214" s="293">
        <f>J213/J136</f>
        <v/>
      </c>
      <c r="K214" s="293">
        <f>K213/K136</f>
        <v/>
      </c>
      <c r="L214" s="293">
        <f>L213/L136</f>
        <v/>
      </c>
      <c r="M214" s="114">
        <f>M213/M136</f>
        <v/>
      </c>
      <c r="N214" s="114">
        <f>N213/N136</f>
        <v/>
      </c>
      <c r="O214" s="114">
        <f>O213/O136</f>
        <v/>
      </c>
      <c r="P214" s="114">
        <f>P213/P136</f>
        <v/>
      </c>
      <c r="Q214" s="114">
        <f>Q213/Q136</f>
        <v/>
      </c>
      <c r="R214" s="114">
        <f>R213/R136</f>
        <v/>
      </c>
      <c r="S214" s="114">
        <f>S213/S136</f>
        <v/>
      </c>
      <c r="T214" s="114" t="n"/>
      <c r="U214" s="114" t="n"/>
      <c r="V214" s="114">
        <f>V213/V136</f>
        <v/>
      </c>
      <c r="W214" s="114">
        <f>W213/W136</f>
        <v/>
      </c>
      <c r="X214" s="114">
        <f>X213/X136</f>
        <v/>
      </c>
      <c r="Y214" s="114">
        <f>Y213/Y136</f>
        <v/>
      </c>
      <c r="Z214" s="114">
        <f>Z213/Z136</f>
        <v/>
      </c>
      <c r="AA214" s="114">
        <f>AA213/AA136</f>
        <v/>
      </c>
      <c r="AB214" s="114" t="n"/>
      <c r="AC214" s="114">
        <f>AC213/AC136</f>
        <v/>
      </c>
      <c r="AD214" s="114">
        <f>AD213/AD136</f>
        <v/>
      </c>
      <c r="AE214" s="114">
        <f>AE213/AE136</f>
        <v/>
      </c>
      <c r="AF214" s="114">
        <f>AF213/AF136</f>
        <v/>
      </c>
      <c r="AG214" s="115" t="n"/>
      <c r="AH214" s="15" t="n"/>
      <c r="AI214" s="15" t="n"/>
      <c r="AJ214" s="15" t="n"/>
      <c r="AK214" s="15" t="n"/>
      <c r="AL214" s="15" t="n"/>
    </row>
    <row r="215" ht="20.1" customFormat="1" customHeight="1" s="33">
      <c r="A215" s="647" t="n"/>
      <c r="B215" s="710" t="inlineStr">
        <is>
          <t>AISHODO</t>
        </is>
      </c>
      <c r="C215" s="705" t="n"/>
      <c r="D215" s="114" t="n"/>
      <c r="E215" s="114" t="n"/>
      <c r="F215" s="707">
        <f>F137-F69</f>
        <v/>
      </c>
      <c r="G215" s="707">
        <f>G137-G69</f>
        <v/>
      </c>
      <c r="H215" s="707">
        <f>H137-H69</f>
        <v/>
      </c>
      <c r="I215" s="707">
        <f>I137-I69</f>
        <v/>
      </c>
      <c r="J215" s="707">
        <f>J137-J69</f>
        <v/>
      </c>
      <c r="K215" s="707">
        <f>K137-K69</f>
        <v/>
      </c>
      <c r="L215" s="707">
        <f>L137-L69</f>
        <v/>
      </c>
      <c r="M215" s="707">
        <f>M137-M69</f>
        <v/>
      </c>
      <c r="N215" s="707">
        <f>N137-N69</f>
        <v/>
      </c>
      <c r="O215" s="707">
        <f>O137-O69</f>
        <v/>
      </c>
      <c r="P215" s="707">
        <f>P137-P69</f>
        <v/>
      </c>
      <c r="Q215" s="707">
        <f>Q137-Q69</f>
        <v/>
      </c>
      <c r="R215" s="707">
        <f>R137-R69</f>
        <v/>
      </c>
      <c r="S215" s="707">
        <f>S137-S69</f>
        <v/>
      </c>
      <c r="T215" s="707" t="n"/>
      <c r="U215" s="707" t="n"/>
      <c r="V215" s="707">
        <f>V137-V69</f>
        <v/>
      </c>
      <c r="W215" s="707">
        <f>W137-W69</f>
        <v/>
      </c>
      <c r="X215" s="707">
        <f>X137-X69</f>
        <v/>
      </c>
      <c r="Y215" s="707">
        <f>Y137-Y69</f>
        <v/>
      </c>
      <c r="Z215" s="707">
        <f>Z137-Z69</f>
        <v/>
      </c>
      <c r="AA215" s="707">
        <f>AA137-AA69</f>
        <v/>
      </c>
      <c r="AB215" s="707" t="n"/>
      <c r="AC215" s="707">
        <f>AC137-AC69</f>
        <v/>
      </c>
      <c r="AD215" s="707">
        <f>AD137-AD69</f>
        <v/>
      </c>
      <c r="AE215" s="707">
        <f>AE137-AE69</f>
        <v/>
      </c>
      <c r="AF215" s="707">
        <f>AF137-AF69</f>
        <v/>
      </c>
      <c r="AG215" s="115" t="n"/>
      <c r="AH215" s="15" t="n"/>
      <c r="AI215" s="15" t="n"/>
      <c r="AJ215" s="15" t="n"/>
      <c r="AK215" s="15" t="n"/>
      <c r="AL215" s="15" t="n"/>
    </row>
    <row r="216" ht="20.1" customFormat="1" customHeight="1" s="33">
      <c r="A216" s="647" t="n"/>
      <c r="B216" s="703" t="n"/>
      <c r="C216" s="704" t="n"/>
      <c r="D216" s="114" t="n"/>
      <c r="E216" s="114" t="n"/>
      <c r="F216" s="114">
        <f>F215/F137</f>
        <v/>
      </c>
      <c r="G216" s="114">
        <f>G215/G137</f>
        <v/>
      </c>
      <c r="H216" s="114">
        <f>H215/H137</f>
        <v/>
      </c>
      <c r="I216" s="114">
        <f>I215/I137</f>
        <v/>
      </c>
      <c r="J216" s="114">
        <f>J215/J137</f>
        <v/>
      </c>
      <c r="K216" s="114">
        <f>K215/K137</f>
        <v/>
      </c>
      <c r="L216" s="114">
        <f>L215/L137</f>
        <v/>
      </c>
      <c r="M216" s="114">
        <f>M215/M137</f>
        <v/>
      </c>
      <c r="N216" s="114">
        <f>N215/N137</f>
        <v/>
      </c>
      <c r="O216" s="114">
        <f>O215/O137</f>
        <v/>
      </c>
      <c r="P216" s="114">
        <f>P215/P137</f>
        <v/>
      </c>
      <c r="Q216" s="114">
        <f>Q215/Q137</f>
        <v/>
      </c>
      <c r="R216" s="114">
        <f>R215/R137</f>
        <v/>
      </c>
      <c r="S216" s="114">
        <f>S215/S137</f>
        <v/>
      </c>
      <c r="T216" s="114" t="n"/>
      <c r="U216" s="114" t="n"/>
      <c r="V216" s="114">
        <f>V215/V137</f>
        <v/>
      </c>
      <c r="W216" s="114">
        <f>W215/W137</f>
        <v/>
      </c>
      <c r="X216" s="114">
        <f>X215/X137</f>
        <v/>
      </c>
      <c r="Y216" s="114">
        <f>Y215/Y137</f>
        <v/>
      </c>
      <c r="Z216" s="114">
        <f>Z215/Z137</f>
        <v/>
      </c>
      <c r="AA216" s="114">
        <f>AA215/AA137</f>
        <v/>
      </c>
      <c r="AB216" s="114" t="n"/>
      <c r="AC216" s="114">
        <f>AC215/AC137</f>
        <v/>
      </c>
      <c r="AD216" s="114">
        <f>AD215/AD137</f>
        <v/>
      </c>
      <c r="AE216" s="114">
        <f>AE215/AE137</f>
        <v/>
      </c>
      <c r="AF216" s="114">
        <f>AF215/AF137</f>
        <v/>
      </c>
      <c r="AG216" s="115" t="n"/>
      <c r="AH216" s="15" t="n"/>
      <c r="AI216" s="15" t="n"/>
      <c r="AJ216" s="15" t="n"/>
      <c r="AK216" s="15" t="n"/>
      <c r="AL216" s="15" t="n"/>
    </row>
    <row r="217" ht="20.1" customFormat="1" customHeight="1" s="33">
      <c r="A217" s="647" t="n"/>
      <c r="B217" s="710" t="inlineStr">
        <is>
          <t>CARING JAPAN (RUHAKU)</t>
        </is>
      </c>
      <c r="C217" s="705" t="n"/>
      <c r="D217" s="707">
        <f>D138-D71</f>
        <v/>
      </c>
      <c r="E217" s="707">
        <f>E138-E71</f>
        <v/>
      </c>
      <c r="F217" s="114" t="n"/>
      <c r="G217" s="707">
        <f>G138-G71</f>
        <v/>
      </c>
      <c r="H217" s="707">
        <f>H138-H71</f>
        <v/>
      </c>
      <c r="I217" s="707">
        <f>I138-I71</f>
        <v/>
      </c>
      <c r="J217" s="707">
        <f>J138-J71</f>
        <v/>
      </c>
      <c r="K217" s="707">
        <f>K138-K71</f>
        <v/>
      </c>
      <c r="L217" s="707">
        <f>L138-L71</f>
        <v/>
      </c>
      <c r="M217" s="707">
        <f>M138-M71</f>
        <v/>
      </c>
      <c r="N217" s="707">
        <f>N138-N71</f>
        <v/>
      </c>
      <c r="O217" s="707">
        <f>O138-O71</f>
        <v/>
      </c>
      <c r="P217" s="707">
        <f>P138-P71</f>
        <v/>
      </c>
      <c r="Q217" s="707">
        <f>Q138-Q71</f>
        <v/>
      </c>
      <c r="R217" s="707">
        <f>R138-R71</f>
        <v/>
      </c>
      <c r="S217" s="707">
        <f>S138-S71</f>
        <v/>
      </c>
      <c r="T217" s="707" t="n"/>
      <c r="U217" s="707" t="n"/>
      <c r="V217" s="707">
        <f>V138-V71</f>
        <v/>
      </c>
      <c r="W217" s="707">
        <f>W138-W71</f>
        <v/>
      </c>
      <c r="X217" s="707">
        <f>X138-X71</f>
        <v/>
      </c>
      <c r="Y217" s="707">
        <f>Y138-Y71</f>
        <v/>
      </c>
      <c r="Z217" s="707">
        <f>Z138-Z71</f>
        <v/>
      </c>
      <c r="AA217" s="707">
        <f>AA138-AA71</f>
        <v/>
      </c>
      <c r="AB217" s="707" t="n"/>
      <c r="AC217" s="707">
        <f>AC138-AC71</f>
        <v/>
      </c>
      <c r="AD217" s="707">
        <f>AD138-AD71</f>
        <v/>
      </c>
      <c r="AE217" s="707">
        <f>AE138-AE71</f>
        <v/>
      </c>
      <c r="AF217" s="707">
        <f>AF138-AF71</f>
        <v/>
      </c>
      <c r="AG217" s="115" t="n"/>
      <c r="AH217" s="15" t="n"/>
      <c r="AI217" s="15" t="n"/>
      <c r="AJ217" s="15" t="n"/>
      <c r="AK217" s="15" t="n"/>
      <c r="AL217" s="15" t="n"/>
    </row>
    <row r="218" ht="20.1" customFormat="1" customHeight="1" s="33">
      <c r="A218" s="647" t="n"/>
      <c r="B218" s="703" t="n"/>
      <c r="C218" s="704" t="n"/>
      <c r="D218" s="114">
        <f>D217/D138</f>
        <v/>
      </c>
      <c r="E218" s="114">
        <f>E217/E138</f>
        <v/>
      </c>
      <c r="F218" s="114" t="n"/>
      <c r="G218" s="114">
        <f>G217/G138</f>
        <v/>
      </c>
      <c r="H218" s="114">
        <f>H217/H138</f>
        <v/>
      </c>
      <c r="I218" s="114">
        <f>I217/I138</f>
        <v/>
      </c>
      <c r="J218" s="114">
        <f>J217/J138</f>
        <v/>
      </c>
      <c r="K218" s="114">
        <f>K217/K138</f>
        <v/>
      </c>
      <c r="L218" s="114">
        <f>L217/L138</f>
        <v/>
      </c>
      <c r="M218" s="114">
        <f>M217/M138</f>
        <v/>
      </c>
      <c r="N218" s="114">
        <f>N217/N138</f>
        <v/>
      </c>
      <c r="O218" s="114">
        <f>O217/O138</f>
        <v/>
      </c>
      <c r="P218" s="114">
        <f>P217/P138</f>
        <v/>
      </c>
      <c r="Q218" s="114">
        <f>Q217/Q138</f>
        <v/>
      </c>
      <c r="R218" s="114">
        <f>R217/R138</f>
        <v/>
      </c>
      <c r="S218" s="114">
        <f>S217/S138</f>
        <v/>
      </c>
      <c r="T218" s="114" t="n"/>
      <c r="U218" s="114" t="n"/>
      <c r="V218" s="114">
        <f>V217/V138</f>
        <v/>
      </c>
      <c r="W218" s="114">
        <f>W217/W138</f>
        <v/>
      </c>
      <c r="X218" s="114">
        <f>X217/X138</f>
        <v/>
      </c>
      <c r="Y218" s="114">
        <f>Y217/Y138</f>
        <v/>
      </c>
      <c r="Z218" s="114">
        <f>Z217/Z138</f>
        <v/>
      </c>
      <c r="AA218" s="114">
        <f>AA217/AA138</f>
        <v/>
      </c>
      <c r="AB218" s="114" t="n"/>
      <c r="AC218" s="114">
        <f>AC217/AC138</f>
        <v/>
      </c>
      <c r="AD218" s="114">
        <f>AD217/AD138</f>
        <v/>
      </c>
      <c r="AE218" s="114">
        <f>AE217/AE138</f>
        <v/>
      </c>
      <c r="AF218" s="114">
        <f>AF217/AF138</f>
        <v/>
      </c>
      <c r="AG218" s="115" t="n"/>
      <c r="AH218" s="15" t="n"/>
      <c r="AI218" s="15" t="n"/>
      <c r="AJ218" s="15" t="n"/>
      <c r="AK218" s="15" t="n"/>
      <c r="AL218" s="15" t="n"/>
    </row>
    <row r="219" ht="20.1" customFormat="1" customHeight="1" s="33">
      <c r="A219" s="647" t="n"/>
      <c r="B219" s="710" t="inlineStr">
        <is>
          <t>MEDION</t>
        </is>
      </c>
      <c r="C219" s="705" t="n"/>
      <c r="D219" s="114" t="n"/>
      <c r="E219" s="114" t="n"/>
      <c r="F219" s="114" t="n"/>
      <c r="G219" s="707">
        <f>G139-G73</f>
        <v/>
      </c>
      <c r="H219" s="707">
        <f>H139-H73</f>
        <v/>
      </c>
      <c r="I219" s="707">
        <f>I139-I73</f>
        <v/>
      </c>
      <c r="J219" s="707">
        <f>J139-J73</f>
        <v/>
      </c>
      <c r="K219" s="707">
        <f>K139-K73</f>
        <v/>
      </c>
      <c r="L219" s="707">
        <f>L139-L73</f>
        <v/>
      </c>
      <c r="M219" s="707">
        <f>M139-M73</f>
        <v/>
      </c>
      <c r="N219" s="707">
        <f>N139-N73</f>
        <v/>
      </c>
      <c r="O219" s="707">
        <f>O139-O73</f>
        <v/>
      </c>
      <c r="P219" s="707">
        <f>P139-P73</f>
        <v/>
      </c>
      <c r="Q219" s="707">
        <f>Q139-Q73</f>
        <v/>
      </c>
      <c r="R219" s="707">
        <f>R139-R73</f>
        <v/>
      </c>
      <c r="S219" s="707">
        <f>S139-S73</f>
        <v/>
      </c>
      <c r="T219" s="707" t="n"/>
      <c r="U219" s="707" t="n"/>
      <c r="V219" s="707">
        <f>V139-V73</f>
        <v/>
      </c>
      <c r="W219" s="707">
        <f>W139-W73</f>
        <v/>
      </c>
      <c r="X219" s="707">
        <f>X139-X73</f>
        <v/>
      </c>
      <c r="Y219" s="707">
        <f>Y139-Y73</f>
        <v/>
      </c>
      <c r="Z219" s="707">
        <f>Z139-Z73</f>
        <v/>
      </c>
      <c r="AA219" s="707">
        <f>AA139-AA73</f>
        <v/>
      </c>
      <c r="AB219" s="707" t="n"/>
      <c r="AC219" s="707">
        <f>AC139-AC73</f>
        <v/>
      </c>
      <c r="AD219" s="707">
        <f>AD139-AD73</f>
        <v/>
      </c>
      <c r="AE219" s="707">
        <f>AE139-AE73</f>
        <v/>
      </c>
      <c r="AF219" s="707">
        <f>AF139-AF73</f>
        <v/>
      </c>
      <c r="AG219" s="115" t="n"/>
      <c r="AH219" s="15" t="n"/>
      <c r="AI219" s="15" t="n"/>
      <c r="AJ219" s="15" t="n"/>
      <c r="AK219" s="15" t="n"/>
      <c r="AL219" s="15" t="n"/>
    </row>
    <row r="220" ht="20.1" customFormat="1" customHeight="1" s="33">
      <c r="A220" s="647" t="n"/>
      <c r="B220" s="703" t="n"/>
      <c r="C220" s="704" t="n"/>
      <c r="D220" s="114" t="n"/>
      <c r="E220" s="114" t="n"/>
      <c r="F220" s="114" t="n"/>
      <c r="G220" s="114">
        <f>G219/G139</f>
        <v/>
      </c>
      <c r="H220" s="114">
        <f>H219/H139</f>
        <v/>
      </c>
      <c r="I220" s="114">
        <f>I219/I139</f>
        <v/>
      </c>
      <c r="J220" s="114">
        <f>J219/J139</f>
        <v/>
      </c>
      <c r="K220" s="114">
        <f>K219/K139</f>
        <v/>
      </c>
      <c r="L220" s="114">
        <f>L219/L139</f>
        <v/>
      </c>
      <c r="M220" s="114">
        <f>M219/M139</f>
        <v/>
      </c>
      <c r="N220" s="114">
        <f>N219/N139</f>
        <v/>
      </c>
      <c r="O220" s="114">
        <f>O219/O139</f>
        <v/>
      </c>
      <c r="P220" s="114">
        <f>P219/P139</f>
        <v/>
      </c>
      <c r="Q220" s="114">
        <f>Q219/Q139</f>
        <v/>
      </c>
      <c r="R220" s="114">
        <f>R219/R139</f>
        <v/>
      </c>
      <c r="S220" s="114">
        <f>S219/S139</f>
        <v/>
      </c>
      <c r="T220" s="114" t="n"/>
      <c r="U220" s="114" t="n"/>
      <c r="V220" s="114">
        <f>V219/V139</f>
        <v/>
      </c>
      <c r="W220" s="114">
        <f>W219/W139</f>
        <v/>
      </c>
      <c r="X220" s="114">
        <f>X219/X139</f>
        <v/>
      </c>
      <c r="Y220" s="114">
        <f>Y219/Y139</f>
        <v/>
      </c>
      <c r="Z220" s="114">
        <f>Z219/Z139</f>
        <v/>
      </c>
      <c r="AA220" s="114">
        <f>AA219/AA139</f>
        <v/>
      </c>
      <c r="AB220" s="114" t="n"/>
      <c r="AC220" s="114">
        <f>AC219/AC139</f>
        <v/>
      </c>
      <c r="AD220" s="114">
        <f>AD219/AD139</f>
        <v/>
      </c>
      <c r="AE220" s="114">
        <f>AE219/AE139</f>
        <v/>
      </c>
      <c r="AF220" s="114">
        <f>AF219/AF139</f>
        <v/>
      </c>
      <c r="AG220" s="115" t="n"/>
      <c r="AH220" s="15" t="n"/>
      <c r="AI220" s="15" t="n"/>
      <c r="AJ220" s="15" t="n"/>
      <c r="AK220" s="15" t="n"/>
      <c r="AL220" s="15" t="n"/>
    </row>
    <row r="221" ht="20.1" customFormat="1" customHeight="1" s="33">
      <c r="A221" s="647" t="n"/>
      <c r="B221" s="710" t="inlineStr">
        <is>
          <t>McCoy</t>
        </is>
      </c>
      <c r="C221" s="705" t="n"/>
      <c r="D221" s="114" t="n"/>
      <c r="E221" s="114" t="n"/>
      <c r="F221" s="114" t="n"/>
      <c r="G221" s="707">
        <f>G140-G75</f>
        <v/>
      </c>
      <c r="H221" s="707">
        <f>H140-H75</f>
        <v/>
      </c>
      <c r="I221" s="707">
        <f>I140-I75</f>
        <v/>
      </c>
      <c r="J221" s="707">
        <f>J140-J75</f>
        <v/>
      </c>
      <c r="K221" s="707">
        <f>K140-K75</f>
        <v/>
      </c>
      <c r="L221" s="707">
        <f>L140-L75</f>
        <v/>
      </c>
      <c r="M221" s="707">
        <f>M140-M75</f>
        <v/>
      </c>
      <c r="N221" s="707">
        <f>N140-N75</f>
        <v/>
      </c>
      <c r="O221" s="707">
        <f>O140-O75</f>
        <v/>
      </c>
      <c r="P221" s="707">
        <f>P140-P75</f>
        <v/>
      </c>
      <c r="Q221" s="707">
        <f>Q140-Q75</f>
        <v/>
      </c>
      <c r="R221" s="707">
        <f>R140-R75</f>
        <v/>
      </c>
      <c r="S221" s="707">
        <f>S140-S75</f>
        <v/>
      </c>
      <c r="T221" s="707" t="n"/>
      <c r="U221" s="707" t="n"/>
      <c r="V221" s="707">
        <f>V140-V75</f>
        <v/>
      </c>
      <c r="W221" s="707">
        <f>W140-W75</f>
        <v/>
      </c>
      <c r="X221" s="707">
        <f>X140-X75</f>
        <v/>
      </c>
      <c r="Y221" s="707">
        <f>Y140-Y75</f>
        <v/>
      </c>
      <c r="Z221" s="707">
        <f>Z140-Z75</f>
        <v/>
      </c>
      <c r="AA221" s="707">
        <f>AA140-AA75</f>
        <v/>
      </c>
      <c r="AB221" s="707" t="n"/>
      <c r="AC221" s="707">
        <f>AC140-AC75</f>
        <v/>
      </c>
      <c r="AD221" s="707">
        <f>AD140-AD75</f>
        <v/>
      </c>
      <c r="AE221" s="707">
        <f>AE140-AE75</f>
        <v/>
      </c>
      <c r="AF221" s="707">
        <f>AF140-AF75</f>
        <v/>
      </c>
      <c r="AG221" s="115" t="n"/>
      <c r="AH221" s="15" t="n"/>
      <c r="AI221" s="15" t="n"/>
      <c r="AJ221" s="15" t="n"/>
      <c r="AK221" s="15" t="n"/>
      <c r="AL221" s="15" t="n"/>
    </row>
    <row r="222" ht="20.1" customFormat="1" customHeight="1" s="33">
      <c r="A222" s="647" t="n"/>
      <c r="B222" s="703" t="n"/>
      <c r="C222" s="704" t="n"/>
      <c r="D222" s="114" t="n"/>
      <c r="E222" s="114" t="n"/>
      <c r="F222" s="114" t="n"/>
      <c r="G222" s="114">
        <f>G221/G140</f>
        <v/>
      </c>
      <c r="H222" s="114">
        <f>H221/H140</f>
        <v/>
      </c>
      <c r="I222" s="114">
        <f>I221/I140</f>
        <v/>
      </c>
      <c r="J222" s="114">
        <f>J221/J140</f>
        <v/>
      </c>
      <c r="K222" s="114">
        <f>K221/K140</f>
        <v/>
      </c>
      <c r="L222" s="114">
        <f>L221/L140</f>
        <v/>
      </c>
      <c r="M222" s="114">
        <f>M221/M140</f>
        <v/>
      </c>
      <c r="N222" s="114">
        <f>N221/N140</f>
        <v/>
      </c>
      <c r="O222" s="114">
        <f>O221/O140</f>
        <v/>
      </c>
      <c r="P222" s="114">
        <f>P221/P140</f>
        <v/>
      </c>
      <c r="Q222" s="114">
        <f>Q221/Q140</f>
        <v/>
      </c>
      <c r="R222" s="114">
        <f>R221/R140</f>
        <v/>
      </c>
      <c r="S222" s="114">
        <f>S221/S140</f>
        <v/>
      </c>
      <c r="T222" s="114" t="n"/>
      <c r="U222" s="114" t="n"/>
      <c r="V222" s="114">
        <f>V221/V140</f>
        <v/>
      </c>
      <c r="W222" s="114">
        <f>W221/W140</f>
        <v/>
      </c>
      <c r="X222" s="114">
        <f>X221/X140</f>
        <v/>
      </c>
      <c r="Y222" s="114">
        <f>Y221/Y140</f>
        <v/>
      </c>
      <c r="Z222" s="114">
        <f>Z221/Z140</f>
        <v/>
      </c>
      <c r="AA222" s="114">
        <f>AA221/AA140</f>
        <v/>
      </c>
      <c r="AB222" s="114" t="n"/>
      <c r="AC222" s="114">
        <f>AC221/AC140</f>
        <v/>
      </c>
      <c r="AD222" s="114">
        <f>AD221/AD140</f>
        <v/>
      </c>
      <c r="AE222" s="114">
        <f>AE221/AE140</f>
        <v/>
      </c>
      <c r="AF222" s="114">
        <f>AF221/AF140</f>
        <v/>
      </c>
      <c r="AG222" s="115" t="n"/>
      <c r="AH222" s="15" t="n"/>
      <c r="AI222" s="15" t="n"/>
      <c r="AJ222" s="15" t="n"/>
      <c r="AK222" s="15" t="n"/>
      <c r="AL222" s="15" t="n"/>
    </row>
    <row r="223" ht="20.1" customFormat="1" customHeight="1" s="33">
      <c r="A223" s="647" t="n"/>
      <c r="B223" s="710" t="inlineStr">
        <is>
          <t>URESHINO</t>
        </is>
      </c>
      <c r="C223" s="705" t="n"/>
      <c r="D223" s="707">
        <f>D141-D77</f>
        <v/>
      </c>
      <c r="E223" s="707">
        <f>E141-E77</f>
        <v/>
      </c>
      <c r="F223" s="114" t="n"/>
      <c r="G223" s="707">
        <f>G141-G77</f>
        <v/>
      </c>
      <c r="H223" s="707">
        <f>H141-H77</f>
        <v/>
      </c>
      <c r="I223" s="707">
        <f>I141-I77</f>
        <v/>
      </c>
      <c r="J223" s="707">
        <f>J141-J77</f>
        <v/>
      </c>
      <c r="K223" s="707">
        <f>K141-K77</f>
        <v/>
      </c>
      <c r="L223" s="707">
        <f>L141-L77</f>
        <v/>
      </c>
      <c r="M223" s="707">
        <f>M141-M77</f>
        <v/>
      </c>
      <c r="N223" s="707">
        <f>N141-N77</f>
        <v/>
      </c>
      <c r="O223" s="707">
        <f>O141-O77</f>
        <v/>
      </c>
      <c r="P223" s="707">
        <f>P141-P77</f>
        <v/>
      </c>
      <c r="Q223" s="707">
        <f>Q141-Q77</f>
        <v/>
      </c>
      <c r="R223" s="707">
        <f>R141-R77</f>
        <v/>
      </c>
      <c r="S223" s="707">
        <f>S141-S77</f>
        <v/>
      </c>
      <c r="T223" s="707" t="n"/>
      <c r="U223" s="707" t="n"/>
      <c r="V223" s="707">
        <f>V141-V77</f>
        <v/>
      </c>
      <c r="W223" s="707">
        <f>W141-W77</f>
        <v/>
      </c>
      <c r="X223" s="707">
        <f>X141-X77</f>
        <v/>
      </c>
      <c r="Y223" s="707">
        <f>Y141-Y77</f>
        <v/>
      </c>
      <c r="Z223" s="707">
        <f>Z141-Z77</f>
        <v/>
      </c>
      <c r="AA223" s="707">
        <f>AA141-AA77</f>
        <v/>
      </c>
      <c r="AB223" s="707" t="n"/>
      <c r="AC223" s="707">
        <f>AC141-AC77</f>
        <v/>
      </c>
      <c r="AD223" s="707">
        <f>AD141-AD77</f>
        <v/>
      </c>
      <c r="AE223" s="707">
        <f>AE141-AE77</f>
        <v/>
      </c>
      <c r="AF223" s="707">
        <f>AF141-AF77</f>
        <v/>
      </c>
      <c r="AG223" s="115" t="n"/>
      <c r="AH223" s="15" t="n"/>
      <c r="AI223" s="15" t="n"/>
      <c r="AJ223" s="15" t="n"/>
      <c r="AK223" s="15" t="n"/>
      <c r="AL223" s="15" t="n"/>
    </row>
    <row r="224" ht="20.1" customFormat="1" customHeight="1" s="33">
      <c r="A224" s="647" t="n"/>
      <c r="B224" s="703" t="n"/>
      <c r="C224" s="704" t="n"/>
      <c r="D224" s="114">
        <f>D223/D141</f>
        <v/>
      </c>
      <c r="E224" s="114">
        <f>E223/E141</f>
        <v/>
      </c>
      <c r="F224" s="114" t="n"/>
      <c r="G224" s="114">
        <f>G223/G141</f>
        <v/>
      </c>
      <c r="H224" s="114">
        <f>H223/H141</f>
        <v/>
      </c>
      <c r="I224" s="114">
        <f>I223/I141</f>
        <v/>
      </c>
      <c r="J224" s="114">
        <f>J223/J141</f>
        <v/>
      </c>
      <c r="K224" s="114">
        <f>K223/K141</f>
        <v/>
      </c>
      <c r="L224" s="114">
        <f>L223/L141</f>
        <v/>
      </c>
      <c r="M224" s="114">
        <f>M223/M141</f>
        <v/>
      </c>
      <c r="N224" s="114">
        <f>N223/N141</f>
        <v/>
      </c>
      <c r="O224" s="114">
        <f>O223/O141</f>
        <v/>
      </c>
      <c r="P224" s="114">
        <f>P223/P141</f>
        <v/>
      </c>
      <c r="Q224" s="114">
        <f>Q223/Q141</f>
        <v/>
      </c>
      <c r="R224" s="114">
        <f>R223/R141</f>
        <v/>
      </c>
      <c r="S224" s="114">
        <f>S223/S141</f>
        <v/>
      </c>
      <c r="T224" s="114" t="n"/>
      <c r="U224" s="114" t="n"/>
      <c r="V224" s="114">
        <f>V223/V141</f>
        <v/>
      </c>
      <c r="W224" s="114">
        <f>W223/W141</f>
        <v/>
      </c>
      <c r="X224" s="114">
        <f>X223/X141</f>
        <v/>
      </c>
      <c r="Y224" s="114">
        <f>Y223/Y141</f>
        <v/>
      </c>
      <c r="Z224" s="114">
        <f>Z223/Z141</f>
        <v/>
      </c>
      <c r="AA224" s="114">
        <f>AA223/AA141</f>
        <v/>
      </c>
      <c r="AB224" s="114" t="n"/>
      <c r="AC224" s="114">
        <f>AC223/AC141</f>
        <v/>
      </c>
      <c r="AD224" s="114">
        <f>AD223/AD141</f>
        <v/>
      </c>
      <c r="AE224" s="114">
        <f>AE223/AE141</f>
        <v/>
      </c>
      <c r="AF224" s="114">
        <f>AF223/AF141</f>
        <v/>
      </c>
      <c r="AG224" s="115" t="n"/>
      <c r="AH224" s="15" t="n"/>
      <c r="AI224" s="15" t="n"/>
      <c r="AJ224" s="15" t="n"/>
      <c r="AK224" s="15" t="n"/>
      <c r="AL224" s="15" t="n"/>
    </row>
    <row r="225" ht="20.1" customFormat="1" customHeight="1" s="33">
      <c r="A225" s="647" t="n"/>
      <c r="B225" s="710" t="inlineStr">
        <is>
          <t>Luxces</t>
        </is>
      </c>
      <c r="C225" s="705" t="n"/>
      <c r="D225" s="707">
        <f>D142-D79</f>
        <v/>
      </c>
      <c r="E225" s="707">
        <f>E142-E79</f>
        <v/>
      </c>
      <c r="F225" s="114" t="n"/>
      <c r="G225" s="707">
        <f>G142-G79</f>
        <v/>
      </c>
      <c r="H225" s="707">
        <f>H142-H79</f>
        <v/>
      </c>
      <c r="I225" s="707">
        <f>I142-I79</f>
        <v/>
      </c>
      <c r="J225" s="707">
        <f>J142-J79</f>
        <v/>
      </c>
      <c r="K225" s="707">
        <f>K142-K79</f>
        <v/>
      </c>
      <c r="L225" s="707">
        <f>L142-L79</f>
        <v/>
      </c>
      <c r="M225" s="707">
        <f>M142-M79</f>
        <v/>
      </c>
      <c r="N225" s="707">
        <f>N142-N79</f>
        <v/>
      </c>
      <c r="O225" s="707">
        <f>O142-O79</f>
        <v/>
      </c>
      <c r="P225" s="707">
        <f>P142-P79</f>
        <v/>
      </c>
      <c r="Q225" s="707">
        <f>Q142-Q79</f>
        <v/>
      </c>
      <c r="R225" s="707">
        <f>R142-R79</f>
        <v/>
      </c>
      <c r="S225" s="707">
        <f>S142-S79</f>
        <v/>
      </c>
      <c r="T225" s="707">
        <f>T142-T79</f>
        <v/>
      </c>
      <c r="U225" s="707">
        <f>U142-U79</f>
        <v/>
      </c>
      <c r="V225" s="707">
        <f>V142-V79</f>
        <v/>
      </c>
      <c r="W225" s="707">
        <f>W142-W79</f>
        <v/>
      </c>
      <c r="X225" s="707">
        <f>X142-X79</f>
        <v/>
      </c>
      <c r="Y225" s="707">
        <f>Y142-Y79</f>
        <v/>
      </c>
      <c r="Z225" s="707">
        <f>Z142-Z79</f>
        <v/>
      </c>
      <c r="AA225" s="707">
        <f>AA142-AA79</f>
        <v/>
      </c>
      <c r="AB225" s="707" t="n"/>
      <c r="AC225" s="707">
        <f>AC142-AC79</f>
        <v/>
      </c>
      <c r="AD225" s="707">
        <f>AD142-AD79</f>
        <v/>
      </c>
      <c r="AE225" s="707">
        <f>AE142-AE79</f>
        <v/>
      </c>
      <c r="AF225" s="707">
        <f>AF142-AF79</f>
        <v/>
      </c>
      <c r="AG225" s="115" t="n"/>
      <c r="AH225" s="15" t="n"/>
      <c r="AI225" s="15" t="n"/>
      <c r="AJ225" s="15" t="n"/>
      <c r="AK225" s="15" t="n"/>
      <c r="AL225" s="15" t="n"/>
    </row>
    <row r="226" ht="20.1" customFormat="1" customHeight="1" s="33">
      <c r="A226" s="647" t="n"/>
      <c r="B226" s="703" t="n"/>
      <c r="C226" s="704" t="n"/>
      <c r="D226" s="114">
        <f>D225/D142</f>
        <v/>
      </c>
      <c r="E226" s="114">
        <f>E225/E142</f>
        <v/>
      </c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4" t="n"/>
      <c r="V226" s="114" t="n"/>
      <c r="W226" s="114" t="n"/>
      <c r="X226" s="114" t="n"/>
      <c r="Y226" s="114" t="n"/>
      <c r="Z226" s="114" t="n"/>
      <c r="AA226" s="114" t="n"/>
      <c r="AB226" s="114" t="n"/>
      <c r="AC226" s="114" t="n"/>
      <c r="AD226" s="114" t="n"/>
      <c r="AE226" s="114" t="n"/>
      <c r="AF226" s="114" t="n"/>
      <c r="AG226" s="115" t="n"/>
      <c r="AH226" s="15" t="n"/>
      <c r="AI226" s="15" t="n"/>
      <c r="AJ226" s="15" t="n"/>
      <c r="AK226" s="15" t="n"/>
      <c r="AL226" s="15" t="n"/>
    </row>
    <row r="227" ht="20.1" customFormat="1" customHeight="1" s="33">
      <c r="A227" s="647" t="n"/>
      <c r="B227" s="710" t="inlineStr">
        <is>
          <t>Evliss</t>
        </is>
      </c>
      <c r="C227" s="705" t="n"/>
      <c r="D227" s="114" t="n"/>
      <c r="E227" s="114" t="n"/>
      <c r="F227" s="114" t="n"/>
      <c r="G227" s="114" t="n"/>
      <c r="H227" s="114" t="n"/>
      <c r="I227" s="114" t="n"/>
      <c r="J227" s="114" t="n"/>
      <c r="K227" s="114" t="n"/>
      <c r="L227" s="114" t="n"/>
      <c r="M227" s="114" t="n"/>
      <c r="N227" s="114" t="n"/>
      <c r="O227" s="114" t="n"/>
      <c r="P227" s="114" t="n"/>
      <c r="Q227" s="114" t="n"/>
      <c r="R227" s="114" t="n"/>
      <c r="S227" s="114" t="n"/>
      <c r="T227" s="114" t="n"/>
      <c r="U227" s="114" t="n"/>
      <c r="V227" s="114" t="n"/>
      <c r="W227" s="114" t="n"/>
      <c r="X227" s="114" t="n"/>
      <c r="Y227" s="114" t="n"/>
      <c r="Z227" s="114" t="n"/>
      <c r="AA227" s="114" t="n"/>
      <c r="AB227" s="114" t="n"/>
      <c r="AC227" s="114" t="n"/>
      <c r="AD227" s="114" t="n"/>
      <c r="AE227" s="114" t="n"/>
      <c r="AF227" s="114" t="n"/>
      <c r="AG227" s="115" t="n"/>
      <c r="AH227" s="15" t="n"/>
      <c r="AI227" s="15" t="n"/>
      <c r="AJ227" s="15" t="n"/>
      <c r="AK227" s="15" t="n"/>
      <c r="AL227" s="15" t="n"/>
    </row>
    <row r="228" ht="20.1" customFormat="1" customHeight="1" s="33">
      <c r="A228" s="647" t="n"/>
      <c r="B228" s="703" t="n"/>
      <c r="C228" s="704" t="n"/>
      <c r="D228" s="114" t="n"/>
      <c r="E228" s="114" t="n"/>
      <c r="F228" s="114" t="n"/>
      <c r="G228" s="114" t="n"/>
      <c r="H228" s="114" t="n"/>
      <c r="I228" s="114" t="n"/>
      <c r="J228" s="114" t="n"/>
      <c r="K228" s="114" t="n"/>
      <c r="L228" s="114" t="n"/>
      <c r="M228" s="114" t="n"/>
      <c r="N228" s="114" t="n"/>
      <c r="O228" s="114" t="n"/>
      <c r="P228" s="114" t="n"/>
      <c r="Q228" s="114" t="n"/>
      <c r="R228" s="114" t="n"/>
      <c r="S228" s="114" t="n"/>
      <c r="T228" s="114" t="n"/>
      <c r="U228" s="114" t="n"/>
      <c r="V228" s="114" t="n"/>
      <c r="W228" s="114" t="n"/>
      <c r="X228" s="114" t="n"/>
      <c r="Y228" s="114" t="n"/>
      <c r="Z228" s="114" t="n"/>
      <c r="AA228" s="114" t="n"/>
      <c r="AB228" s="114" t="n"/>
      <c r="AC228" s="114" t="n"/>
      <c r="AD228" s="114" t="n"/>
      <c r="AE228" s="114" t="n"/>
      <c r="AF228" s="114" t="n"/>
      <c r="AG228" s="115" t="n"/>
      <c r="AH228" s="15" t="n"/>
      <c r="AI228" s="15" t="n"/>
      <c r="AJ228" s="15" t="n"/>
      <c r="AK228" s="15" t="n"/>
      <c r="AL228" s="15" t="n"/>
    </row>
    <row r="229" ht="20.1" customFormat="1" customHeight="1" s="33">
      <c r="A229" s="647" t="n"/>
      <c r="B229" s="710" t="inlineStr">
        <is>
          <t>Pro Labo</t>
        </is>
      </c>
      <c r="C229" s="705" t="n"/>
      <c r="D229" s="114" t="n"/>
      <c r="E229" s="114" t="n"/>
      <c r="F229" s="114" t="n"/>
      <c r="G229" s="114" t="n"/>
      <c r="H229" s="114" t="n"/>
      <c r="I229" s="114" t="n"/>
      <c r="J229" s="114" t="n"/>
      <c r="K229" s="114" t="n"/>
      <c r="L229" s="114" t="n"/>
      <c r="M229" s="114" t="n"/>
      <c r="N229" s="114" t="n"/>
      <c r="O229" s="114" t="n"/>
      <c r="P229" s="114" t="n"/>
      <c r="Q229" s="114" t="n"/>
      <c r="R229" s="114" t="n"/>
      <c r="S229" s="114" t="n"/>
      <c r="T229" s="114" t="n"/>
      <c r="U229" s="114" t="n"/>
      <c r="V229" s="114" t="n"/>
      <c r="W229" s="114" t="n"/>
      <c r="X229" s="114" t="n"/>
      <c r="Y229" s="114" t="n"/>
      <c r="Z229" s="114" t="n"/>
      <c r="AA229" s="114" t="n"/>
      <c r="AB229" s="114" t="n"/>
      <c r="AC229" s="114" t="n"/>
      <c r="AD229" s="114" t="n"/>
      <c r="AE229" s="114" t="n"/>
      <c r="AF229" s="114" t="n"/>
      <c r="AG229" s="115" t="n"/>
      <c r="AH229" s="15" t="n"/>
      <c r="AI229" s="15" t="n"/>
      <c r="AJ229" s="15" t="n"/>
      <c r="AK229" s="15" t="n"/>
      <c r="AL229" s="15" t="n"/>
    </row>
    <row r="230" ht="20.1" customFormat="1" customHeight="1" s="33">
      <c r="A230" s="647" t="n"/>
      <c r="B230" s="703" t="n"/>
      <c r="C230" s="704" t="n"/>
      <c r="D230" s="114" t="n"/>
      <c r="E230" s="114" t="n"/>
      <c r="F230" s="114" t="n"/>
      <c r="G230" s="114" t="n"/>
      <c r="H230" s="114" t="n"/>
      <c r="I230" s="114" t="n"/>
      <c r="J230" s="114" t="n"/>
      <c r="K230" s="114" t="n"/>
      <c r="L230" s="114" t="n"/>
      <c r="M230" s="114" t="n"/>
      <c r="N230" s="114" t="n"/>
      <c r="O230" s="114" t="n"/>
      <c r="P230" s="114" t="n"/>
      <c r="Q230" s="114" t="n"/>
      <c r="R230" s="114" t="n"/>
      <c r="S230" s="114" t="n"/>
      <c r="T230" s="114" t="n"/>
      <c r="U230" s="114" t="n"/>
      <c r="V230" s="114" t="n"/>
      <c r="W230" s="114" t="n"/>
      <c r="X230" s="114" t="n"/>
      <c r="Y230" s="114" t="n"/>
      <c r="Z230" s="114" t="n"/>
      <c r="AA230" s="114" t="n"/>
      <c r="AB230" s="114" t="n"/>
      <c r="AC230" s="114" t="n"/>
      <c r="AD230" s="114" t="n"/>
      <c r="AE230" s="114" t="n"/>
      <c r="AF230" s="114" t="n"/>
      <c r="AG230" s="115" t="n"/>
      <c r="AH230" s="15" t="n"/>
      <c r="AI230" s="15" t="n"/>
      <c r="AJ230" s="15" t="n"/>
      <c r="AK230" s="15" t="n"/>
      <c r="AL230" s="15" t="n"/>
    </row>
    <row r="231" ht="20.1" customFormat="1" customHeight="1" s="33">
      <c r="A231" s="647" t="n"/>
      <c r="B231" s="710" t="inlineStr">
        <is>
          <t>Rey</t>
        </is>
      </c>
      <c r="C231" s="705" t="n"/>
      <c r="D231" s="114" t="n"/>
      <c r="E231" s="114" t="n"/>
      <c r="F231" s="114" t="n"/>
      <c r="G231" s="114" t="n"/>
      <c r="H231" s="114" t="n"/>
      <c r="I231" s="114" t="n"/>
      <c r="J231" s="114" t="n"/>
      <c r="K231" s="114" t="n"/>
      <c r="L231" s="114" t="n"/>
      <c r="M231" s="114" t="n"/>
      <c r="N231" s="114" t="n"/>
      <c r="O231" s="114" t="n"/>
      <c r="P231" s="114" t="n"/>
      <c r="Q231" s="114" t="n"/>
      <c r="R231" s="114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  <c r="AB231" s="114" t="n"/>
      <c r="AC231" s="114" t="n"/>
      <c r="AD231" s="114" t="n"/>
      <c r="AE231" s="114" t="n"/>
      <c r="AF231" s="114" t="n"/>
      <c r="AG231" s="115" t="n"/>
      <c r="AH231" s="15" t="n"/>
      <c r="AI231" s="15" t="n"/>
      <c r="AJ231" s="15" t="n"/>
      <c r="AK231" s="15" t="n"/>
      <c r="AL231" s="15" t="n"/>
    </row>
    <row r="232" ht="20.1" customFormat="1" customHeight="1" s="33">
      <c r="A232" s="647" t="n"/>
      <c r="B232" s="703" t="n"/>
      <c r="C232" s="704" t="n"/>
      <c r="D232" s="114" t="n"/>
      <c r="E232" s="114" t="n"/>
      <c r="F232" s="114" t="n"/>
      <c r="G232" s="114" t="n"/>
      <c r="H232" s="114" t="n"/>
      <c r="I232" s="114" t="n"/>
      <c r="J232" s="114" t="n"/>
      <c r="K232" s="114" t="n"/>
      <c r="L232" s="114" t="n"/>
      <c r="M232" s="114" t="n"/>
      <c r="N232" s="114" t="n"/>
      <c r="O232" s="114" t="n"/>
      <c r="P232" s="114" t="n"/>
      <c r="Q232" s="114" t="n"/>
      <c r="R232" s="114" t="n"/>
      <c r="S232" s="114" t="n"/>
      <c r="T232" s="114" t="n"/>
      <c r="U232" s="114" t="n"/>
      <c r="V232" s="114" t="n"/>
      <c r="W232" s="114" t="n"/>
      <c r="X232" s="114" t="n"/>
      <c r="Y232" s="114" t="n"/>
      <c r="Z232" s="114" t="n"/>
      <c r="AA232" s="114" t="n"/>
      <c r="AB232" s="114" t="n"/>
      <c r="AC232" s="114" t="n"/>
      <c r="AD232" s="114" t="n"/>
      <c r="AE232" s="114" t="n"/>
      <c r="AF232" s="114" t="n"/>
      <c r="AG232" s="115" t="n"/>
      <c r="AH232" s="15" t="n"/>
      <c r="AI232" s="15" t="n"/>
      <c r="AJ232" s="15" t="n"/>
      <c r="AK232" s="15" t="n"/>
      <c r="AL232" s="15" t="n"/>
    </row>
    <row r="233" ht="20.1" customFormat="1" customHeight="1" s="33">
      <c r="A233" s="647" t="n"/>
      <c r="B233" s="709" t="inlineStr">
        <is>
          <t>Diaasjapan</t>
        </is>
      </c>
      <c r="C233" s="125" t="n"/>
      <c r="D233" s="114" t="n"/>
      <c r="E233" s="114" t="n"/>
      <c r="F233" s="114" t="n"/>
      <c r="G233" s="114" t="n"/>
      <c r="H233" s="114" t="n"/>
      <c r="I233" s="114" t="n"/>
      <c r="J233" s="114" t="n"/>
      <c r="K233" s="114" t="n"/>
      <c r="L233" s="114" t="n"/>
      <c r="M233" s="114" t="n"/>
      <c r="N233" s="114" t="n"/>
      <c r="O233" s="114" t="n"/>
      <c r="P233" s="114" t="n"/>
      <c r="Q233" s="114" t="n"/>
      <c r="R233" s="114" t="n"/>
      <c r="S233" s="114" t="n"/>
      <c r="T233" s="114" t="n"/>
      <c r="U233" s="114" t="n"/>
      <c r="V233" s="114" t="n"/>
      <c r="W233" s="114" t="n"/>
      <c r="X233" s="114" t="n"/>
      <c r="Y233" s="114" t="n"/>
      <c r="Z233" s="114" t="n"/>
      <c r="AA233" s="114" t="n"/>
      <c r="AB233" s="114" t="n"/>
      <c r="AC233" s="114" t="n"/>
      <c r="AD233" s="114" t="n"/>
      <c r="AE233" s="114" t="n"/>
      <c r="AF233" s="114" t="n"/>
      <c r="AG233" s="115" t="n"/>
      <c r="AH233" s="15" t="n"/>
      <c r="AI233" s="15" t="n"/>
      <c r="AJ233" s="15" t="n"/>
      <c r="AK233" s="15" t="n"/>
      <c r="AL233" s="15" t="n"/>
    </row>
    <row r="234" ht="20.1" customFormat="1" customHeight="1" s="33">
      <c r="A234" s="647" t="n"/>
      <c r="B234" s="703" t="n"/>
      <c r="C234" s="125" t="n"/>
      <c r="D234" s="114" t="n"/>
      <c r="E234" s="114" t="n"/>
      <c r="F234" s="114" t="n"/>
      <c r="G234" s="114" t="n"/>
      <c r="H234" s="114" t="n"/>
      <c r="I234" s="114" t="n"/>
      <c r="J234" s="114" t="n"/>
      <c r="K234" s="114" t="n"/>
      <c r="L234" s="114" t="n"/>
      <c r="M234" s="114" t="n"/>
      <c r="N234" s="114" t="n"/>
      <c r="O234" s="114" t="n"/>
      <c r="P234" s="114" t="n"/>
      <c r="Q234" s="114" t="n"/>
      <c r="R234" s="114" t="n"/>
      <c r="S234" s="114" t="n"/>
      <c r="T234" s="114" t="n"/>
      <c r="U234" s="114" t="n"/>
      <c r="V234" s="114" t="n"/>
      <c r="W234" s="114" t="n"/>
      <c r="X234" s="114" t="n"/>
      <c r="Y234" s="114" t="n"/>
      <c r="Z234" s="114" t="n"/>
      <c r="AA234" s="114" t="n"/>
      <c r="AB234" s="114" t="n"/>
      <c r="AC234" s="114" t="n"/>
      <c r="AD234" s="114" t="n"/>
      <c r="AE234" s="114" t="n"/>
      <c r="AF234" s="114" t="n"/>
      <c r="AG234" s="115" t="n"/>
      <c r="AH234" s="15" t="n"/>
      <c r="AI234" s="15" t="n"/>
      <c r="AJ234" s="15" t="n"/>
      <c r="AK234" s="15" t="n"/>
      <c r="AL234" s="15" t="n"/>
    </row>
    <row r="235" ht="20.1" customFormat="1" customHeight="1" s="33">
      <c r="A235" s="647" t="n"/>
      <c r="B235" s="709" t="inlineStr">
        <is>
          <t>SUNTREG</t>
        </is>
      </c>
      <c r="C235" s="125" t="n"/>
      <c r="D235" s="114" t="n"/>
      <c r="E235" s="114" t="n"/>
      <c r="F235" s="114" t="n"/>
      <c r="G235" s="114" t="n"/>
      <c r="H235" s="114" t="n"/>
      <c r="I235" s="114" t="n"/>
      <c r="J235" s="114" t="n"/>
      <c r="K235" s="114" t="n"/>
      <c r="L235" s="114" t="n"/>
      <c r="M235" s="114" t="n"/>
      <c r="N235" s="114" t="n"/>
      <c r="O235" s="114" t="n"/>
      <c r="P235" s="114" t="n"/>
      <c r="Q235" s="114" t="n"/>
      <c r="R235" s="114" t="n"/>
      <c r="S235" s="114" t="n"/>
      <c r="T235" s="707">
        <f>T149-T93</f>
        <v/>
      </c>
      <c r="U235" s="707" t="n"/>
      <c r="V235" s="114" t="n"/>
      <c r="W235" s="114" t="n"/>
      <c r="X235" s="114" t="n"/>
      <c r="Y235" s="114" t="n"/>
      <c r="Z235" s="114" t="n"/>
      <c r="AA235" s="114" t="n"/>
      <c r="AB235" s="114" t="n"/>
      <c r="AC235" s="114" t="n"/>
      <c r="AD235" s="114" t="n"/>
      <c r="AE235" s="114" t="n"/>
      <c r="AF235" s="114" t="n"/>
      <c r="AG235" s="115" t="n"/>
      <c r="AH235" s="15" t="n"/>
      <c r="AI235" s="15" t="n"/>
      <c r="AJ235" s="15" t="n"/>
      <c r="AK235" s="15" t="n"/>
      <c r="AL235" s="15" t="n"/>
    </row>
    <row r="236" ht="20.1" customFormat="1" customHeight="1" s="33">
      <c r="A236" s="647" t="n"/>
      <c r="B236" s="703" t="n"/>
      <c r="C236" s="125" t="n"/>
      <c r="D236" s="114" t="n"/>
      <c r="E236" s="114" t="n"/>
      <c r="F236" s="114" t="n"/>
      <c r="G236" s="114" t="n"/>
      <c r="H236" s="114" t="n"/>
      <c r="I236" s="114" t="n"/>
      <c r="J236" s="114" t="n"/>
      <c r="K236" s="114" t="n"/>
      <c r="L236" s="114" t="n"/>
      <c r="M236" s="114" t="n"/>
      <c r="N236" s="114" t="n"/>
      <c r="O236" s="114" t="n"/>
      <c r="P236" s="114" t="n"/>
      <c r="Q236" s="114" t="n"/>
      <c r="R236" s="114" t="n"/>
      <c r="S236" s="114" t="n"/>
      <c r="T236" s="114">
        <f>T235/T149</f>
        <v/>
      </c>
      <c r="U236" s="114" t="n"/>
      <c r="V236" s="114" t="n"/>
      <c r="W236" s="114" t="n"/>
      <c r="X236" s="114" t="n"/>
      <c r="Y236" s="114" t="n"/>
      <c r="Z236" s="114" t="n"/>
      <c r="AA236" s="114" t="n"/>
      <c r="AB236" s="114" t="n"/>
      <c r="AC236" s="114" t="n"/>
      <c r="AD236" s="114" t="n"/>
      <c r="AE236" s="114" t="n"/>
      <c r="AF236" s="114" t="n"/>
      <c r="AG236" s="115" t="n"/>
      <c r="AH236" s="15" t="n"/>
      <c r="AI236" s="15" t="n"/>
      <c r="AJ236" s="15" t="n"/>
      <c r="AK236" s="15" t="n"/>
      <c r="AL236" s="15" t="n"/>
    </row>
    <row r="237" ht="20.1" customFormat="1" customHeight="1" s="33">
      <c r="A237" s="647" t="n"/>
      <c r="B237" s="711" t="inlineStr">
        <is>
          <t>DIAMANTE</t>
        </is>
      </c>
      <c r="C237" s="705" t="n"/>
      <c r="D237" s="707">
        <f>D152-D99</f>
        <v/>
      </c>
      <c r="E237" s="707">
        <f>E152-E99</f>
        <v/>
      </c>
      <c r="F237" s="707">
        <f>F142-F35</f>
        <v/>
      </c>
      <c r="G237" s="707">
        <f>G152-G99</f>
        <v/>
      </c>
      <c r="H237" s="707">
        <f>H152-H99</f>
        <v/>
      </c>
      <c r="I237" s="707">
        <f>I152-I99</f>
        <v/>
      </c>
      <c r="J237" s="707">
        <f>J152-J99</f>
        <v/>
      </c>
      <c r="K237" s="707">
        <f>K152-K99</f>
        <v/>
      </c>
      <c r="L237" s="707">
        <f>L152-L99</f>
        <v/>
      </c>
      <c r="M237" s="707">
        <f>M152-M99</f>
        <v/>
      </c>
      <c r="N237" s="707">
        <f>N152-N99</f>
        <v/>
      </c>
      <c r="O237" s="707">
        <f>O152-O99</f>
        <v/>
      </c>
      <c r="P237" s="707">
        <f>P152-P99</f>
        <v/>
      </c>
      <c r="Q237" s="707">
        <f>Q152-Q99</f>
        <v/>
      </c>
      <c r="R237" s="707">
        <f>R152-R99</f>
        <v/>
      </c>
      <c r="S237" s="707">
        <f>S152-S99</f>
        <v/>
      </c>
      <c r="T237" s="707" t="n"/>
      <c r="U237" s="707" t="n"/>
      <c r="V237" s="707">
        <f>V152-V99</f>
        <v/>
      </c>
      <c r="W237" s="707">
        <f>W152-W99</f>
        <v/>
      </c>
      <c r="X237" s="707">
        <f>X152-X99</f>
        <v/>
      </c>
      <c r="Y237" s="707">
        <f>Y152-Y99</f>
        <v/>
      </c>
      <c r="Z237" s="707">
        <f>Z152-Z99</f>
        <v/>
      </c>
      <c r="AA237" s="707">
        <f>AA152-AA99</f>
        <v/>
      </c>
      <c r="AB237" s="707" t="n"/>
      <c r="AC237" s="707">
        <f>AC152-AC99</f>
        <v/>
      </c>
      <c r="AD237" s="707">
        <f>AD152-AD99</f>
        <v/>
      </c>
      <c r="AE237" s="707">
        <f>AE152-AE99</f>
        <v/>
      </c>
      <c r="AF237" s="707">
        <f>AF152-AF99</f>
        <v/>
      </c>
      <c r="AG237" s="649">
        <f>SUM(D237:AC237)</f>
        <v/>
      </c>
      <c r="AH237" s="15" t="n"/>
      <c r="AI237" s="15" t="n"/>
      <c r="AJ237" s="15" t="n"/>
      <c r="AK237" s="15" t="n"/>
      <c r="AL237" s="15" t="n"/>
    </row>
    <row r="238" ht="20.1" customFormat="1" customHeight="1" s="33">
      <c r="A238" s="647" t="n"/>
      <c r="B238" s="703" t="n"/>
      <c r="C238" s="704" t="n"/>
      <c r="D238" s="114">
        <f>D237/D152</f>
        <v/>
      </c>
      <c r="E238" s="114">
        <f>E237/E152</f>
        <v/>
      </c>
      <c r="F238" s="114" t="n"/>
      <c r="G238" s="114">
        <f>G237/G152</f>
        <v/>
      </c>
      <c r="H238" s="114">
        <f>H237/H152</f>
        <v/>
      </c>
      <c r="I238" s="114">
        <f>I237/I152</f>
        <v/>
      </c>
      <c r="J238" s="114">
        <f>J237/J152</f>
        <v/>
      </c>
      <c r="K238" s="114">
        <f>K237/K152</f>
        <v/>
      </c>
      <c r="L238" s="114">
        <f>L237/L152</f>
        <v/>
      </c>
      <c r="M238" s="114">
        <f>M237/M152</f>
        <v/>
      </c>
      <c r="N238" s="114">
        <f>N237/N152</f>
        <v/>
      </c>
      <c r="O238" s="114">
        <f>O237/O152</f>
        <v/>
      </c>
      <c r="P238" s="114">
        <f>P237/P152</f>
        <v/>
      </c>
      <c r="Q238" s="114">
        <f>Q237/Q152</f>
        <v/>
      </c>
      <c r="R238" s="114">
        <f>R237/R152</f>
        <v/>
      </c>
      <c r="S238" s="114">
        <f>S237/S152</f>
        <v/>
      </c>
      <c r="T238" s="114" t="n"/>
      <c r="U238" s="114" t="n"/>
      <c r="V238" s="114">
        <f>V237/V152</f>
        <v/>
      </c>
      <c r="W238" s="114">
        <f>W237/W152</f>
        <v/>
      </c>
      <c r="X238" s="114">
        <f>X237/X152</f>
        <v/>
      </c>
      <c r="Y238" s="114">
        <f>Y237/Y152</f>
        <v/>
      </c>
      <c r="Z238" s="114">
        <f>Z237/Z152</f>
        <v/>
      </c>
      <c r="AA238" s="114">
        <f>AA237/AA152</f>
        <v/>
      </c>
      <c r="AB238" s="114" t="n"/>
      <c r="AC238" s="114">
        <f>AC237/AC152</f>
        <v/>
      </c>
      <c r="AD238" s="114">
        <f>AD237/AD152</f>
        <v/>
      </c>
      <c r="AE238" s="114">
        <f>AE237/AE152</f>
        <v/>
      </c>
      <c r="AF238" s="114">
        <f>AF237/AF152</f>
        <v/>
      </c>
      <c r="AG238" s="115">
        <f>AG237/AG142</f>
        <v/>
      </c>
      <c r="AH238" s="15" t="n"/>
      <c r="AI238" s="15" t="n"/>
      <c r="AJ238" s="15" t="n"/>
      <c r="AK238" s="15" t="n"/>
      <c r="AL238" s="15" t="n"/>
    </row>
    <row r="239" ht="20.1" customFormat="1" customHeight="1" s="33">
      <c r="A239" s="647" t="n"/>
      <c r="B239" s="712" t="inlineStr">
        <is>
          <t>FAJ</t>
        </is>
      </c>
      <c r="C239" s="705" t="n"/>
      <c r="D239" s="707">
        <f>D153-D101</f>
        <v/>
      </c>
      <c r="E239" s="707">
        <f>E153-E101</f>
        <v/>
      </c>
      <c r="F239" s="114" t="n"/>
      <c r="G239" s="707">
        <f>G153-G101</f>
        <v/>
      </c>
      <c r="H239" s="707">
        <f>H153-H101</f>
        <v/>
      </c>
      <c r="I239" s="707">
        <f>I153-I101</f>
        <v/>
      </c>
      <c r="J239" s="707">
        <f>J153-J101</f>
        <v/>
      </c>
      <c r="K239" s="707">
        <f>K153-K101</f>
        <v/>
      </c>
      <c r="L239" s="707">
        <f>L153-L101</f>
        <v/>
      </c>
      <c r="M239" s="707">
        <f>M153-M101</f>
        <v/>
      </c>
      <c r="N239" s="707">
        <f>N153-N101</f>
        <v/>
      </c>
      <c r="O239" s="707">
        <f>O153-O101</f>
        <v/>
      </c>
      <c r="P239" s="707">
        <f>P153-P101</f>
        <v/>
      </c>
      <c r="Q239" s="707">
        <f>Q153-Q101</f>
        <v/>
      </c>
      <c r="R239" s="707">
        <f>R153-R101</f>
        <v/>
      </c>
      <c r="S239" s="707">
        <f>S153-S101</f>
        <v/>
      </c>
      <c r="T239" s="707" t="n"/>
      <c r="U239" s="707" t="n"/>
      <c r="V239" s="707">
        <f>V153-V101</f>
        <v/>
      </c>
      <c r="W239" s="707">
        <f>W153-W101</f>
        <v/>
      </c>
      <c r="X239" s="707">
        <f>X153-X101</f>
        <v/>
      </c>
      <c r="Y239" s="707">
        <f>Y153-Y101</f>
        <v/>
      </c>
      <c r="Z239" s="707">
        <f>Z153-Z101</f>
        <v/>
      </c>
      <c r="AA239" s="707">
        <f>AA153-AA101</f>
        <v/>
      </c>
      <c r="AB239" s="707" t="n"/>
      <c r="AC239" s="707">
        <f>AC153-AC101</f>
        <v/>
      </c>
      <c r="AD239" s="707">
        <f>AD153-AD101</f>
        <v/>
      </c>
      <c r="AE239" s="707">
        <f>AE153-AE101</f>
        <v/>
      </c>
      <c r="AF239" s="707">
        <f>AF153-AF101</f>
        <v/>
      </c>
      <c r="AG239" s="115" t="n"/>
      <c r="AH239" s="15" t="n"/>
      <c r="AI239" s="15" t="n"/>
      <c r="AJ239" s="15" t="n"/>
      <c r="AK239" s="15" t="n"/>
      <c r="AL239" s="15" t="n"/>
    </row>
    <row r="240" ht="20.1" customFormat="1" customHeight="1" s="33">
      <c r="A240" s="648" t="n"/>
      <c r="B240" s="703" t="n"/>
      <c r="C240" s="704" t="n"/>
      <c r="D240" s="114">
        <f>D239/D153</f>
        <v/>
      </c>
      <c r="E240" s="114">
        <f>E239/E153</f>
        <v/>
      </c>
      <c r="F240" s="114" t="n"/>
      <c r="G240" s="114">
        <f>G239/G153</f>
        <v/>
      </c>
      <c r="H240" s="114">
        <f>H239/H153</f>
        <v/>
      </c>
      <c r="I240" s="114">
        <f>I239/I153</f>
        <v/>
      </c>
      <c r="J240" s="114">
        <f>J239/J153</f>
        <v/>
      </c>
      <c r="K240" s="114">
        <f>K239/K153</f>
        <v/>
      </c>
      <c r="L240" s="114">
        <f>L239/L153</f>
        <v/>
      </c>
      <c r="M240" s="114">
        <f>M239/M153</f>
        <v/>
      </c>
      <c r="N240" s="114">
        <f>N239/N153</f>
        <v/>
      </c>
      <c r="O240" s="114">
        <f>O239/O153</f>
        <v/>
      </c>
      <c r="P240" s="114">
        <f>P239/P153</f>
        <v/>
      </c>
      <c r="Q240" s="114">
        <f>Q239/Q153</f>
        <v/>
      </c>
      <c r="R240" s="114">
        <f>R239/R153</f>
        <v/>
      </c>
      <c r="S240" s="114">
        <f>S239/S153</f>
        <v/>
      </c>
      <c r="T240" s="114" t="n"/>
      <c r="U240" s="114" t="n"/>
      <c r="V240" s="114">
        <f>V239/V153</f>
        <v/>
      </c>
      <c r="W240" s="114">
        <f>W239/W153</f>
        <v/>
      </c>
      <c r="X240" s="114">
        <f>X239/X153</f>
        <v/>
      </c>
      <c r="Y240" s="114">
        <f>Y239/Y153</f>
        <v/>
      </c>
      <c r="Z240" s="114">
        <f>Z239/Z153</f>
        <v/>
      </c>
      <c r="AA240" s="114">
        <f>AA239/AA153</f>
        <v/>
      </c>
      <c r="AB240" s="114" t="n"/>
      <c r="AC240" s="114">
        <f>AC239/AC153</f>
        <v/>
      </c>
      <c r="AD240" s="114">
        <f>AD239/AD153</f>
        <v/>
      </c>
      <c r="AE240" s="114">
        <f>AE239/AE153</f>
        <v/>
      </c>
      <c r="AF240" s="114">
        <f>AF239/AF153</f>
        <v/>
      </c>
      <c r="AG240" s="115" t="n"/>
      <c r="AH240" s="15" t="n"/>
      <c r="AI240" s="15" t="n"/>
      <c r="AJ240" s="15" t="n"/>
      <c r="AK240" s="15" t="n"/>
      <c r="AL240" s="15" t="n"/>
    </row>
    <row r="241" ht="20.1" customFormat="1" customHeight="1" s="33">
      <c r="A241" s="409" t="n"/>
      <c r="B241" s="712" t="inlineStr">
        <is>
          <t>Freight</t>
        </is>
      </c>
      <c r="C241" s="705" t="n"/>
      <c r="D241" s="707">
        <f>D155-D105</f>
        <v/>
      </c>
      <c r="E241" s="707">
        <f>E155-E105</f>
        <v/>
      </c>
      <c r="F241" s="114" t="n"/>
      <c r="G241" s="654">
        <f>G155-G105</f>
        <v/>
      </c>
      <c r="H241" s="654">
        <f>H155-H105</f>
        <v/>
      </c>
      <c r="I241" s="654">
        <f>I155-I105</f>
        <v/>
      </c>
      <c r="J241" s="654">
        <f>J155-J105</f>
        <v/>
      </c>
      <c r="K241" s="654">
        <f>K155-K105</f>
        <v/>
      </c>
      <c r="L241" s="654">
        <f>L155-L105</f>
        <v/>
      </c>
      <c r="M241" s="654">
        <f>M155-M105</f>
        <v/>
      </c>
      <c r="N241" s="654">
        <f>N155-N105</f>
        <v/>
      </c>
      <c r="O241" s="654">
        <f>O155-O105</f>
        <v/>
      </c>
      <c r="P241" s="654">
        <f>P155-P105</f>
        <v/>
      </c>
      <c r="Q241" s="654">
        <f>Q155-Q105</f>
        <v/>
      </c>
      <c r="R241" s="654" t="n"/>
      <c r="S241" s="654">
        <f>S156-S105</f>
        <v/>
      </c>
      <c r="T241" s="654" t="n"/>
      <c r="U241" s="654" t="n"/>
      <c r="V241" s="654">
        <f>V156-V105</f>
        <v/>
      </c>
      <c r="W241" s="654">
        <f>W155-W105</f>
        <v/>
      </c>
      <c r="X241" s="654">
        <f>X155-X105</f>
        <v/>
      </c>
      <c r="Y241" s="654">
        <f>Y155-Y105</f>
        <v/>
      </c>
      <c r="Z241" s="654">
        <f>Z155-Z105</f>
        <v/>
      </c>
      <c r="AA241" s="654">
        <f>AA155-AA105</f>
        <v/>
      </c>
      <c r="AB241" s="654" t="n"/>
      <c r="AC241" s="654">
        <f>AC155-AC105</f>
        <v/>
      </c>
      <c r="AD241" s="654">
        <f>AD155-AD105</f>
        <v/>
      </c>
      <c r="AE241" s="654">
        <f>AE155-AE105</f>
        <v/>
      </c>
      <c r="AF241" s="654">
        <f>AF155-AF105</f>
        <v/>
      </c>
      <c r="AG241" s="115" t="n"/>
      <c r="AH241" s="15" t="n"/>
      <c r="AI241" s="15" t="n"/>
      <c r="AJ241" s="15" t="n"/>
      <c r="AK241" s="15" t="n"/>
      <c r="AL241" s="15" t="n"/>
    </row>
    <row r="242" ht="20.1" customFormat="1" customHeight="1" s="33">
      <c r="A242" s="409" t="n"/>
      <c r="B242" s="703" t="n"/>
      <c r="C242" s="704" t="n"/>
      <c r="D242" s="114">
        <f>D241/D155</f>
        <v/>
      </c>
      <c r="E242" s="114">
        <f>E241/E155</f>
        <v/>
      </c>
      <c r="F242" s="114" t="n"/>
      <c r="G242" s="114">
        <f>G241/G155</f>
        <v/>
      </c>
      <c r="H242" s="114">
        <f>H241/H155</f>
        <v/>
      </c>
      <c r="I242" s="114">
        <f>I241/I155</f>
        <v/>
      </c>
      <c r="J242" s="114">
        <f>J241/J155</f>
        <v/>
      </c>
      <c r="K242" s="114">
        <f>K241/K155</f>
        <v/>
      </c>
      <c r="L242" s="114">
        <f>L241/L155</f>
        <v/>
      </c>
      <c r="M242" s="114">
        <f>M241/M155</f>
        <v/>
      </c>
      <c r="N242" s="114">
        <f>N241/N155</f>
        <v/>
      </c>
      <c r="O242" s="114">
        <f>O241/O155</f>
        <v/>
      </c>
      <c r="P242" s="114">
        <f>P241/P155</f>
        <v/>
      </c>
      <c r="Q242" s="114">
        <f>Q241/Q155</f>
        <v/>
      </c>
      <c r="R242" s="114" t="n"/>
      <c r="S242" s="114">
        <f>S241/S156</f>
        <v/>
      </c>
      <c r="T242" s="114" t="n"/>
      <c r="U242" s="114" t="n"/>
      <c r="V242" s="114">
        <f>V241/V156</f>
        <v/>
      </c>
      <c r="W242" s="114">
        <f>W241/W155</f>
        <v/>
      </c>
      <c r="X242" s="114">
        <f>X241/X155</f>
        <v/>
      </c>
      <c r="Y242" s="114">
        <f>Y241/Y155</f>
        <v/>
      </c>
      <c r="Z242" s="114">
        <f>Z241/Z155</f>
        <v/>
      </c>
      <c r="AA242" s="114">
        <f>AA241/AA155</f>
        <v/>
      </c>
      <c r="AB242" s="114" t="n"/>
      <c r="AC242" s="114">
        <f>AC241/AC155</f>
        <v/>
      </c>
      <c r="AD242" s="114">
        <f>AD241/AD155</f>
        <v/>
      </c>
      <c r="AE242" s="114">
        <f>AE241/AE155</f>
        <v/>
      </c>
      <c r="AF242" s="114">
        <f>AF241/AF155</f>
        <v/>
      </c>
      <c r="AG242" s="115" t="n"/>
      <c r="AH242" s="15" t="n"/>
      <c r="AI242" s="15" t="n"/>
      <c r="AJ242" s="15" t="n"/>
      <c r="AK242" s="15" t="n"/>
      <c r="AL242" s="15" t="n"/>
    </row>
    <row r="243" ht="20.1" customFormat="1" customHeight="1" s="33">
      <c r="A243" s="484" t="inlineStr">
        <is>
          <t>合計</t>
        </is>
      </c>
      <c r="B243" s="412" t="inlineStr">
        <is>
          <t>KS利益（全商品）</t>
        </is>
      </c>
      <c r="C243" s="667" t="n"/>
      <c r="D243" s="670">
        <f>D161+D163+D165+D167+D169+D171+D173+D175+D177+D179+D181+D183+D185+D187+D189+D191+D193+D195+D197+D199+D201+D205+D207+D209+D211+D213+D215+D217+D219+D221+D223+D225+D237+D239+D233+D203</f>
        <v/>
      </c>
      <c r="E243" s="670">
        <f>E161+E163+E165+E167+E169+E171+E173+E175+E177+E179+E181+E183+E185+E187+E189+E191+E193+E195+E197+E199+E201+E205+E207+E209+E211+E213+E215+E217+E219+E221+E223+E225+E237+E239+E233+E203</f>
        <v/>
      </c>
      <c r="F243" s="670">
        <f>F161+F163+F165+F167+F169+F171+F173+F175+F177+F179+F181+F183+F185+F187+F189+F191+F193+F195+F197+F199+F201+F205+F207+F209+F211+F213+F215+F217+F219+F221+F223+F225+F237+F239+F233+F203</f>
        <v/>
      </c>
      <c r="G243" s="670">
        <f>G161+G163+G165+G167+G169+G171+G173+G175+G177+G179+G181+G183+G185+G187+G189+G191+G193+G195+G197+G199+G201+G205+G207+G209+G211+G213+G215+G217+G219+G221+G223+G225+G237+G239+G233+G203</f>
        <v/>
      </c>
      <c r="H243" s="670">
        <f>H161+H163+H165+H167+H169+H171+H173+H175+H177+H179+H181+H183+H185+H187+H189+H191+H193+H195+H197+H199+H201+H205+H207+H209+H211+H213+H215+H217+H219+H221+H223+H225+H237+H239+H233+H203</f>
        <v/>
      </c>
      <c r="I243" s="670">
        <f>I161+I163+I165+I167+I169+I171+I173+I175+I177+I179+I181+I183+I185+I187+I189+I191+I193+I195+I197+I199+I201+I205+I207+I209+I211+I213+I215+I217+I219+I221+I223+I225+I237+I239+I233+I203</f>
        <v/>
      </c>
      <c r="J243" s="670">
        <f>J161+J163+J165+J167+J169+J171+J173+J175+J177+J179+J181+J183+J185+J187+J189+J191+J193+J195+J197+J199+J201+J205+J207+J209+J211+J213+J215+J217+J219+J221+J223+J225+J237+J239+J233+J203</f>
        <v/>
      </c>
      <c r="K243" s="670">
        <f>K161+K163+K165+K167+K169+K171+K173+K175+K177+K179+K181+K183+K185+K187+K189+K191+K193+K195+K197+K199+K201+K205+K207+K209+K211+K213+K215+K217+K219+K221+K223+K225+K237+K239+K233+K203</f>
        <v/>
      </c>
      <c r="L243" s="670">
        <f>L161+L163+L165+L167+L169+L171+L173+L175+L177+L179+L181+L183+L185+L187+L189+L191+L193+L195+L197+L199+L201+L205+L207+L209+L211+L213+L215+L217+L219+L221+L223+L225+L237+L239+L233+L203</f>
        <v/>
      </c>
      <c r="M243" s="670">
        <f>M161+M163+M165+M167+M169+M171+M173+M175+M177+M179+M181+M183+M185+M187+M189+M191+M193+M195+M197+M199+M201+M205+M207+M209+M211+M213+M215+M217+M219+M221+M223+M225+M237+M239+M233+M203</f>
        <v/>
      </c>
      <c r="N243" s="670">
        <f>N161+N163+N165+N167+N169+N171+N173+N175+N177+N179+N181+N183+N185+N187+N189+N191+N193+N195+N197+N199+N201+N205+N207+N209+N211+N213+N215+N217+N219+N221+N223+N225+N237+N239+N233+N203</f>
        <v/>
      </c>
      <c r="O243" s="670">
        <f>O161+O163+O165+O167+O169+O171+O173+O175+O177+O179+O181+O183+O185+O187+O189+O191+O193+O195+O197+O199+O201+O205+O207+O209+O211+O213+O215+O217+O219+O221+O223+O225+O237+O239+O233+O203</f>
        <v/>
      </c>
      <c r="P243" s="670">
        <f>P161+P163+P165+P167+P169+P171+P173+P175+P177+P179+P181+P183+P185+P187+P189+P191+P193+P195+P197+P199+P201+P205+P207+P209+P211+P213+P215+P217+P219+P221+P223+P225+P237+P239+P233+P203</f>
        <v/>
      </c>
      <c r="Q243" s="670">
        <f>Q161+Q163+Q165+Q167+Q169+Q171+Q173+Q175+Q177+Q179+Q181+Q183+Q185+Q187+Q189+Q191+Q193+Q195+Q197+Q199+Q201+Q205+Q207+Q209+Q211+Q213+Q215+Q217+Q219+Q221+Q223+Q225+Q237+Q239+Q233+Q203</f>
        <v/>
      </c>
      <c r="R243" s="670" t="n"/>
      <c r="S243" s="670">
        <f>S161+S163+S165+S167+S169+S171+S173+S175+S177+S179+S181+S183+S185+S187+S189+S191+S193+S195+S197+S199+S201+S205+S207+S209+S211+S213+S215+S217+S219+S221+S223+S225+S237+S239+S233+S203</f>
        <v/>
      </c>
      <c r="T243" s="670" t="n"/>
      <c r="U243" s="670" t="n"/>
      <c r="V243" s="670">
        <f>V161+V163+V165+V167+V169+V171+V173+V175+V177+V179+V181+V183+V185+V187+V189+V191+V193+V195+V197+V199+V201+V205+V207+V209+V211+V213+V215+V217+V219+V221+V223+V225+V237+V239+V233+V203</f>
        <v/>
      </c>
      <c r="W243" s="670">
        <f>W161+W163+W165+W167+W169+W171+W173+W175+W177+W179+W181+W183+W185+W187+W189+W191+W193+W195+W197+W199+W201+W205+W207+W209+W211+W213+W215+W217+W219+W221+W223+W225+W237+W239+W233+W203</f>
        <v/>
      </c>
      <c r="X243" s="670">
        <f>X161+X163+X165+X167+X169+X171+X173+X175+X177+X179+X181+X183+X185+X187+X189+X191+X193+X195+X197+X199+X201+X205+X207+X209+X211+X213+X215+X217+X219+X221+X223+X225+X237+X239+X233+X203</f>
        <v/>
      </c>
      <c r="Y243" s="670">
        <f>Y161+Y163+Y165+Y167+Y169+Y171+Y173+Y175+Y177+Y179+Y181+Y183+Y185+Y187+Y189+Y191+Y193+Y195+Y197+Y199+Y201+Y205+Y207+Y209+Y211+Y213+Y215+Y217+Y219+Y221+Y223+Y225+Y237+Y239+Y233+Y203</f>
        <v/>
      </c>
      <c r="Z243" s="670">
        <f>Z161+Z163+Z165+Z167+Z169+Z171+Z173+Z175+Z177+Z179+Z181+Z183+Z185+Z187+Z189+Z191+Z193+Z195+Z197+Z199+Z201+Z205+Z207+Z209+Z211+Z213+Z215+Z217+Z219+Z221+Z223+Z225+Z237+Z239+Z233+Z203</f>
        <v/>
      </c>
      <c r="AA243" s="670">
        <f>AA161+AA163+AA165+AA167+AA169+AA171+AA173+AA175+AA177+AA179+AA181+AA183+AA185+AA187+AA189+AA191+AA193+AA195+AA197+AA199+AA201+AA205+AA207+AA209+AA211+AA213+AA215+AA217+AA219+AA221+AA223+AA225+AA237+AA239+AA233+AA203</f>
        <v/>
      </c>
      <c r="AB243" s="670" t="n"/>
      <c r="AC243" s="670">
        <f>AC161+AC165+AC163+AC173+AC171+AC169+AC175+AC177+AC181+AC167+(AC153-AC105)+AC237+AC193+AC195+AC183+AC187+AC191+AC201+AC199+AC189+AC205+AC209+AC211+AC207+AC197+AC185+AC179</f>
        <v/>
      </c>
      <c r="AD243" s="670">
        <f>AD161+AD165+AD163+AD173+AD171+AD169+AD175+AD177+AD181+AD167+(AD153-AD105)+AD237+AD193+AD195+AD183+AD187+AD191+AD201+AD199+AD189+AD205+AD209+AD211+AD207+AD197+AD185+AD179</f>
        <v/>
      </c>
      <c r="AE243" s="670">
        <f>AE161+AE165+AE163+AE173+AE171+AE169+AE175+AE177+AE181+AE167+(AE153-AE105)+AE237+AE193+AE195+AE183+AE187+AE191+AE201+AE199+AE189+AE205+AE209+AE211+AE207+AE197+AE185+AE179</f>
        <v/>
      </c>
      <c r="AF243" s="670">
        <f>AF161+AF165+AF163+AF173+AF171+AF169+AF175+AF177+AF181+AF167+(AF153-AF105)+AF237+AF193+AF195+AF183+AF187+AF191+AF201+AF199+AF189+AF205+AF209+AF211+AF207+AF197+AF185+AF179</f>
        <v/>
      </c>
      <c r="AG243" s="658">
        <f>SUM(D243:AF243)</f>
        <v/>
      </c>
      <c r="AH243" s="659">
        <f>AA243+AC243</f>
        <v/>
      </c>
      <c r="AI243" s="659">
        <f>AH243+144000</f>
        <v/>
      </c>
      <c r="AJ243" s="15" t="n"/>
      <c r="AK243" s="15" t="n"/>
      <c r="AL243" s="15" t="n"/>
    </row>
    <row r="244" ht="20.1" customFormat="1" customHeight="1" s="33">
      <c r="A244" s="648" t="n"/>
      <c r="B244" s="412" t="inlineStr">
        <is>
          <t>KS利益率（全商品）</t>
        </is>
      </c>
      <c r="C244" s="667" t="n"/>
      <c r="D244" s="115">
        <f>D243/(D156-D155)</f>
        <v/>
      </c>
      <c r="E244" s="115">
        <f>E243/(E156-E155)</f>
        <v/>
      </c>
      <c r="F244" s="115">
        <f>F243/(F156-F155)</f>
        <v/>
      </c>
      <c r="G244" s="115">
        <f>G243/(G156-G155)</f>
        <v/>
      </c>
      <c r="H244" s="115">
        <f>H243/(H156-H155)</f>
        <v/>
      </c>
      <c r="I244" s="115">
        <f>I243/(I156-I155)</f>
        <v/>
      </c>
      <c r="J244" s="115">
        <f>J243/(J156-J155)</f>
        <v/>
      </c>
      <c r="K244" s="115">
        <f>K243/(K156-K155)</f>
        <v/>
      </c>
      <c r="L244" s="115">
        <f>L243/(L156-L155)</f>
        <v/>
      </c>
      <c r="M244" s="115">
        <f>M243/(M156-M155)</f>
        <v/>
      </c>
      <c r="N244" s="115">
        <f>N243/(N156-N155)</f>
        <v/>
      </c>
      <c r="O244" s="115">
        <f>O243/(O156-O155)</f>
        <v/>
      </c>
      <c r="P244" s="115">
        <f>P243/(P156-P155)</f>
        <v/>
      </c>
      <c r="Q244" s="115">
        <f>Q243/(Q156-Q155)</f>
        <v/>
      </c>
      <c r="R244" s="115" t="n"/>
      <c r="S244" s="115">
        <f>S243/(#REF!-S156)</f>
        <v/>
      </c>
      <c r="T244" s="115" t="n"/>
      <c r="U244" s="115" t="n"/>
      <c r="V244" s="115">
        <f>V243/(#REF!-V156)</f>
        <v/>
      </c>
      <c r="W244" s="115">
        <f>W243/(W156-W155)</f>
        <v/>
      </c>
      <c r="X244" s="115">
        <f>X243/(X156-X155)</f>
        <v/>
      </c>
      <c r="Y244" s="115">
        <f>Y243/(Y156-Y155)</f>
        <v/>
      </c>
      <c r="Z244" s="115">
        <f>Z243/(Z156-Z155)</f>
        <v/>
      </c>
      <c r="AA244" s="115">
        <f>AA243/(AA156-AA155)</f>
        <v/>
      </c>
      <c r="AB244" s="115" t="n"/>
      <c r="AC244" s="115">
        <f>AC243/AC156</f>
        <v/>
      </c>
      <c r="AD244" s="115">
        <f>AD243/AD156</f>
        <v/>
      </c>
      <c r="AE244" s="115" t="n"/>
      <c r="AF244" s="115" t="n"/>
      <c r="AG244" s="115">
        <f>AG243/AG156</f>
        <v/>
      </c>
      <c r="AH244" s="15" t="n"/>
      <c r="AI244" s="15" t="n"/>
      <c r="AJ244" s="15" t="n"/>
      <c r="AK244" s="15" t="n"/>
      <c r="AL244" s="15" t="n"/>
    </row>
    <row r="245" ht="20.1" customFormat="1" customHeight="1" s="33">
      <c r="A245" s="215" t="n"/>
      <c r="B245" s="217" t="inlineStr">
        <is>
          <t>KS運賃込み利益</t>
        </is>
      </c>
      <c r="C245" s="216" t="n"/>
      <c r="D245" s="706">
        <f>D243+D241</f>
        <v/>
      </c>
      <c r="E245" s="706">
        <f>E243+E241</f>
        <v/>
      </c>
      <c r="F245" s="706">
        <f>F243+F241</f>
        <v/>
      </c>
      <c r="G245" s="706">
        <f>G243+G241</f>
        <v/>
      </c>
      <c r="H245" s="706">
        <f>H243+H241</f>
        <v/>
      </c>
      <c r="I245" s="706">
        <f>I243+I241</f>
        <v/>
      </c>
      <c r="J245" s="706">
        <f>J243+J241</f>
        <v/>
      </c>
      <c r="K245" s="706">
        <f>K243+K241</f>
        <v/>
      </c>
      <c r="L245" s="706">
        <f>L243+L241</f>
        <v/>
      </c>
      <c r="M245" s="706">
        <f>M243+M241</f>
        <v/>
      </c>
      <c r="N245" s="706">
        <f>N243+N241</f>
        <v/>
      </c>
      <c r="O245" s="706">
        <f>O243+O241</f>
        <v/>
      </c>
      <c r="P245" s="706">
        <f>P243+P241</f>
        <v/>
      </c>
      <c r="Q245" s="706">
        <f>Q243+Q241</f>
        <v/>
      </c>
      <c r="R245" s="706" t="n"/>
      <c r="S245" s="706">
        <f>S243+S241</f>
        <v/>
      </c>
      <c r="T245" s="706" t="n"/>
      <c r="U245" s="706" t="n"/>
      <c r="V245" s="706">
        <f>V243+V241</f>
        <v/>
      </c>
      <c r="W245" s="706">
        <f>W243+W241</f>
        <v/>
      </c>
      <c r="X245" s="706">
        <f>X243+X241</f>
        <v/>
      </c>
      <c r="Y245" s="706">
        <f>Y243+Y241</f>
        <v/>
      </c>
      <c r="Z245" s="706">
        <f>Z243+Z241</f>
        <v/>
      </c>
      <c r="AA245" s="706">
        <f>AA243+AA241</f>
        <v/>
      </c>
      <c r="AB245" s="764" t="n"/>
      <c r="AC245" s="295" t="n"/>
      <c r="AD245" s="115" t="n"/>
      <c r="AE245" s="115" t="n"/>
      <c r="AF245" s="115" t="n"/>
      <c r="AG245" s="706">
        <f>SUM(D245:AA245)</f>
        <v/>
      </c>
      <c r="AH245" s="15" t="n"/>
      <c r="AI245" s="15" t="n"/>
      <c r="AJ245" s="15" t="n"/>
      <c r="AK245" s="15" t="n"/>
      <c r="AL245" s="15" t="n"/>
    </row>
    <row r="246" ht="20.1" customFormat="1" customHeight="1" s="33" thickBot="1">
      <c r="A246" s="215" t="n"/>
      <c r="B246" s="217" t="inlineStr">
        <is>
          <t>KS運賃込み利益率</t>
        </is>
      </c>
      <c r="C246" s="216" t="n"/>
      <c r="D246" s="115">
        <f>D245/D156</f>
        <v/>
      </c>
      <c r="E246" s="115">
        <f>E245/E156</f>
        <v/>
      </c>
      <c r="F246" s="115">
        <f>F245/F156</f>
        <v/>
      </c>
      <c r="G246" s="115">
        <f>G245/G156</f>
        <v/>
      </c>
      <c r="H246" s="115">
        <f>H245/H156</f>
        <v/>
      </c>
      <c r="I246" s="115">
        <f>I245/I156</f>
        <v/>
      </c>
      <c r="J246" s="115">
        <f>J245/J156</f>
        <v/>
      </c>
      <c r="K246" s="115">
        <f>K245/K156</f>
        <v/>
      </c>
      <c r="L246" s="115">
        <f>L245/L156</f>
        <v/>
      </c>
      <c r="M246" s="115">
        <f>M245/M156</f>
        <v/>
      </c>
      <c r="N246" s="115">
        <f>N245/N156</f>
        <v/>
      </c>
      <c r="O246" s="115">
        <f>O245/O156</f>
        <v/>
      </c>
      <c r="P246" s="115">
        <f>P245/P156</f>
        <v/>
      </c>
      <c r="Q246" s="115">
        <f>Q245/Q156</f>
        <v/>
      </c>
      <c r="R246" s="115" t="n"/>
      <c r="S246" s="115">
        <f>S245/#REF!</f>
        <v/>
      </c>
      <c r="T246" s="115" t="n"/>
      <c r="U246" s="115" t="n"/>
      <c r="V246" s="115">
        <f>V245/#REF!</f>
        <v/>
      </c>
      <c r="W246" s="115">
        <f>W245/W156</f>
        <v/>
      </c>
      <c r="X246" s="115">
        <f>X245/X156</f>
        <v/>
      </c>
      <c r="Y246" s="115">
        <f>Y245/Y156</f>
        <v/>
      </c>
      <c r="Z246" s="115">
        <f>Z245/Z156</f>
        <v/>
      </c>
      <c r="AA246" s="115">
        <f>AA245/AA156</f>
        <v/>
      </c>
      <c r="AB246" s="115" t="n"/>
      <c r="AC246" s="115">
        <f>AC245/AC156</f>
        <v/>
      </c>
      <c r="AD246" s="115">
        <f>AD245/AD156</f>
        <v/>
      </c>
      <c r="AE246" s="115">
        <f>AE245/AE156</f>
        <v/>
      </c>
      <c r="AF246" s="115">
        <f>AF245/AF156</f>
        <v/>
      </c>
      <c r="AG246" s="115">
        <f>AG245/AG156</f>
        <v/>
      </c>
      <c r="AH246" s="15" t="n"/>
      <c r="AI246" s="15" t="n"/>
      <c r="AJ246" s="15" t="n"/>
      <c r="AK246" s="15" t="n"/>
      <c r="AL246" s="15" t="n"/>
    </row>
    <row r="247" ht="15" customFormat="1" customHeight="1" s="33">
      <c r="A247" s="22" t="inlineStr">
        <is>
          <t>債権残高</t>
        </is>
      </c>
      <c r="B247" s="681" t="n"/>
      <c r="C247" s="681" t="n"/>
      <c r="D247" s="730">
        <f>D156</f>
        <v/>
      </c>
      <c r="E247" s="730">
        <f>E156</f>
        <v/>
      </c>
      <c r="F247" s="730">
        <f>F156</f>
        <v/>
      </c>
      <c r="G247" s="730">
        <f>G156</f>
        <v/>
      </c>
      <c r="H247" s="730">
        <f>H156</f>
        <v/>
      </c>
      <c r="I247" s="730">
        <f>I156</f>
        <v/>
      </c>
      <c r="J247" s="730">
        <f>J156</f>
        <v/>
      </c>
      <c r="K247" s="730">
        <f>K156</f>
        <v/>
      </c>
      <c r="L247" s="765">
        <f>L156</f>
        <v/>
      </c>
      <c r="M247" s="766">
        <f>M156</f>
        <v/>
      </c>
      <c r="N247" s="766">
        <f>N156</f>
        <v/>
      </c>
      <c r="O247" s="767">
        <f>O156</f>
        <v/>
      </c>
      <c r="P247" s="767">
        <f>P156</f>
        <v/>
      </c>
      <c r="Q247" s="768">
        <f>Q156</f>
        <v/>
      </c>
      <c r="R247" s="768">
        <f>R156</f>
        <v/>
      </c>
      <c r="S247" s="768">
        <f>S156</f>
        <v/>
      </c>
      <c r="T247" s="768">
        <f>T156</f>
        <v/>
      </c>
      <c r="U247" s="768">
        <f>U156</f>
        <v/>
      </c>
      <c r="V247" s="768">
        <f>V156</f>
        <v/>
      </c>
      <c r="W247" s="768">
        <f>W156</f>
        <v/>
      </c>
      <c r="X247" s="768">
        <f>X156</f>
        <v/>
      </c>
      <c r="Y247" s="768">
        <f>Y156</f>
        <v/>
      </c>
      <c r="Z247" s="730">
        <f>Z156</f>
        <v/>
      </c>
      <c r="AA247" s="730">
        <f>AA156</f>
        <v/>
      </c>
      <c r="AB247" s="730">
        <f>AB156</f>
        <v/>
      </c>
      <c r="AC247" s="730">
        <f>AC156</f>
        <v/>
      </c>
      <c r="AD247" s="730">
        <f>AD156</f>
        <v/>
      </c>
      <c r="AE247" s="730">
        <f>AE156</f>
        <v/>
      </c>
      <c r="AF247" s="730">
        <f>AF156</f>
        <v/>
      </c>
      <c r="AG247" s="725" t="n"/>
      <c r="AH247" s="15" t="n"/>
      <c r="AI247" s="15" t="n"/>
      <c r="AJ247" s="15" t="n"/>
      <c r="AK247" s="15" t="n"/>
      <c r="AL247" s="15" t="n"/>
    </row>
    <row r="248" ht="15" customFormat="1" customHeight="1" s="33" thickBot="1">
      <c r="A248" s="703" t="n"/>
      <c r="B248" s="708" t="n"/>
      <c r="C248" s="708" t="n"/>
      <c r="D248" s="648" t="n"/>
      <c r="E248" s="648" t="n"/>
      <c r="F248" s="648" t="n"/>
      <c r="G248" s="648" t="n"/>
      <c r="H248" s="648" t="n"/>
      <c r="I248" s="648" t="n"/>
      <c r="J248" s="648" t="n"/>
      <c r="K248" s="648" t="n"/>
      <c r="L248" s="703" t="n"/>
      <c r="M248" s="769" t="n"/>
      <c r="N248" s="769" t="n"/>
      <c r="O248" s="738" t="n"/>
      <c r="P248" s="738" t="n"/>
      <c r="Q248" s="698" t="n"/>
      <c r="R248" s="698" t="n"/>
      <c r="S248" s="698" t="n"/>
      <c r="T248" s="698" t="n"/>
      <c r="U248" s="698" t="n"/>
      <c r="V248" s="698" t="n"/>
      <c r="W248" s="698" t="n"/>
      <c r="X248" s="698" t="n"/>
      <c r="Y248" s="698" t="n"/>
      <c r="Z248" s="648" t="n"/>
      <c r="AA248" s="648" t="n"/>
      <c r="AB248" s="648" t="n"/>
      <c r="AC248" s="648" t="n"/>
      <c r="AD248" s="648" t="n"/>
      <c r="AE248" s="648" t="n"/>
      <c r="AF248" s="648" t="n"/>
      <c r="AG248" s="648" t="n"/>
      <c r="AH248" s="15" t="n"/>
      <c r="AI248" s="15" t="n"/>
      <c r="AJ248" s="15" t="n"/>
      <c r="AK248" s="15" t="n"/>
      <c r="AL248" s="15" t="n"/>
    </row>
    <row r="249" ht="19.5" customFormat="1" customHeight="1" s="33">
      <c r="A249" s="447" t="inlineStr">
        <is>
          <t>回収期限</t>
        </is>
      </c>
      <c r="B249" s="719" t="n"/>
      <c r="C249" s="719" t="n"/>
      <c r="D249" s="444" t="n"/>
      <c r="E249" s="444" t="n"/>
      <c r="F249" s="444" t="n"/>
      <c r="G249" s="444" t="n"/>
      <c r="H249" s="444" t="n"/>
      <c r="I249" s="444" t="n"/>
      <c r="J249" s="444" t="n"/>
      <c r="K249" s="444" t="n"/>
      <c r="L249" s="444" t="n"/>
      <c r="M249" s="439" t="n"/>
      <c r="N249" s="439" t="n"/>
      <c r="O249" s="439" t="n"/>
      <c r="P249" s="439" t="n"/>
      <c r="Q249" s="439" t="n"/>
      <c r="R249" s="439" t="n"/>
      <c r="S249" s="444" t="n"/>
      <c r="T249" s="444" t="n"/>
      <c r="U249" s="444" t="n"/>
      <c r="V249" s="444" t="n"/>
      <c r="W249" s="444" t="n"/>
      <c r="X249" s="444" t="n"/>
      <c r="Y249" s="444" t="n"/>
      <c r="Z249" s="444" t="n"/>
      <c r="AA249" s="444" t="n"/>
      <c r="AB249" s="444" t="n"/>
      <c r="AC249" s="444" t="n"/>
      <c r="AD249" s="444" t="n"/>
      <c r="AE249" s="444" t="n"/>
      <c r="AF249" s="444" t="n"/>
      <c r="AG249" s="658" t="n"/>
      <c r="AH249" s="15" t="n"/>
      <c r="AI249" s="15" t="n"/>
      <c r="AJ249" s="15" t="n"/>
      <c r="AK249" s="15" t="n"/>
      <c r="AL249" s="15" t="n"/>
    </row>
    <row r="250" customFormat="1" s="33">
      <c r="A250" s="451" t="inlineStr">
        <is>
          <t>入金
①</t>
        </is>
      </c>
      <c r="B250" s="440" t="inlineStr">
        <is>
          <t>日付</t>
        </is>
      </c>
      <c r="C250" s="705" t="n"/>
      <c r="D250" s="444" t="n">
        <v>45506</v>
      </c>
      <c r="E250" s="444" t="n">
        <v>45601</v>
      </c>
      <c r="F250" s="444" t="n">
        <v>45601</v>
      </c>
      <c r="G250" s="444" t="n">
        <v>45601</v>
      </c>
      <c r="H250" s="444" t="n">
        <v>45601</v>
      </c>
      <c r="I250" s="444" t="n">
        <v>45559</v>
      </c>
      <c r="J250" s="444">
        <f>I266</f>
        <v/>
      </c>
      <c r="K250" s="444">
        <f>J250</f>
        <v/>
      </c>
      <c r="L250" s="444">
        <f>K250</f>
        <v/>
      </c>
      <c r="M250" s="444" t="n">
        <v>45307</v>
      </c>
      <c r="N250" s="444">
        <f>M250</f>
        <v/>
      </c>
      <c r="O250" s="444" t="n">
        <v>45307</v>
      </c>
      <c r="P250" s="770" t="n">
        <v>45729</v>
      </c>
      <c r="Q250" s="770">
        <f>P250</f>
        <v/>
      </c>
      <c r="R250" s="444" t="n">
        <v>45639</v>
      </c>
      <c r="S250" s="770" t="n">
        <v>45729</v>
      </c>
      <c r="T250" s="444" t="n">
        <v>45717</v>
      </c>
      <c r="U250" s="771" t="n">
        <v>45765</v>
      </c>
      <c r="V250" s="444" t="n">
        <v>45751</v>
      </c>
      <c r="W250" s="771" t="n">
        <v>45765</v>
      </c>
      <c r="X250" s="771" t="n">
        <v>45765</v>
      </c>
      <c r="Y250" s="771" t="n">
        <v>45765</v>
      </c>
      <c r="Z250" s="444" t="n"/>
      <c r="AA250" s="444" t="n"/>
      <c r="AB250" s="444" t="n"/>
      <c r="AC250" s="444" t="n">
        <v>45796</v>
      </c>
      <c r="AD250" s="444" t="n"/>
      <c r="AE250" s="444" t="n"/>
      <c r="AF250" s="444" t="n"/>
      <c r="AG250" s="444" t="n"/>
      <c r="AH250" s="659" t="n"/>
      <c r="AI250" s="15" t="n"/>
      <c r="AJ250" s="15" t="n"/>
      <c r="AK250" s="15" t="n"/>
      <c r="AL250" s="15" t="n"/>
    </row>
    <row r="251" customFormat="1" s="33">
      <c r="A251" s="647" t="n"/>
      <c r="B251" s="703" t="n"/>
      <c r="C251" s="704" t="n"/>
      <c r="D251" s="648" t="n"/>
      <c r="E251" s="648" t="n"/>
      <c r="F251" s="648" t="n"/>
      <c r="G251" s="648" t="n"/>
      <c r="H251" s="648" t="n"/>
      <c r="I251" s="648" t="n"/>
      <c r="J251" s="648" t="n"/>
      <c r="K251" s="648" t="n"/>
      <c r="L251" s="648" t="n"/>
      <c r="M251" s="648" t="n"/>
      <c r="N251" s="648" t="n"/>
      <c r="O251" s="648" t="n"/>
      <c r="P251" s="648" t="n"/>
      <c r="Q251" s="648" t="n"/>
      <c r="R251" s="648" t="n"/>
      <c r="S251" s="648" t="n"/>
      <c r="T251" s="648" t="n"/>
      <c r="U251" s="648" t="n"/>
      <c r="V251" s="648" t="n"/>
      <c r="W251" s="648" t="n"/>
      <c r="X251" s="648" t="n"/>
      <c r="Y251" s="648" t="n"/>
      <c r="Z251" s="648" t="n"/>
      <c r="AA251" s="648" t="n"/>
      <c r="AB251" s="648" t="n"/>
      <c r="AC251" s="648" t="n"/>
      <c r="AD251" s="648" t="n"/>
      <c r="AE251" s="648" t="n"/>
      <c r="AF251" s="648" t="n"/>
      <c r="AG251" s="648" t="n"/>
      <c r="AH251" s="15" t="n"/>
      <c r="AI251" s="15" t="n"/>
      <c r="AJ251" s="15" t="n"/>
      <c r="AK251" s="15" t="n"/>
      <c r="AL251" s="15" t="n"/>
    </row>
    <row r="252" customFormat="1" s="33">
      <c r="A252" s="647" t="n"/>
      <c r="B252" s="440" t="inlineStr">
        <is>
          <t>金額</t>
        </is>
      </c>
      <c r="C252" s="705" t="n"/>
      <c r="D252" s="721" t="n">
        <v>5000000</v>
      </c>
      <c r="E252" s="721" t="n">
        <v>105444</v>
      </c>
      <c r="F252" s="721">
        <f>F247</f>
        <v/>
      </c>
      <c r="G252" s="721">
        <f>G247</f>
        <v/>
      </c>
      <c r="H252" s="721">
        <f>H247</f>
        <v/>
      </c>
      <c r="I252" s="725" t="n">
        <v>7457749</v>
      </c>
      <c r="J252" s="721" t="n">
        <v>232932</v>
      </c>
      <c r="K252" s="721" t="n">
        <v>90159</v>
      </c>
      <c r="L252" s="721" t="n">
        <v>36100</v>
      </c>
      <c r="M252" s="721" t="n">
        <v>34900</v>
      </c>
      <c r="N252" s="721" t="n">
        <v>1030249</v>
      </c>
      <c r="O252" s="721" t="n">
        <v>7034</v>
      </c>
      <c r="P252" s="772" t="n">
        <v>164754</v>
      </c>
      <c r="Q252" s="773" t="n">
        <v>68963</v>
      </c>
      <c r="R252" s="721" t="n">
        <v>6934040</v>
      </c>
      <c r="S252" s="773" t="n">
        <v>90675</v>
      </c>
      <c r="T252" s="721" t="n">
        <v>8093622</v>
      </c>
      <c r="U252" s="774" t="n">
        <v>15500</v>
      </c>
      <c r="V252" s="721" t="n">
        <v>5893156</v>
      </c>
      <c r="W252" s="774" t="n">
        <v>383850</v>
      </c>
      <c r="X252" s="774" t="n">
        <v>28611</v>
      </c>
      <c r="Y252" s="774">
        <f>2633694-O256-U252-W252-X252</f>
        <v/>
      </c>
      <c r="Z252" s="721" t="n"/>
      <c r="AA252" s="725" t="n"/>
      <c r="AB252" s="725" t="n"/>
      <c r="AC252" s="721" t="n">
        <v>6750000</v>
      </c>
      <c r="AD252" s="721" t="n"/>
      <c r="AE252" s="721" t="n"/>
      <c r="AF252" s="444" t="n"/>
      <c r="AG252" s="444" t="n"/>
      <c r="AH252" s="659">
        <f>F264+G252+H252</f>
        <v/>
      </c>
      <c r="AI252" s="15" t="n"/>
      <c r="AJ252" s="15" t="n"/>
      <c r="AK252" s="15" t="n"/>
      <c r="AL252" s="15" t="n"/>
    </row>
    <row r="253" customFormat="1" s="33">
      <c r="A253" s="648" t="n"/>
      <c r="B253" s="703" t="n"/>
      <c r="C253" s="704" t="n"/>
      <c r="D253" s="648" t="n"/>
      <c r="E253" s="648" t="n"/>
      <c r="F253" s="648" t="n"/>
      <c r="G253" s="648" t="n"/>
      <c r="H253" s="648" t="n"/>
      <c r="I253" s="648" t="n"/>
      <c r="J253" s="648" t="n"/>
      <c r="K253" s="648" t="n"/>
      <c r="L253" s="648" t="n"/>
      <c r="M253" s="648" t="n"/>
      <c r="N253" s="648" t="n"/>
      <c r="O253" s="648" t="n"/>
      <c r="P253" s="648" t="n"/>
      <c r="Q253" s="648" t="n"/>
      <c r="R253" s="648" t="n"/>
      <c r="S253" s="648" t="n"/>
      <c r="T253" s="648" t="n"/>
      <c r="U253" s="648" t="n"/>
      <c r="V253" s="648" t="n"/>
      <c r="W253" s="648" t="n"/>
      <c r="X253" s="648" t="n"/>
      <c r="Y253" s="648" t="n"/>
      <c r="Z253" s="648" t="n"/>
      <c r="AA253" s="648" t="n"/>
      <c r="AB253" s="648" t="n"/>
      <c r="AC253" s="648" t="n"/>
      <c r="AD253" s="648" t="n"/>
      <c r="AE253" s="648" t="n"/>
      <c r="AF253" s="648" t="n"/>
      <c r="AG253" s="648" t="n"/>
      <c r="AH253" s="15" t="n"/>
      <c r="AI253" s="15" t="n"/>
      <c r="AJ253" s="15" t="n"/>
      <c r="AK253" s="15" t="n"/>
      <c r="AL253" s="15" t="n"/>
    </row>
    <row r="254" customFormat="1" s="33">
      <c r="A254" s="451" t="inlineStr">
        <is>
          <t>入金
②</t>
        </is>
      </c>
      <c r="B254" s="440" t="inlineStr">
        <is>
          <t>日付</t>
        </is>
      </c>
      <c r="C254" s="705" t="n"/>
      <c r="D254" s="505" t="n">
        <v>45534</v>
      </c>
      <c r="E254" s="444" t="n"/>
      <c r="F254" s="444" t="n"/>
      <c r="G254" s="444" t="n"/>
      <c r="H254" s="444" t="n"/>
      <c r="I254" s="444" t="n">
        <v>45567</v>
      </c>
      <c r="J254" s="444" t="n"/>
      <c r="K254" s="444" t="n"/>
      <c r="L254" s="444" t="n"/>
      <c r="M254" s="444" t="n"/>
      <c r="N254" s="444" t="n"/>
      <c r="O254" s="771" t="n">
        <v>45765</v>
      </c>
      <c r="P254" s="444" t="n"/>
      <c r="Q254" s="444" t="n"/>
      <c r="R254" s="444" t="n">
        <v>45687</v>
      </c>
      <c r="S254" s="444" t="n"/>
      <c r="T254" s="775" t="n">
        <v>45777</v>
      </c>
      <c r="U254" s="444" t="n"/>
      <c r="V254" s="444" t="n">
        <v>45748</v>
      </c>
      <c r="W254" s="444" t="n"/>
      <c r="X254" s="444" t="n"/>
      <c r="Y254" s="444" t="n"/>
      <c r="Z254" s="444" t="n"/>
      <c r="AA254" s="444" t="n"/>
      <c r="AB254" s="444" t="n"/>
      <c r="AC254" s="444" t="n"/>
      <c r="AD254" s="444" t="n"/>
      <c r="AE254" s="727" t="n"/>
      <c r="AF254" s="721" t="n"/>
      <c r="AG254" s="444" t="n"/>
      <c r="AH254" s="15" t="n"/>
      <c r="AI254" s="15" t="n"/>
      <c r="AJ254" s="15" t="n"/>
      <c r="AK254" s="15" t="n"/>
      <c r="AL254" s="15" t="n"/>
    </row>
    <row r="255" customFormat="1" s="33">
      <c r="A255" s="647" t="n"/>
      <c r="B255" s="703" t="n"/>
      <c r="C255" s="704" t="n"/>
      <c r="D255" s="648" t="n"/>
      <c r="E255" s="648" t="n"/>
      <c r="F255" s="648" t="n"/>
      <c r="G255" s="648" t="n"/>
      <c r="H255" s="648" t="n"/>
      <c r="I255" s="648" t="n"/>
      <c r="J255" s="648" t="n"/>
      <c r="K255" s="648" t="n"/>
      <c r="L255" s="648" t="n"/>
      <c r="M255" s="648" t="n"/>
      <c r="N255" s="648" t="n"/>
      <c r="O255" s="648" t="n"/>
      <c r="P255" s="648" t="n"/>
      <c r="Q255" s="648" t="n"/>
      <c r="R255" s="648" t="n"/>
      <c r="S255" s="648" t="n"/>
      <c r="T255" s="648" t="n"/>
      <c r="U255" s="648" t="n"/>
      <c r="V255" s="648" t="n"/>
      <c r="W255" s="648" t="n"/>
      <c r="X255" s="648" t="n"/>
      <c r="Y255" s="648" t="n"/>
      <c r="Z255" s="648" t="n"/>
      <c r="AA255" s="648" t="n"/>
      <c r="AB255" s="648" t="n"/>
      <c r="AC255" s="648" t="n"/>
      <c r="AD255" s="648" t="n"/>
      <c r="AE255" s="648" t="n"/>
      <c r="AF255" s="648" t="n"/>
      <c r="AG255" s="648" t="n"/>
      <c r="AH255" s="15" t="n"/>
      <c r="AI255" s="15" t="n"/>
      <c r="AJ255" s="15" t="n"/>
      <c r="AK255" s="15" t="n"/>
      <c r="AL255" s="15" t="n"/>
    </row>
    <row r="256" customFormat="1" s="33">
      <c r="A256" s="647" t="n"/>
      <c r="B256" s="440" t="inlineStr">
        <is>
          <t>金額</t>
        </is>
      </c>
      <c r="C256" s="705" t="n"/>
      <c r="D256" s="776" t="n">
        <v>3797106</v>
      </c>
      <c r="E256" s="721" t="n"/>
      <c r="F256" s="721" t="n"/>
      <c r="G256" s="721" t="n"/>
      <c r="H256" s="721" t="n"/>
      <c r="I256" s="721">
        <f>8000000-D260</f>
        <v/>
      </c>
      <c r="J256" s="444" t="n"/>
      <c r="K256" s="721" t="n"/>
      <c r="L256" s="721" t="n"/>
      <c r="M256" s="721" t="n"/>
      <c r="N256" s="444" t="n"/>
      <c r="O256" s="774" t="n">
        <v>72464</v>
      </c>
      <c r="P256" s="721" t="n"/>
      <c r="Q256" s="721" t="n"/>
      <c r="R256" s="721" t="n">
        <v>5500000</v>
      </c>
      <c r="S256" s="721" t="n"/>
      <c r="T256" s="777">
        <f>4500000-R264</f>
        <v/>
      </c>
      <c r="U256" s="444" t="n"/>
      <c r="V256" s="721" t="n">
        <v>3000000</v>
      </c>
      <c r="W256" s="721" t="n"/>
      <c r="X256" s="721" t="n"/>
      <c r="Y256" s="721" t="n"/>
      <c r="Z256" s="728" t="n"/>
      <c r="AA256" s="721" t="n"/>
      <c r="AB256" s="721" t="n"/>
      <c r="AC256" s="444" t="n"/>
      <c r="AD256" s="721" t="n"/>
      <c r="AE256" s="721" t="n"/>
      <c r="AF256" s="721" t="n"/>
      <c r="AG256" s="444" t="n"/>
      <c r="AH256" s="15" t="n"/>
      <c r="AI256" s="15" t="n"/>
      <c r="AJ256" s="15" t="n"/>
      <c r="AK256" s="15" t="n"/>
      <c r="AL256" s="15" t="n"/>
    </row>
    <row r="257" customFormat="1" s="33">
      <c r="A257" s="648" t="n"/>
      <c r="B257" s="703" t="n"/>
      <c r="C257" s="704" t="n"/>
      <c r="D257" s="648" t="n"/>
      <c r="E257" s="648" t="n"/>
      <c r="F257" s="648" t="n"/>
      <c r="G257" s="648" t="n"/>
      <c r="H257" s="648" t="n"/>
      <c r="I257" s="648" t="n"/>
      <c r="J257" s="648" t="n"/>
      <c r="K257" s="648" t="n"/>
      <c r="L257" s="648" t="n"/>
      <c r="M257" s="648" t="n"/>
      <c r="N257" s="648" t="n"/>
      <c r="O257" s="648" t="n"/>
      <c r="P257" s="648" t="n"/>
      <c r="Q257" s="648" t="n"/>
      <c r="R257" s="648" t="n"/>
      <c r="S257" s="648" t="n"/>
      <c r="T257" s="648" t="n"/>
      <c r="U257" s="648" t="n"/>
      <c r="V257" s="648" t="n"/>
      <c r="W257" s="648" t="n"/>
      <c r="X257" s="648" t="n"/>
      <c r="Y257" s="648" t="n"/>
      <c r="Z257" s="648" t="n"/>
      <c r="AA257" s="648" t="n"/>
      <c r="AB257" s="648" t="n"/>
      <c r="AC257" s="648" t="n"/>
      <c r="AD257" s="648" t="n"/>
      <c r="AE257" s="648" t="n"/>
      <c r="AF257" s="648" t="n"/>
      <c r="AG257" s="648" t="n"/>
      <c r="AH257" s="15" t="n"/>
      <c r="AI257" s="15" t="n"/>
      <c r="AJ257" s="15" t="n"/>
      <c r="AK257" s="15" t="n"/>
      <c r="AL257" s="15" t="n"/>
    </row>
    <row r="258" customFormat="1" s="33">
      <c r="A258" s="451" t="inlineStr">
        <is>
          <t>入金
③</t>
        </is>
      </c>
      <c r="B258" s="440" t="inlineStr">
        <is>
          <t>日付</t>
        </is>
      </c>
      <c r="C258" s="705" t="n"/>
      <c r="D258" s="444" t="n">
        <v>45567</v>
      </c>
      <c r="E258" s="444" t="n"/>
      <c r="F258" s="444" t="n"/>
      <c r="G258" s="444" t="n"/>
      <c r="H258" s="444" t="n"/>
      <c r="I258" s="444" t="n">
        <v>45601</v>
      </c>
      <c r="J258" s="444" t="n"/>
      <c r="K258" s="444" t="n"/>
      <c r="L258" s="444" t="n"/>
      <c r="M258" s="444" t="n"/>
      <c r="N258" s="444" t="n"/>
      <c r="O258" s="444" t="n"/>
      <c r="P258" s="444" t="n"/>
      <c r="Q258" s="444" t="n"/>
      <c r="R258" s="770" t="n">
        <v>45729</v>
      </c>
      <c r="S258" s="444" t="n"/>
      <c r="T258" s="444" t="n">
        <v>45806</v>
      </c>
      <c r="U258" s="444" t="n"/>
      <c r="V258" s="444" t="n"/>
      <c r="W258" s="444" t="n"/>
      <c r="X258" s="444" t="n"/>
      <c r="Y258" s="444" t="n"/>
      <c r="Z258" s="721" t="n"/>
      <c r="AA258" s="444" t="n"/>
      <c r="AB258" s="444" t="n"/>
      <c r="AC258" s="444" t="n"/>
      <c r="AD258" s="444" t="n"/>
      <c r="AE258" s="721" t="n"/>
      <c r="AF258" s="721" t="n"/>
      <c r="AG258" s="444" t="n"/>
      <c r="AH258" s="15" t="n"/>
      <c r="AI258" s="15" t="n"/>
      <c r="AJ258" s="15" t="n"/>
      <c r="AK258" s="15" t="n"/>
      <c r="AL258" s="15" t="n"/>
    </row>
    <row r="259" customFormat="1" s="33">
      <c r="A259" s="647" t="n"/>
      <c r="B259" s="703" t="n"/>
      <c r="C259" s="704" t="n"/>
      <c r="D259" s="648" t="n"/>
      <c r="E259" s="648" t="n"/>
      <c r="F259" s="648" t="n"/>
      <c r="G259" s="648" t="n"/>
      <c r="H259" s="648" t="n"/>
      <c r="I259" s="648" t="n"/>
      <c r="J259" s="648" t="n"/>
      <c r="K259" s="648" t="n"/>
      <c r="L259" s="648" t="n"/>
      <c r="M259" s="648" t="n"/>
      <c r="N259" s="648" t="n"/>
      <c r="O259" s="648" t="n"/>
      <c r="P259" s="648" t="n"/>
      <c r="Q259" s="648" t="n"/>
      <c r="R259" s="648" t="n"/>
      <c r="S259" s="648" t="n"/>
      <c r="T259" s="648" t="n"/>
      <c r="U259" s="648" t="n"/>
      <c r="V259" s="648" t="n"/>
      <c r="W259" s="648" t="n"/>
      <c r="X259" s="648" t="n"/>
      <c r="Y259" s="648" t="n"/>
      <c r="Z259" s="648" t="n"/>
      <c r="AA259" s="648" t="n"/>
      <c r="AB259" s="648" t="n"/>
      <c r="AC259" s="648" t="n"/>
      <c r="AD259" s="648" t="n"/>
      <c r="AE259" s="648" t="n"/>
      <c r="AF259" s="648" t="n"/>
      <c r="AG259" s="648" t="n"/>
      <c r="AH259" s="15" t="n"/>
      <c r="AI259" s="15" t="n"/>
      <c r="AJ259" s="15" t="n"/>
      <c r="AK259" s="15" t="n"/>
      <c r="AL259" s="15" t="n"/>
    </row>
    <row r="260" customFormat="1" s="33">
      <c r="A260" s="647" t="n"/>
      <c r="B260" s="440" t="inlineStr">
        <is>
          <t>金額</t>
        </is>
      </c>
      <c r="C260" s="705" t="n"/>
      <c r="D260" s="721" t="n">
        <v>7732285</v>
      </c>
      <c r="E260" s="444" t="n"/>
      <c r="F260" s="721" t="n"/>
      <c r="G260" s="725" t="n"/>
      <c r="H260" s="721" t="n"/>
      <c r="I260" s="721">
        <f>6000000-'R&amp;C'!G242-E252-F252-G252-H252</f>
        <v/>
      </c>
      <c r="J260" s="444" t="n"/>
      <c r="K260" s="721" t="n"/>
      <c r="L260" s="721" t="n"/>
      <c r="M260" s="721" t="n"/>
      <c r="N260" s="444" t="n"/>
      <c r="O260" s="721" t="n"/>
      <c r="P260" s="721" t="n"/>
      <c r="Q260" s="721" t="n"/>
      <c r="R260" s="773">
        <f>3000000-P252-Q252-S252</f>
        <v/>
      </c>
      <c r="S260" s="725" t="n"/>
      <c r="T260" s="725" t="n">
        <v>5000000</v>
      </c>
      <c r="U260" s="444" t="n"/>
      <c r="V260" s="444" t="n"/>
      <c r="W260" s="721" t="n"/>
      <c r="X260" s="721" t="n"/>
      <c r="Y260" s="721" t="n"/>
      <c r="Z260" s="444" t="n"/>
      <c r="AA260" s="444" t="n"/>
      <c r="AB260" s="444" t="n"/>
      <c r="AC260" s="444" t="n"/>
      <c r="AD260" s="721" t="n"/>
      <c r="AE260" s="721" t="n"/>
      <c r="AF260" s="721" t="n"/>
      <c r="AG260" s="444" t="n"/>
      <c r="AH260" s="15" t="n"/>
      <c r="AI260" s="15" t="n"/>
      <c r="AJ260" s="15" t="n"/>
      <c r="AK260" s="15" t="n"/>
      <c r="AL260" s="15" t="n"/>
    </row>
    <row r="261" customFormat="1" s="33">
      <c r="A261" s="648" t="n"/>
      <c r="B261" s="703" t="n"/>
      <c r="C261" s="704" t="n"/>
      <c r="D261" s="648" t="n"/>
      <c r="E261" s="648" t="n"/>
      <c r="F261" s="648" t="n"/>
      <c r="G261" s="648" t="n"/>
      <c r="H261" s="648" t="n"/>
      <c r="I261" s="648" t="n"/>
      <c r="J261" s="648" t="n"/>
      <c r="K261" s="648" t="n"/>
      <c r="L261" s="648" t="n"/>
      <c r="M261" s="648" t="n"/>
      <c r="N261" s="648" t="n"/>
      <c r="O261" s="648" t="n"/>
      <c r="P261" s="648" t="n"/>
      <c r="Q261" s="648" t="n"/>
      <c r="R261" s="648" t="n"/>
      <c r="S261" s="648" t="n"/>
      <c r="T261" s="648" t="n"/>
      <c r="U261" s="648" t="n"/>
      <c r="V261" s="648" t="n"/>
      <c r="W261" s="648" t="n"/>
      <c r="X261" s="648" t="n"/>
      <c r="Y261" s="648" t="n"/>
      <c r="Z261" s="648" t="n"/>
      <c r="AA261" s="648" t="n"/>
      <c r="AB261" s="648" t="n"/>
      <c r="AC261" s="648" t="n"/>
      <c r="AD261" s="648" t="n"/>
      <c r="AE261" s="648" t="n"/>
      <c r="AF261" s="648" t="n"/>
      <c r="AG261" s="648" t="n"/>
      <c r="AH261" s="15" t="n"/>
      <c r="AI261" s="15" t="n"/>
      <c r="AJ261" s="15" t="n"/>
      <c r="AK261" s="15" t="n"/>
      <c r="AL261" s="15" t="n"/>
    </row>
    <row r="262" ht="13.5" customFormat="1" customHeight="1" s="33">
      <c r="A262" s="451" t="inlineStr">
        <is>
          <t>入金
④</t>
        </is>
      </c>
      <c r="B262" s="440" t="inlineStr">
        <is>
          <t>日付</t>
        </is>
      </c>
      <c r="C262" s="705" t="n"/>
      <c r="D262" s="444" t="n"/>
      <c r="E262" s="444" t="n"/>
      <c r="F262" s="444" t="n"/>
      <c r="G262" s="444" t="n"/>
      <c r="H262" s="444" t="n"/>
      <c r="I262" s="444" t="n">
        <v>45628</v>
      </c>
      <c r="J262" s="444" t="n"/>
      <c r="K262" s="444" t="n"/>
      <c r="L262" s="444" t="n"/>
      <c r="M262" s="444" t="n"/>
      <c r="N262" s="444" t="n"/>
      <c r="O262" s="444" t="n"/>
      <c r="P262" s="444" t="n"/>
      <c r="Q262" s="444" t="n"/>
      <c r="R262" s="775" t="n">
        <v>45777</v>
      </c>
      <c r="S262" s="444" t="n"/>
      <c r="T262" s="444" t="n"/>
      <c r="U262" s="444" t="n"/>
      <c r="V262" s="444" t="n"/>
      <c r="W262" s="444" t="n"/>
      <c r="X262" s="444" t="n"/>
      <c r="Y262" s="444" t="n"/>
      <c r="Z262" s="444" t="n"/>
      <c r="AA262" s="444" t="n"/>
      <c r="AB262" s="444" t="n"/>
      <c r="AC262" s="444" t="n"/>
      <c r="AD262" s="444" t="n"/>
      <c r="AE262" s="721" t="n"/>
      <c r="AF262" s="721" t="n"/>
      <c r="AG262" s="444" t="n"/>
      <c r="AH262" s="15" t="n"/>
      <c r="AI262" s="15" t="n"/>
      <c r="AJ262" s="15" t="n"/>
      <c r="AK262" s="15" t="n"/>
      <c r="AL262" s="15" t="n"/>
    </row>
    <row r="263" ht="13.5" customFormat="1" customHeight="1" s="33">
      <c r="A263" s="647" t="n"/>
      <c r="B263" s="703" t="n"/>
      <c r="C263" s="704" t="n"/>
      <c r="D263" s="648" t="n"/>
      <c r="E263" s="648" t="n"/>
      <c r="F263" s="648" t="n"/>
      <c r="G263" s="648" t="n"/>
      <c r="H263" s="648" t="n"/>
      <c r="I263" s="648" t="n"/>
      <c r="J263" s="648" t="n"/>
      <c r="K263" s="648" t="n"/>
      <c r="L263" s="648" t="n"/>
      <c r="M263" s="648" t="n"/>
      <c r="N263" s="648" t="n"/>
      <c r="O263" s="648" t="n"/>
      <c r="P263" s="648" t="n"/>
      <c r="Q263" s="648" t="n"/>
      <c r="R263" s="648" t="n"/>
      <c r="S263" s="648" t="n"/>
      <c r="T263" s="648" t="n"/>
      <c r="U263" s="648" t="n"/>
      <c r="V263" s="648" t="n"/>
      <c r="W263" s="648" t="n"/>
      <c r="X263" s="648" t="n"/>
      <c r="Y263" s="648" t="n"/>
      <c r="Z263" s="648" t="n"/>
      <c r="AA263" s="648" t="n"/>
      <c r="AB263" s="648" t="n"/>
      <c r="AC263" s="648" t="n"/>
      <c r="AD263" s="648" t="n"/>
      <c r="AE263" s="648" t="n"/>
      <c r="AF263" s="648" t="n"/>
      <c r="AG263" s="648" t="n"/>
      <c r="AH263" s="15" t="n"/>
      <c r="AI263" s="15" t="n"/>
      <c r="AJ263" s="15" t="n"/>
      <c r="AK263" s="15" t="n"/>
      <c r="AL263" s="15" t="n"/>
    </row>
    <row r="264" ht="13.5" customFormat="1" customHeight="1" s="33">
      <c r="A264" s="647" t="n"/>
      <c r="B264" s="440" t="inlineStr">
        <is>
          <t>金額</t>
        </is>
      </c>
      <c r="C264" s="705" t="n"/>
      <c r="D264" s="444" t="n"/>
      <c r="E264" s="444" t="n"/>
      <c r="F264" s="721" t="n"/>
      <c r="G264" s="725" t="n"/>
      <c r="H264" s="444" t="n"/>
      <c r="I264" s="721" t="n">
        <v>5500000</v>
      </c>
      <c r="J264" s="444" t="n"/>
      <c r="K264" s="721" t="n"/>
      <c r="L264" s="444" t="n"/>
      <c r="M264" s="721" t="n"/>
      <c r="N264" s="444" t="n"/>
      <c r="O264" s="721" t="n"/>
      <c r="P264" s="721" t="n"/>
      <c r="Q264" s="444" t="n"/>
      <c r="R264" s="778" t="n">
        <v>1614387</v>
      </c>
      <c r="S264" s="721" t="n"/>
      <c r="T264" s="721" t="n"/>
      <c r="U264" s="444" t="n"/>
      <c r="V264" s="444" t="n"/>
      <c r="W264" s="444" t="n"/>
      <c r="X264" s="444" t="n"/>
      <c r="Y264" s="444" t="n"/>
      <c r="Z264" s="444" t="n"/>
      <c r="AA264" s="444" t="n"/>
      <c r="AB264" s="444" t="n"/>
      <c r="AC264" s="444" t="n"/>
      <c r="AD264" s="721" t="n"/>
      <c r="AE264" s="721" t="n"/>
      <c r="AF264" s="721" t="n"/>
      <c r="AG264" s="444" t="n"/>
      <c r="AH264" s="15" t="n"/>
      <c r="AI264" s="15" t="n"/>
      <c r="AJ264" s="15" t="n"/>
      <c r="AK264" s="15" t="n"/>
      <c r="AL264" s="15" t="n"/>
    </row>
    <row r="265" ht="13.5" customFormat="1" customHeight="1" s="33">
      <c r="A265" s="648" t="n"/>
      <c r="B265" s="703" t="n"/>
      <c r="C265" s="704" t="n"/>
      <c r="D265" s="648" t="n"/>
      <c r="E265" s="648" t="n"/>
      <c r="F265" s="648" t="n"/>
      <c r="G265" s="648" t="n"/>
      <c r="H265" s="648" t="n"/>
      <c r="I265" s="648" t="n"/>
      <c r="J265" s="648" t="n"/>
      <c r="K265" s="648" t="n"/>
      <c r="L265" s="648" t="n"/>
      <c r="M265" s="648" t="n"/>
      <c r="N265" s="648" t="n"/>
      <c r="O265" s="648" t="n"/>
      <c r="P265" s="648" t="n"/>
      <c r="Q265" s="648" t="n"/>
      <c r="R265" s="648" t="n"/>
      <c r="S265" s="648" t="n"/>
      <c r="T265" s="648" t="n"/>
      <c r="U265" s="648" t="n"/>
      <c r="V265" s="648" t="n"/>
      <c r="W265" s="648" t="n"/>
      <c r="X265" s="648" t="n"/>
      <c r="Y265" s="648" t="n"/>
      <c r="Z265" s="648" t="n"/>
      <c r="AA265" s="648" t="n"/>
      <c r="AB265" s="648" t="n"/>
      <c r="AC265" s="648" t="n"/>
      <c r="AD265" s="648" t="n"/>
      <c r="AE265" s="648" t="n"/>
      <c r="AF265" s="648" t="n"/>
      <c r="AG265" s="648" t="n"/>
      <c r="AH265" s="15" t="n"/>
      <c r="AI265" s="15" t="n"/>
      <c r="AJ265" s="15" t="n"/>
      <c r="AK265" s="15" t="n"/>
      <c r="AL265" s="15" t="n"/>
    </row>
    <row r="266" ht="13.5" customFormat="1" customHeight="1" s="33">
      <c r="A266" s="451" t="inlineStr">
        <is>
          <t>入金
⑤</t>
        </is>
      </c>
      <c r="B266" s="440" t="inlineStr">
        <is>
          <t>日付</t>
        </is>
      </c>
      <c r="C266" s="705" t="n"/>
      <c r="D266" s="444" t="n"/>
      <c r="E266" s="444" t="n"/>
      <c r="F266" s="444" t="n"/>
      <c r="G266" s="444" t="n"/>
      <c r="H266" s="444" t="n"/>
      <c r="I266" s="444" t="n">
        <v>45307</v>
      </c>
      <c r="J266" s="444" t="n"/>
      <c r="K266" s="444" t="n"/>
      <c r="L266" s="444" t="n"/>
      <c r="M266" s="444" t="n"/>
      <c r="N266" s="444" t="n"/>
      <c r="O266" s="444" t="n"/>
      <c r="P266" s="444" t="n"/>
      <c r="Q266" s="444" t="n"/>
      <c r="R266" s="444" t="n"/>
      <c r="S266" s="444" t="n"/>
      <c r="T266" s="444" t="n"/>
      <c r="U266" s="444" t="n"/>
      <c r="V266" s="444" t="n"/>
      <c r="W266" s="444" t="n"/>
      <c r="X266" s="444" t="n"/>
      <c r="Y266" s="444" t="n"/>
      <c r="Z266" s="444" t="n"/>
      <c r="AA266" s="444" t="n"/>
      <c r="AB266" s="444" t="n"/>
      <c r="AC266" s="444" t="n"/>
      <c r="AD266" s="444" t="n"/>
      <c r="AE266" s="721" t="n"/>
      <c r="AF266" s="721" t="n"/>
      <c r="AG266" s="444" t="n"/>
      <c r="AH266" s="15" t="n"/>
      <c r="AI266" s="15" t="n"/>
      <c r="AJ266" s="15" t="n"/>
      <c r="AK266" s="15" t="n"/>
      <c r="AL266" s="15" t="n"/>
    </row>
    <row r="267" ht="13.5" customFormat="1" customHeight="1" s="33">
      <c r="A267" s="647" t="n"/>
      <c r="B267" s="703" t="n"/>
      <c r="C267" s="704" t="n"/>
      <c r="D267" s="648" t="n"/>
      <c r="E267" s="648" t="n"/>
      <c r="F267" s="648" t="n"/>
      <c r="G267" s="648" t="n"/>
      <c r="H267" s="648" t="n"/>
      <c r="I267" s="648" t="n"/>
      <c r="J267" s="648" t="n"/>
      <c r="K267" s="648" t="n"/>
      <c r="L267" s="648" t="n"/>
      <c r="M267" s="648" t="n"/>
      <c r="N267" s="648" t="n"/>
      <c r="O267" s="648" t="n"/>
      <c r="P267" s="648" t="n"/>
      <c r="Q267" s="648" t="n"/>
      <c r="R267" s="648" t="n"/>
      <c r="S267" s="648" t="n"/>
      <c r="T267" s="648" t="n"/>
      <c r="U267" s="648" t="n"/>
      <c r="V267" s="648" t="n"/>
      <c r="W267" s="648" t="n"/>
      <c r="X267" s="648" t="n"/>
      <c r="Y267" s="648" t="n"/>
      <c r="Z267" s="648" t="n"/>
      <c r="AA267" s="648" t="n"/>
      <c r="AB267" s="648" t="n"/>
      <c r="AC267" s="648" t="n"/>
      <c r="AD267" s="648" t="n"/>
      <c r="AE267" s="648" t="n"/>
      <c r="AF267" s="648" t="n"/>
      <c r="AG267" s="648" t="n"/>
      <c r="AH267" s="15" t="n"/>
      <c r="AI267" s="15" t="n"/>
      <c r="AJ267" s="15" t="n"/>
      <c r="AK267" s="15" t="n"/>
      <c r="AL267" s="15" t="n"/>
    </row>
    <row r="268" ht="13.5" customFormat="1" customHeight="1" s="33">
      <c r="A268" s="647" t="n"/>
      <c r="B268" s="440" t="inlineStr">
        <is>
          <t>金額</t>
        </is>
      </c>
      <c r="C268" s="705" t="n"/>
      <c r="D268" s="444" t="n"/>
      <c r="E268" s="444" t="n"/>
      <c r="F268" s="721" t="n"/>
      <c r="G268" s="725" t="n"/>
      <c r="H268" s="444" t="n"/>
      <c r="I268" s="721" t="n">
        <v>5068626</v>
      </c>
      <c r="J268" s="444" t="n"/>
      <c r="K268" s="721" t="n"/>
      <c r="L268" s="444" t="n"/>
      <c r="M268" s="444" t="n"/>
      <c r="N268" s="444" t="n"/>
      <c r="O268" s="444" t="n"/>
      <c r="P268" s="721" t="n"/>
      <c r="Q268" s="444" t="n"/>
      <c r="R268" s="444" t="n"/>
      <c r="S268" s="444" t="n"/>
      <c r="T268" s="444" t="n"/>
      <c r="U268" s="444" t="n"/>
      <c r="V268" s="444" t="n"/>
      <c r="W268" s="444" t="n"/>
      <c r="X268" s="444" t="n"/>
      <c r="Y268" s="444" t="n"/>
      <c r="Z268" s="444" t="n"/>
      <c r="AA268" s="444" t="n"/>
      <c r="AB268" s="444" t="n"/>
      <c r="AC268" s="444" t="n"/>
      <c r="AD268" s="444" t="n"/>
      <c r="AE268" s="721" t="n"/>
      <c r="AF268" s="721" t="n"/>
      <c r="AG268" s="444" t="n"/>
      <c r="AH268" s="15" t="n"/>
      <c r="AI268" s="15" t="n"/>
      <c r="AJ268" s="15" t="n"/>
      <c r="AK268" s="15" t="n"/>
      <c r="AL268" s="15" t="n"/>
    </row>
    <row r="269" ht="13.5" customFormat="1" customHeight="1" s="33">
      <c r="A269" s="648" t="n"/>
      <c r="B269" s="703" t="n"/>
      <c r="C269" s="704" t="n"/>
      <c r="D269" s="648" t="n"/>
      <c r="E269" s="648" t="n"/>
      <c r="F269" s="648" t="n"/>
      <c r="G269" s="648" t="n"/>
      <c r="H269" s="648" t="n"/>
      <c r="I269" s="648" t="n"/>
      <c r="J269" s="648" t="n"/>
      <c r="K269" s="648" t="n"/>
      <c r="L269" s="648" t="n"/>
      <c r="M269" s="648" t="n"/>
      <c r="N269" s="648" t="n"/>
      <c r="O269" s="648" t="n"/>
      <c r="P269" s="648" t="n"/>
      <c r="Q269" s="648" t="n"/>
      <c r="R269" s="648" t="n"/>
      <c r="S269" s="648" t="n"/>
      <c r="T269" s="648" t="n"/>
      <c r="U269" s="648" t="n"/>
      <c r="V269" s="648" t="n"/>
      <c r="W269" s="648" t="n"/>
      <c r="X269" s="648" t="n"/>
      <c r="Y269" s="648" t="n"/>
      <c r="Z269" s="648" t="n"/>
      <c r="AA269" s="648" t="n"/>
      <c r="AB269" s="648" t="n"/>
      <c r="AC269" s="648" t="n"/>
      <c r="AD269" s="648" t="n"/>
      <c r="AE269" s="648" t="n"/>
      <c r="AF269" s="648" t="n"/>
      <c r="AG269" s="648" t="n"/>
      <c r="AH269" s="15" t="n"/>
      <c r="AI269" s="15" t="n"/>
      <c r="AJ269" s="15" t="n"/>
      <c r="AK269" s="15" t="n"/>
      <c r="AL269" s="15" t="n"/>
    </row>
    <row r="270" hidden="1" ht="13.5" customFormat="1" customHeight="1" s="33">
      <c r="A270" s="451" t="inlineStr">
        <is>
          <t>入金
⑥</t>
        </is>
      </c>
      <c r="B270" s="440" t="inlineStr">
        <is>
          <t>日付</t>
        </is>
      </c>
      <c r="C270" s="705" t="n"/>
      <c r="D270" s="444" t="n"/>
      <c r="E270" s="444" t="n"/>
      <c r="F270" s="444" t="n"/>
      <c r="G270" s="444" t="n"/>
      <c r="H270" s="444" t="n"/>
      <c r="I270" s="444" t="n"/>
      <c r="J270" s="444" t="n"/>
      <c r="K270" s="444" t="n"/>
      <c r="L270" s="444" t="n"/>
      <c r="M270" s="444" t="n"/>
      <c r="N270" s="438" t="n"/>
      <c r="O270" s="444" t="n"/>
      <c r="P270" s="444" t="n"/>
      <c r="Q270" s="444" t="n"/>
      <c r="R270" s="444" t="n"/>
      <c r="S270" s="444" t="n"/>
      <c r="T270" s="444" t="n"/>
      <c r="U270" s="444" t="n"/>
      <c r="V270" s="444" t="n"/>
      <c r="W270" s="444" t="n"/>
      <c r="X270" s="444" t="n"/>
      <c r="Y270" s="444" t="n"/>
      <c r="Z270" s="444" t="n"/>
      <c r="AA270" s="444" t="n"/>
      <c r="AB270" s="444" t="n"/>
      <c r="AC270" s="444" t="n"/>
      <c r="AD270" s="444" t="n"/>
      <c r="AE270" s="721" t="n"/>
      <c r="AF270" s="721" t="n"/>
      <c r="AG270" s="444" t="n"/>
      <c r="AH270" s="15" t="n"/>
      <c r="AI270" s="15" t="n"/>
      <c r="AJ270" s="15" t="n"/>
      <c r="AK270" s="15" t="n"/>
      <c r="AL270" s="15" t="n"/>
    </row>
    <row r="271" hidden="1" ht="13.5" customFormat="1" customHeight="1" s="33">
      <c r="A271" s="647" t="n"/>
      <c r="B271" s="703" t="n"/>
      <c r="C271" s="704" t="n"/>
      <c r="D271" s="648" t="n"/>
      <c r="E271" s="648" t="n"/>
      <c r="F271" s="648" t="n"/>
      <c r="G271" s="648" t="n"/>
      <c r="H271" s="648" t="n"/>
      <c r="I271" s="648" t="n"/>
      <c r="J271" s="648" t="n"/>
      <c r="K271" s="648" t="n"/>
      <c r="L271" s="648" t="n"/>
      <c r="M271" s="648" t="n"/>
      <c r="N271" s="439" t="n"/>
      <c r="O271" s="648" t="n"/>
      <c r="P271" s="648" t="n"/>
      <c r="Q271" s="648" t="n"/>
      <c r="R271" s="648" t="n"/>
      <c r="S271" s="648" t="n"/>
      <c r="T271" s="648" t="n"/>
      <c r="U271" s="648" t="n"/>
      <c r="V271" s="648" t="n"/>
      <c r="W271" s="648" t="n"/>
      <c r="X271" s="648" t="n"/>
      <c r="Y271" s="648" t="n"/>
      <c r="Z271" s="648" t="n"/>
      <c r="AA271" s="648" t="n"/>
      <c r="AB271" s="648" t="n"/>
      <c r="AC271" s="648" t="n"/>
      <c r="AD271" s="648" t="n"/>
      <c r="AE271" s="648" t="n"/>
      <c r="AF271" s="648" t="n"/>
      <c r="AG271" s="648" t="n"/>
      <c r="AH271" s="15" t="n"/>
      <c r="AI271" s="15" t="n"/>
      <c r="AJ271" s="15" t="n"/>
      <c r="AK271" s="15" t="n"/>
      <c r="AL271" s="15" t="n"/>
    </row>
    <row r="272" hidden="1" ht="13.5" customFormat="1" customHeight="1" s="33">
      <c r="A272" s="647" t="n"/>
      <c r="B272" s="440" t="inlineStr">
        <is>
          <t>金額</t>
        </is>
      </c>
      <c r="C272" s="705" t="n"/>
      <c r="D272" s="444" t="n"/>
      <c r="E272" s="444" t="n"/>
      <c r="F272" s="444" t="n"/>
      <c r="G272" s="721" t="n"/>
      <c r="H272" s="444" t="n"/>
      <c r="I272" s="444" t="n"/>
      <c r="J272" s="444" t="n"/>
      <c r="K272" s="721" t="n"/>
      <c r="L272" s="444" t="n"/>
      <c r="M272" s="444" t="n"/>
      <c r="N272" s="438" t="n"/>
      <c r="O272" s="444" t="n"/>
      <c r="P272" s="721" t="n"/>
      <c r="Q272" s="444" t="n"/>
      <c r="R272" s="444" t="n"/>
      <c r="S272" s="444" t="n"/>
      <c r="T272" s="444" t="n"/>
      <c r="U272" s="444" t="n"/>
      <c r="V272" s="444" t="n"/>
      <c r="W272" s="444" t="n"/>
      <c r="X272" s="444" t="n"/>
      <c r="Y272" s="444" t="n"/>
      <c r="Z272" s="444" t="n"/>
      <c r="AA272" s="444" t="n"/>
      <c r="AB272" s="444" t="n"/>
      <c r="AC272" s="444" t="n"/>
      <c r="AD272" s="444" t="n"/>
      <c r="AE272" s="721" t="n"/>
      <c r="AF272" s="721" t="n"/>
      <c r="AG272" s="444" t="n"/>
      <c r="AH272" s="15" t="n"/>
      <c r="AI272" s="15" t="n"/>
      <c r="AJ272" s="15" t="n"/>
      <c r="AK272" s="15" t="n"/>
      <c r="AL272" s="15" t="n"/>
    </row>
    <row r="273" hidden="1" ht="13.5" customFormat="1" customHeight="1" s="33">
      <c r="A273" s="648" t="n"/>
      <c r="B273" s="703" t="n"/>
      <c r="C273" s="704" t="n"/>
      <c r="D273" s="648" t="n"/>
      <c r="E273" s="648" t="n"/>
      <c r="F273" s="648" t="n"/>
      <c r="G273" s="648" t="n"/>
      <c r="H273" s="648" t="n"/>
      <c r="I273" s="648" t="n"/>
      <c r="J273" s="648" t="n"/>
      <c r="K273" s="648" t="n"/>
      <c r="L273" s="648" t="n"/>
      <c r="M273" s="648" t="n"/>
      <c r="N273" s="439" t="n"/>
      <c r="O273" s="648" t="n"/>
      <c r="P273" s="648" t="n"/>
      <c r="Q273" s="648" t="n"/>
      <c r="R273" s="648" t="n"/>
      <c r="S273" s="648" t="n"/>
      <c r="T273" s="648" t="n"/>
      <c r="U273" s="648" t="n"/>
      <c r="V273" s="648" t="n"/>
      <c r="W273" s="648" t="n"/>
      <c r="X273" s="648" t="n"/>
      <c r="Y273" s="648" t="n"/>
      <c r="Z273" s="648" t="n"/>
      <c r="AA273" s="648" t="n"/>
      <c r="AB273" s="648" t="n"/>
      <c r="AC273" s="648" t="n"/>
      <c r="AD273" s="648" t="n"/>
      <c r="AE273" s="648" t="n"/>
      <c r="AF273" s="648" t="n"/>
      <c r="AG273" s="648" t="n"/>
      <c r="AH273" s="15" t="n"/>
      <c r="AI273" s="15" t="n"/>
      <c r="AJ273" s="15" t="n"/>
      <c r="AK273" s="15" t="n"/>
      <c r="AL273" s="15" t="n"/>
    </row>
    <row r="274" hidden="1" ht="13.5" customFormat="1" customHeight="1" s="33">
      <c r="A274" s="451" t="inlineStr">
        <is>
          <t>入金
⑥</t>
        </is>
      </c>
      <c r="B274" s="440" t="inlineStr">
        <is>
          <t>日付</t>
        </is>
      </c>
      <c r="C274" s="705" t="n"/>
      <c r="D274" s="444" t="n"/>
      <c r="E274" s="444" t="n"/>
      <c r="F274" s="444" t="n"/>
      <c r="G274" s="444" t="n"/>
      <c r="H274" s="444" t="n"/>
      <c r="I274" s="444" t="n"/>
      <c r="J274" s="444" t="n"/>
      <c r="K274" s="444" t="n"/>
      <c r="L274" s="444" t="n"/>
      <c r="M274" s="444" t="n"/>
      <c r="N274" s="438" t="n"/>
      <c r="O274" s="444" t="n"/>
      <c r="P274" s="444" t="n"/>
      <c r="Q274" s="444" t="n"/>
      <c r="R274" s="444" t="n"/>
      <c r="S274" s="444" t="n"/>
      <c r="T274" s="444" t="n"/>
      <c r="U274" s="444" t="n"/>
      <c r="V274" s="444" t="n"/>
      <c r="W274" s="444" t="n"/>
      <c r="X274" s="444" t="n"/>
      <c r="Y274" s="444" t="n"/>
      <c r="Z274" s="444" t="n"/>
      <c r="AA274" s="444" t="n"/>
      <c r="AB274" s="444" t="n"/>
      <c r="AC274" s="444" t="n"/>
      <c r="AD274" s="444" t="n"/>
      <c r="AE274" s="721" t="n"/>
      <c r="AF274" s="721" t="n"/>
      <c r="AG274" s="444" t="n"/>
      <c r="AH274" s="15" t="n"/>
      <c r="AI274" s="15" t="n"/>
      <c r="AJ274" s="15" t="n"/>
      <c r="AK274" s="15" t="n"/>
      <c r="AL274" s="15" t="n"/>
    </row>
    <row r="275" hidden="1" ht="13.5" customFormat="1" customHeight="1" s="33">
      <c r="A275" s="647" t="n"/>
      <c r="B275" s="703" t="n"/>
      <c r="C275" s="704" t="n"/>
      <c r="D275" s="648" t="n"/>
      <c r="E275" s="648" t="n"/>
      <c r="F275" s="648" t="n"/>
      <c r="G275" s="648" t="n"/>
      <c r="H275" s="648" t="n"/>
      <c r="I275" s="648" t="n"/>
      <c r="J275" s="648" t="n"/>
      <c r="K275" s="648" t="n"/>
      <c r="L275" s="648" t="n"/>
      <c r="M275" s="648" t="n"/>
      <c r="N275" s="439" t="n"/>
      <c r="O275" s="648" t="n"/>
      <c r="P275" s="648" t="n"/>
      <c r="Q275" s="648" t="n"/>
      <c r="R275" s="648" t="n"/>
      <c r="S275" s="648" t="n"/>
      <c r="T275" s="648" t="n"/>
      <c r="U275" s="648" t="n"/>
      <c r="V275" s="648" t="n"/>
      <c r="W275" s="648" t="n"/>
      <c r="X275" s="648" t="n"/>
      <c r="Y275" s="648" t="n"/>
      <c r="Z275" s="648" t="n"/>
      <c r="AA275" s="648" t="n"/>
      <c r="AB275" s="648" t="n"/>
      <c r="AC275" s="648" t="n"/>
      <c r="AD275" s="648" t="n"/>
      <c r="AE275" s="648" t="n"/>
      <c r="AF275" s="648" t="n"/>
      <c r="AG275" s="648" t="n"/>
      <c r="AH275" s="15" t="n"/>
      <c r="AI275" s="15" t="n"/>
      <c r="AJ275" s="15" t="n"/>
      <c r="AK275" s="15" t="n"/>
      <c r="AL275" s="15" t="n"/>
    </row>
    <row r="276" hidden="1" ht="13.5" customFormat="1" customHeight="1" s="33">
      <c r="A276" s="647" t="n"/>
      <c r="B276" s="440" t="inlineStr">
        <is>
          <t>金額</t>
        </is>
      </c>
      <c r="C276" s="705" t="n"/>
      <c r="D276" s="721" t="n"/>
      <c r="E276" s="444" t="n"/>
      <c r="F276" s="721" t="n"/>
      <c r="G276" s="444" t="n"/>
      <c r="H276" s="444" t="n"/>
      <c r="I276" s="444" t="n"/>
      <c r="J276" s="444" t="n"/>
      <c r="K276" s="721" t="n"/>
      <c r="L276" s="444" t="n"/>
      <c r="M276" s="444" t="n"/>
      <c r="N276" s="438" t="n"/>
      <c r="O276" s="444" t="n"/>
      <c r="P276" s="721" t="n"/>
      <c r="Q276" s="444" t="n"/>
      <c r="R276" s="444" t="n"/>
      <c r="S276" s="444" t="n"/>
      <c r="T276" s="444" t="n"/>
      <c r="U276" s="444" t="n"/>
      <c r="V276" s="444" t="n"/>
      <c r="W276" s="444" t="n"/>
      <c r="X276" s="444" t="n"/>
      <c r="Y276" s="444" t="n"/>
      <c r="Z276" s="444" t="n"/>
      <c r="AA276" s="444" t="n"/>
      <c r="AB276" s="444" t="n"/>
      <c r="AC276" s="444" t="n"/>
      <c r="AD276" s="444" t="n"/>
      <c r="AE276" s="721" t="n"/>
      <c r="AF276" s="721" t="n"/>
      <c r="AG276" s="444" t="n"/>
      <c r="AH276" s="15" t="n"/>
      <c r="AI276" s="15" t="n"/>
      <c r="AJ276" s="15" t="n"/>
      <c r="AK276" s="15" t="n"/>
      <c r="AL276" s="15" t="n"/>
    </row>
    <row r="277" hidden="1" ht="13.5" customFormat="1" customHeight="1" s="33">
      <c r="A277" s="648" t="n"/>
      <c r="B277" s="703" t="n"/>
      <c r="C277" s="704" t="n"/>
      <c r="D277" s="648" t="n"/>
      <c r="E277" s="648" t="n"/>
      <c r="F277" s="648" t="n"/>
      <c r="G277" s="648" t="n"/>
      <c r="H277" s="648" t="n"/>
      <c r="I277" s="648" t="n"/>
      <c r="J277" s="648" t="n"/>
      <c r="K277" s="648" t="n"/>
      <c r="L277" s="648" t="n"/>
      <c r="M277" s="648" t="n"/>
      <c r="N277" s="439" t="n"/>
      <c r="O277" s="648" t="n"/>
      <c r="P277" s="648" t="n"/>
      <c r="Q277" s="648" t="n"/>
      <c r="R277" s="648" t="n"/>
      <c r="S277" s="648" t="n"/>
      <c r="T277" s="648" t="n"/>
      <c r="U277" s="648" t="n"/>
      <c r="V277" s="648" t="n"/>
      <c r="W277" s="648" t="n"/>
      <c r="X277" s="648" t="n"/>
      <c r="Y277" s="648" t="n"/>
      <c r="Z277" s="648" t="n"/>
      <c r="AA277" s="648" t="n"/>
      <c r="AB277" s="648" t="n"/>
      <c r="AC277" s="648" t="n"/>
      <c r="AD277" s="648" t="n"/>
      <c r="AE277" s="648" t="n"/>
      <c r="AF277" s="648" t="n"/>
      <c r="AG277" s="648" t="n"/>
      <c r="AH277" s="15" t="n"/>
      <c r="AI277" s="15" t="n"/>
      <c r="AJ277" s="15" t="n"/>
      <c r="AK277" s="15" t="n"/>
      <c r="AL277" s="15" t="n"/>
    </row>
    <row r="278" hidden="1" ht="13.5" customFormat="1" customHeight="1" s="33">
      <c r="A278" s="451" t="inlineStr">
        <is>
          <t>入金
⑦</t>
        </is>
      </c>
      <c r="B278" s="440" t="inlineStr">
        <is>
          <t>日付</t>
        </is>
      </c>
      <c r="C278" s="705" t="n"/>
      <c r="D278" s="721" t="n"/>
      <c r="E278" s="444" t="n"/>
      <c r="F278" s="721" t="n"/>
      <c r="G278" s="444" t="n"/>
      <c r="H278" s="444" t="n"/>
      <c r="I278" s="444" t="n"/>
      <c r="J278" s="444" t="n"/>
      <c r="K278" s="444" t="n"/>
      <c r="L278" s="444" t="n"/>
      <c r="M278" s="444" t="n"/>
      <c r="N278" s="438" t="n"/>
      <c r="O278" s="444" t="n"/>
      <c r="P278" s="444" t="n"/>
      <c r="Q278" s="444" t="n"/>
      <c r="R278" s="438" t="n"/>
      <c r="S278" s="444" t="n"/>
      <c r="T278" s="438" t="n"/>
      <c r="U278" s="444" t="n"/>
      <c r="V278" s="444" t="n"/>
      <c r="W278" s="444" t="n"/>
      <c r="X278" s="444" t="n"/>
      <c r="Y278" s="444" t="n"/>
      <c r="Z278" s="444" t="n"/>
      <c r="AA278" s="444" t="n"/>
      <c r="AB278" s="444" t="n"/>
      <c r="AC278" s="444" t="n"/>
      <c r="AD278" s="444" t="n"/>
      <c r="AE278" s="721" t="n"/>
      <c r="AF278" s="721" t="n"/>
      <c r="AG278" s="444" t="n"/>
      <c r="AH278" s="15" t="n"/>
      <c r="AI278" s="15" t="n"/>
      <c r="AJ278" s="15" t="n"/>
      <c r="AK278" s="15" t="n"/>
      <c r="AL278" s="15" t="n"/>
    </row>
    <row r="279" hidden="1" ht="13.5" customFormat="1" customHeight="1" s="33">
      <c r="A279" s="647" t="n"/>
      <c r="B279" s="703" t="n"/>
      <c r="C279" s="704" t="n"/>
      <c r="D279" s="648" t="n"/>
      <c r="E279" s="648" t="n"/>
      <c r="F279" s="648" t="n"/>
      <c r="G279" s="648" t="n"/>
      <c r="H279" s="648" t="n"/>
      <c r="I279" s="648" t="n"/>
      <c r="J279" s="648" t="n"/>
      <c r="K279" s="648" t="n"/>
      <c r="L279" s="648" t="n"/>
      <c r="M279" s="648" t="n"/>
      <c r="N279" s="439" t="n"/>
      <c r="O279" s="648" t="n"/>
      <c r="P279" s="648" t="n"/>
      <c r="Q279" s="648" t="n"/>
      <c r="R279" s="439" t="n"/>
      <c r="S279" s="648" t="n"/>
      <c r="T279" s="439" t="n"/>
      <c r="U279" s="648" t="n"/>
      <c r="V279" s="648" t="n"/>
      <c r="W279" s="648" t="n"/>
      <c r="X279" s="648" t="n"/>
      <c r="Y279" s="648" t="n"/>
      <c r="Z279" s="648" t="n"/>
      <c r="AA279" s="648" t="n"/>
      <c r="AB279" s="648" t="n"/>
      <c r="AC279" s="648" t="n"/>
      <c r="AD279" s="648" t="n"/>
      <c r="AE279" s="648" t="n"/>
      <c r="AF279" s="648" t="n"/>
      <c r="AG279" s="648" t="n"/>
      <c r="AH279" s="15" t="n"/>
      <c r="AI279" s="15" t="n"/>
      <c r="AJ279" s="15" t="n"/>
      <c r="AK279" s="15" t="n"/>
      <c r="AL279" s="15" t="n"/>
    </row>
    <row r="280" hidden="1" ht="13.5" customFormat="1" customHeight="1" s="33">
      <c r="A280" s="647" t="n"/>
      <c r="B280" s="440" t="inlineStr">
        <is>
          <t>金額</t>
        </is>
      </c>
      <c r="C280" s="705" t="n"/>
      <c r="D280" s="721" t="n"/>
      <c r="E280" s="444" t="n"/>
      <c r="F280" s="721" t="n"/>
      <c r="G280" s="444" t="n"/>
      <c r="H280" s="444" t="n"/>
      <c r="I280" s="444" t="n"/>
      <c r="J280" s="444" t="n"/>
      <c r="K280" s="444" t="n"/>
      <c r="L280" s="444" t="n"/>
      <c r="M280" s="444" t="n"/>
      <c r="N280" s="438" t="n"/>
      <c r="O280" s="444" t="n"/>
      <c r="P280" s="444" t="n"/>
      <c r="Q280" s="444" t="n"/>
      <c r="R280" s="438" t="n"/>
      <c r="S280" s="444" t="n"/>
      <c r="T280" s="438" t="n"/>
      <c r="U280" s="444" t="n"/>
      <c r="V280" s="444" t="n"/>
      <c r="W280" s="444" t="n"/>
      <c r="X280" s="444" t="n"/>
      <c r="Y280" s="444" t="n"/>
      <c r="Z280" s="444" t="n"/>
      <c r="AA280" s="444" t="n"/>
      <c r="AB280" s="444" t="n"/>
      <c r="AC280" s="444" t="n"/>
      <c r="AD280" s="444" t="n"/>
      <c r="AE280" s="721" t="n"/>
      <c r="AF280" s="721" t="n"/>
      <c r="AG280" s="444" t="n"/>
      <c r="AH280" s="15" t="n"/>
      <c r="AI280" s="15" t="n"/>
      <c r="AJ280" s="15" t="n"/>
      <c r="AK280" s="15" t="n"/>
      <c r="AL280" s="15" t="n"/>
    </row>
    <row r="281" hidden="1" ht="13.5" customFormat="1" customHeight="1" s="33">
      <c r="A281" s="648" t="n"/>
      <c r="B281" s="703" t="n"/>
      <c r="C281" s="704" t="n"/>
      <c r="D281" s="648" t="n"/>
      <c r="E281" s="648" t="n"/>
      <c r="F281" s="648" t="n"/>
      <c r="G281" s="648" t="n"/>
      <c r="H281" s="648" t="n"/>
      <c r="I281" s="648" t="n"/>
      <c r="J281" s="648" t="n"/>
      <c r="K281" s="648" t="n"/>
      <c r="L281" s="648" t="n"/>
      <c r="M281" s="648" t="n"/>
      <c r="N281" s="439" t="n"/>
      <c r="O281" s="648" t="n"/>
      <c r="P281" s="648" t="n"/>
      <c r="Q281" s="648" t="n"/>
      <c r="R281" s="439" t="n"/>
      <c r="S281" s="648" t="n"/>
      <c r="T281" s="439" t="n"/>
      <c r="U281" s="648" t="n"/>
      <c r="V281" s="648" t="n"/>
      <c r="W281" s="648" t="n"/>
      <c r="X281" s="648" t="n"/>
      <c r="Y281" s="648" t="n"/>
      <c r="Z281" s="648" t="n"/>
      <c r="AA281" s="648" t="n"/>
      <c r="AB281" s="648" t="n"/>
      <c r="AC281" s="648" t="n"/>
      <c r="AD281" s="648" t="n"/>
      <c r="AE281" s="648" t="n"/>
      <c r="AF281" s="648" t="n"/>
      <c r="AG281" s="648" t="n"/>
      <c r="AH281" s="15" t="n"/>
      <c r="AI281" s="15" t="n"/>
      <c r="AJ281" s="15" t="n"/>
      <c r="AK281" s="15" t="n"/>
      <c r="AL281" s="15" t="n"/>
    </row>
    <row r="282" hidden="1" ht="13.5" customFormat="1" customHeight="1" s="33">
      <c r="A282" s="451" t="inlineStr">
        <is>
          <t>入金
⑧</t>
        </is>
      </c>
      <c r="B282" s="440" t="inlineStr">
        <is>
          <t>日付</t>
        </is>
      </c>
      <c r="C282" s="705" t="n"/>
      <c r="D282" s="721" t="n"/>
      <c r="E282" s="444" t="n"/>
      <c r="F282" s="721" t="n"/>
      <c r="G282" s="444" t="n"/>
      <c r="H282" s="444" t="n"/>
      <c r="I282" s="444" t="n"/>
      <c r="J282" s="444" t="n"/>
      <c r="K282" s="444" t="n"/>
      <c r="L282" s="444" t="n"/>
      <c r="M282" s="444" t="n"/>
      <c r="N282" s="438" t="n"/>
      <c r="O282" s="444" t="n"/>
      <c r="P282" s="444" t="n"/>
      <c r="Q282" s="444" t="n"/>
      <c r="R282" s="438" t="n"/>
      <c r="S282" s="444" t="n"/>
      <c r="T282" s="438" t="n"/>
      <c r="U282" s="444" t="n"/>
      <c r="V282" s="444" t="n"/>
      <c r="W282" s="444" t="n"/>
      <c r="X282" s="444" t="n"/>
      <c r="Y282" s="444" t="n"/>
      <c r="Z282" s="444" t="n"/>
      <c r="AA282" s="444" t="n"/>
      <c r="AB282" s="444" t="n"/>
      <c r="AC282" s="444" t="n"/>
      <c r="AD282" s="444" t="n"/>
      <c r="AE282" s="721" t="n"/>
      <c r="AF282" s="721" t="n"/>
      <c r="AG282" s="444" t="n"/>
      <c r="AH282" s="15" t="n"/>
      <c r="AI282" s="15" t="n"/>
      <c r="AJ282" s="15" t="n"/>
      <c r="AK282" s="15" t="n"/>
      <c r="AL282" s="15" t="n"/>
    </row>
    <row r="283" hidden="1" ht="13.5" customFormat="1" customHeight="1" s="33">
      <c r="A283" s="647" t="n"/>
      <c r="B283" s="703" t="n"/>
      <c r="C283" s="704" t="n"/>
      <c r="D283" s="648" t="n"/>
      <c r="E283" s="648" t="n"/>
      <c r="F283" s="648" t="n"/>
      <c r="G283" s="648" t="n"/>
      <c r="H283" s="648" t="n"/>
      <c r="I283" s="648" t="n"/>
      <c r="J283" s="648" t="n"/>
      <c r="K283" s="648" t="n"/>
      <c r="L283" s="648" t="n"/>
      <c r="M283" s="648" t="n"/>
      <c r="N283" s="439" t="n"/>
      <c r="O283" s="648" t="n"/>
      <c r="P283" s="648" t="n"/>
      <c r="Q283" s="648" t="n"/>
      <c r="R283" s="439" t="n"/>
      <c r="S283" s="648" t="n"/>
      <c r="T283" s="439" t="n"/>
      <c r="U283" s="648" t="n"/>
      <c r="V283" s="648" t="n"/>
      <c r="W283" s="648" t="n"/>
      <c r="X283" s="648" t="n"/>
      <c r="Y283" s="648" t="n"/>
      <c r="Z283" s="648" t="n"/>
      <c r="AA283" s="648" t="n"/>
      <c r="AB283" s="648" t="n"/>
      <c r="AC283" s="648" t="n"/>
      <c r="AD283" s="648" t="n"/>
      <c r="AE283" s="648" t="n"/>
      <c r="AF283" s="648" t="n"/>
      <c r="AG283" s="648" t="n"/>
      <c r="AH283" s="15" t="n"/>
      <c r="AI283" s="15" t="n"/>
      <c r="AJ283" s="15" t="n"/>
      <c r="AK283" s="15" t="n"/>
      <c r="AL283" s="15" t="n"/>
    </row>
    <row r="284" hidden="1" ht="13.5" customFormat="1" customHeight="1" s="33">
      <c r="A284" s="647" t="n"/>
      <c r="B284" s="440" t="inlineStr">
        <is>
          <t>金額</t>
        </is>
      </c>
      <c r="C284" s="705" t="n"/>
      <c r="D284" s="721" t="n"/>
      <c r="E284" s="444" t="n"/>
      <c r="F284" s="721" t="n"/>
      <c r="G284" s="444" t="n"/>
      <c r="H284" s="444" t="n"/>
      <c r="I284" s="444" t="n"/>
      <c r="J284" s="444" t="n"/>
      <c r="K284" s="444" t="n"/>
      <c r="L284" s="444" t="n"/>
      <c r="M284" s="444" t="n"/>
      <c r="N284" s="438" t="n"/>
      <c r="O284" s="444" t="n"/>
      <c r="P284" s="444" t="n"/>
      <c r="Q284" s="444" t="n"/>
      <c r="R284" s="438" t="n"/>
      <c r="S284" s="444" t="n"/>
      <c r="T284" s="438" t="n"/>
      <c r="U284" s="444" t="n"/>
      <c r="V284" s="444" t="n"/>
      <c r="W284" s="444" t="n"/>
      <c r="X284" s="444" t="n"/>
      <c r="Y284" s="444" t="n"/>
      <c r="Z284" s="444" t="n"/>
      <c r="AA284" s="444" t="n"/>
      <c r="AB284" s="444" t="n"/>
      <c r="AC284" s="444" t="n"/>
      <c r="AD284" s="444" t="n"/>
      <c r="AE284" s="721" t="n"/>
      <c r="AF284" s="721" t="n"/>
      <c r="AG284" s="444" t="n"/>
      <c r="AH284" s="15" t="n"/>
      <c r="AI284" s="15" t="n"/>
      <c r="AJ284" s="15" t="n"/>
      <c r="AK284" s="15" t="n"/>
      <c r="AL284" s="15" t="n"/>
    </row>
    <row r="285" hidden="1" ht="13.5" customFormat="1" customHeight="1" s="33">
      <c r="A285" s="648" t="n"/>
      <c r="B285" s="703" t="n"/>
      <c r="C285" s="704" t="n"/>
      <c r="D285" s="648" t="n"/>
      <c r="E285" s="648" t="n"/>
      <c r="F285" s="648" t="n"/>
      <c r="G285" s="648" t="n"/>
      <c r="H285" s="648" t="n"/>
      <c r="I285" s="648" t="n"/>
      <c r="J285" s="648" t="n"/>
      <c r="K285" s="648" t="n"/>
      <c r="L285" s="648" t="n"/>
      <c r="M285" s="648" t="n"/>
      <c r="N285" s="439" t="n"/>
      <c r="O285" s="648" t="n"/>
      <c r="P285" s="648" t="n"/>
      <c r="Q285" s="648" t="n"/>
      <c r="R285" s="439" t="n"/>
      <c r="S285" s="648" t="n"/>
      <c r="T285" s="439" t="n"/>
      <c r="U285" s="648" t="n"/>
      <c r="V285" s="648" t="n"/>
      <c r="W285" s="648" t="n"/>
      <c r="X285" s="648" t="n"/>
      <c r="Y285" s="648" t="n"/>
      <c r="Z285" s="648" t="n"/>
      <c r="AA285" s="648" t="n"/>
      <c r="AB285" s="648" t="n"/>
      <c r="AC285" s="648" t="n"/>
      <c r="AD285" s="648" t="n"/>
      <c r="AE285" s="648" t="n"/>
      <c r="AF285" s="648" t="n"/>
      <c r="AG285" s="648" t="n"/>
      <c r="AH285" s="15" t="n"/>
      <c r="AI285" s="15" t="n"/>
      <c r="AJ285" s="15" t="n"/>
      <c r="AK285" s="15" t="n"/>
      <c r="AL285" s="15" t="n"/>
    </row>
    <row r="286" customFormat="1" s="33">
      <c r="A286" s="441" t="inlineStr">
        <is>
          <t>債権残高</t>
        </is>
      </c>
      <c r="B286" s="681" t="n"/>
      <c r="C286" s="681" t="n"/>
      <c r="D286" s="670">
        <f>D247-D252-D256-D260-D264-D268-D272</f>
        <v/>
      </c>
      <c r="E286" s="670">
        <f>E247-E252-E256-E260-E264-E268-E272</f>
        <v/>
      </c>
      <c r="F286" s="670">
        <f>F247-F252-F256-F260-F264-F268-F272</f>
        <v/>
      </c>
      <c r="G286" s="670">
        <f>G247-G252-G256-G260-G264-G268-G272</f>
        <v/>
      </c>
      <c r="H286" s="670">
        <f>H247-H252-H256-H260-H264-H268-H272</f>
        <v/>
      </c>
      <c r="I286" s="670">
        <f>I247-I252-I256-I260-I264-I268-I272-I276</f>
        <v/>
      </c>
      <c r="J286" s="670">
        <f>J247-J252-J256-J260-J264-J268-J272-J276</f>
        <v/>
      </c>
      <c r="K286" s="670">
        <f>K247-K252-K256-K260-K264-K268-K272-K276</f>
        <v/>
      </c>
      <c r="L286" s="670">
        <f>L247-L252-L256-L260-L264-L268-L272</f>
        <v/>
      </c>
      <c r="M286" s="670">
        <f>M247-M252-M256-M260-M264-M268-M272-M276</f>
        <v/>
      </c>
      <c r="N286" s="670">
        <f>N247-N252-N256-N260-N264-N268-N272-N276</f>
        <v/>
      </c>
      <c r="O286" s="670">
        <f>O247-O252-O256-O260-O264-O268-O272</f>
        <v/>
      </c>
      <c r="P286" s="670">
        <f>P247-P252-P256-P260-P264-P268-P272-P276</f>
        <v/>
      </c>
      <c r="Q286" s="670">
        <f>Q247-Q252-Q256-Q260-Q264-Q268-Q272</f>
        <v/>
      </c>
      <c r="R286" s="670">
        <f>R247-R252-R256-R260-R264-R268-R272</f>
        <v/>
      </c>
      <c r="S286" s="670">
        <f>S247-S252-S256-S260-S264-S268-S272</f>
        <v/>
      </c>
      <c r="T286" s="670">
        <f>T247-T252-T256-T260-T264-T268-T272</f>
        <v/>
      </c>
      <c r="U286" s="670">
        <f>U247-U252-U256-U260-U264-U268-U272</f>
        <v/>
      </c>
      <c r="V286" s="670">
        <f>V247-V252-V256-V260-V264-V268-V272</f>
        <v/>
      </c>
      <c r="W286" s="670">
        <f>W247-W252-W256-W260-W264-W268-W272</f>
        <v/>
      </c>
      <c r="X286" s="670">
        <f>X247-X252-X256-X260-X264-X268-X272</f>
        <v/>
      </c>
      <c r="Y286" s="670">
        <f>Y247-Y252-Y256-Y260-Y264-Y268-Y272</f>
        <v/>
      </c>
      <c r="Z286" s="670">
        <f>Z247-Z252-Z256-Z260-Z264-Z268-Z272</f>
        <v/>
      </c>
      <c r="AA286" s="670">
        <f>AA247-AA252-AA256-AA260-AA264-AA268-AA272</f>
        <v/>
      </c>
      <c r="AB286" s="670">
        <f>AB247-AB252-AB256-AB260-AB264-AB268-AB272</f>
        <v/>
      </c>
      <c r="AC286" s="670">
        <f>AC247-AC252-AC256-AC260-AC264-AC268-AC272</f>
        <v/>
      </c>
      <c r="AD286" s="670">
        <f>AD247-AD252-AD256-AD260-AD264-AD268-AD272</f>
        <v/>
      </c>
      <c r="AE286" s="670">
        <f>AE247-AE252-AE256-AE260-AE264-AE268-AE272</f>
        <v/>
      </c>
      <c r="AF286" s="670">
        <f>AF247-AF252-AF256-AF260-AF264-AF268-AF272</f>
        <v/>
      </c>
      <c r="AG286" s="725" t="n"/>
      <c r="AH286" s="15" t="n"/>
      <c r="AI286" s="15" t="n"/>
      <c r="AJ286" s="15" t="n"/>
      <c r="AK286" s="15" t="n"/>
      <c r="AL286" s="15" t="n"/>
    </row>
    <row r="287" customFormat="1" s="33">
      <c r="A287" s="703" t="n"/>
      <c r="B287" s="708" t="n"/>
      <c r="C287" s="708" t="n"/>
      <c r="D287" s="648" t="n"/>
      <c r="E287" s="648" t="n"/>
      <c r="F287" s="648" t="n"/>
      <c r="G287" s="648" t="n"/>
      <c r="H287" s="648" t="n"/>
      <c r="I287" s="648" t="n"/>
      <c r="J287" s="648" t="n"/>
      <c r="K287" s="648" t="n"/>
      <c r="L287" s="648" t="n"/>
      <c r="M287" s="648" t="n"/>
      <c r="N287" s="648" t="n"/>
      <c r="O287" s="648" t="n"/>
      <c r="P287" s="648" t="n"/>
      <c r="Q287" s="648" t="n"/>
      <c r="R287" s="648" t="n"/>
      <c r="S287" s="648" t="n"/>
      <c r="T287" s="648" t="n"/>
      <c r="U287" s="648" t="n"/>
      <c r="V287" s="648" t="n"/>
      <c r="W287" s="648" t="n"/>
      <c r="X287" s="648" t="n"/>
      <c r="Y287" s="648" t="n"/>
      <c r="Z287" s="648" t="n"/>
      <c r="AA287" s="648" t="n"/>
      <c r="AB287" s="648" t="n"/>
      <c r="AC287" s="648" t="n"/>
      <c r="AD287" s="648" t="n"/>
      <c r="AE287" s="648" t="n"/>
      <c r="AF287" s="648" t="n"/>
      <c r="AG287" s="648" t="n"/>
      <c r="AH287" s="15" t="n"/>
      <c r="AI287" s="15" t="n"/>
      <c r="AJ287" s="15" t="n"/>
      <c r="AK287" s="15" t="n"/>
      <c r="AL287" s="15" t="n"/>
    </row>
    <row r="288" customFormat="1" s="33">
      <c r="A288" s="729" t="inlineStr">
        <is>
          <t>債権残高</t>
        </is>
      </c>
      <c r="B288" s="681" t="n"/>
      <c r="C288" s="681" t="n"/>
      <c r="D288" s="730">
        <f>SUM(D286:AF287)</f>
        <v/>
      </c>
      <c r="E288" s="681" t="n"/>
      <c r="F288" s="681" t="n"/>
      <c r="G288" s="681" t="n"/>
      <c r="H288" s="681" t="n"/>
      <c r="I288" s="681" t="n"/>
      <c r="J288" s="681" t="n"/>
      <c r="K288" s="681" t="n"/>
      <c r="L288" s="681" t="n"/>
      <c r="M288" s="681" t="n"/>
      <c r="N288" s="681" t="n"/>
      <c r="O288" s="681" t="n"/>
      <c r="P288" s="681" t="n"/>
      <c r="Q288" s="681" t="n"/>
      <c r="R288" s="681" t="n"/>
      <c r="S288" s="681" t="n"/>
      <c r="T288" s="681" t="n"/>
      <c r="U288" s="681" t="n"/>
      <c r="V288" s="681" t="n"/>
      <c r="W288" s="681" t="n"/>
      <c r="X288" s="681" t="n"/>
      <c r="Y288" s="681" t="n"/>
      <c r="Z288" s="681" t="n"/>
      <c r="AA288" s="681" t="n"/>
      <c r="AB288" s="681" t="n"/>
      <c r="AC288" s="681" t="n"/>
      <c r="AD288" s="681" t="n"/>
      <c r="AE288" s="681" t="n"/>
      <c r="AF288" s="705" t="n"/>
      <c r="AG288" s="732" t="n"/>
      <c r="AH288" s="15" t="n"/>
      <c r="AI288" s="15" t="n"/>
      <c r="AJ288" s="15" t="n"/>
      <c r="AK288" s="15" t="n"/>
      <c r="AL288" s="15" t="n"/>
    </row>
    <row r="289" customFormat="1" s="33">
      <c r="A289" s="703" t="n"/>
      <c r="B289" s="708" t="n"/>
      <c r="C289" s="708" t="n"/>
      <c r="D289" s="703" t="n"/>
      <c r="E289" s="708" t="n"/>
      <c r="F289" s="708" t="n"/>
      <c r="G289" s="708" t="n"/>
      <c r="H289" s="708" t="n"/>
      <c r="I289" s="708" t="n"/>
      <c r="J289" s="708" t="n"/>
      <c r="K289" s="708" t="n"/>
      <c r="L289" s="708" t="n"/>
      <c r="M289" s="708" t="n"/>
      <c r="N289" s="708" t="n"/>
      <c r="O289" s="708" t="n"/>
      <c r="P289" s="708" t="n"/>
      <c r="Q289" s="708" t="n"/>
      <c r="R289" s="708" t="n"/>
      <c r="S289" s="708" t="n"/>
      <c r="T289" s="708" t="n"/>
      <c r="U289" s="708" t="n"/>
      <c r="V289" s="708" t="n"/>
      <c r="W289" s="708" t="n"/>
      <c r="X289" s="708" t="n"/>
      <c r="Y289" s="708" t="n"/>
      <c r="Z289" s="708" t="n"/>
      <c r="AA289" s="708" t="n"/>
      <c r="AB289" s="708" t="n"/>
      <c r="AC289" s="708" t="n"/>
      <c r="AD289" s="708" t="n"/>
      <c r="AE289" s="708" t="n"/>
      <c r="AF289" s="704" t="n"/>
      <c r="AG289" s="733" t="n"/>
      <c r="AH289" s="15" t="n"/>
      <c r="AI289" s="15" t="n"/>
      <c r="AJ289" s="15" t="n"/>
      <c r="AK289" s="15" t="n"/>
      <c r="AL289" s="15" t="n"/>
    </row>
    <row r="290" ht="18" customFormat="1" customHeight="1" s="33">
      <c r="A290" s="729" t="inlineStr">
        <is>
          <t>債権残高（合計）</t>
        </is>
      </c>
      <c r="B290" s="681" t="n"/>
      <c r="C290" s="681" t="n"/>
      <c r="D290" s="730">
        <f>D288</f>
        <v/>
      </c>
      <c r="E290" s="681" t="n"/>
      <c r="F290" s="681" t="n"/>
      <c r="G290" s="681" t="n"/>
      <c r="H290" s="681" t="n"/>
      <c r="I290" s="681" t="n"/>
      <c r="J290" s="681" t="n"/>
      <c r="K290" s="681" t="n"/>
      <c r="L290" s="681" t="n"/>
      <c r="M290" s="681" t="n"/>
      <c r="N290" s="681" t="n"/>
      <c r="O290" s="681" t="n"/>
      <c r="P290" s="681" t="n"/>
      <c r="Q290" s="681" t="n"/>
      <c r="R290" s="681" t="n"/>
      <c r="S290" s="681" t="n"/>
      <c r="T290" s="681" t="n"/>
      <c r="U290" s="681" t="n"/>
      <c r="V290" s="681" t="n"/>
      <c r="W290" s="681" t="n"/>
      <c r="X290" s="681" t="n"/>
      <c r="Y290" s="681" t="n"/>
      <c r="Z290" s="681" t="n"/>
      <c r="AA290" s="681" t="n"/>
      <c r="AB290" s="681" t="n"/>
      <c r="AC290" s="681" t="n"/>
      <c r="AD290" s="681" t="n"/>
      <c r="AE290" s="681" t="n"/>
      <c r="AF290" s="705" t="n"/>
      <c r="AG290" s="737" t="n"/>
      <c r="AH290" s="15" t="n"/>
      <c r="AI290" s="15" t="n"/>
      <c r="AJ290" s="15" t="n"/>
      <c r="AK290" s="15" t="n"/>
      <c r="AL290" s="15" t="n"/>
    </row>
    <row r="291" ht="19.5" customFormat="1" customHeight="1" s="33" thickBot="1">
      <c r="A291" s="703" t="n"/>
      <c r="B291" s="708" t="n"/>
      <c r="C291" s="708" t="n"/>
      <c r="D291" s="703" t="n"/>
      <c r="E291" s="708" t="n"/>
      <c r="F291" s="708" t="n"/>
      <c r="G291" s="708" t="n"/>
      <c r="H291" s="708" t="n"/>
      <c r="I291" s="708" t="n"/>
      <c r="J291" s="708" t="n"/>
      <c r="K291" s="708" t="n"/>
      <c r="L291" s="708" t="n"/>
      <c r="M291" s="708" t="n"/>
      <c r="N291" s="708" t="n"/>
      <c r="O291" s="708" t="n"/>
      <c r="P291" s="708" t="n"/>
      <c r="Q291" s="708" t="n"/>
      <c r="R291" s="708" t="n"/>
      <c r="S291" s="708" t="n"/>
      <c r="T291" s="708" t="n"/>
      <c r="U291" s="708" t="n"/>
      <c r="V291" s="708" t="n"/>
      <c r="W291" s="708" t="n"/>
      <c r="X291" s="708" t="n"/>
      <c r="Y291" s="708" t="n"/>
      <c r="Z291" s="708" t="n"/>
      <c r="AA291" s="708" t="n"/>
      <c r="AB291" s="708" t="n"/>
      <c r="AC291" s="708" t="n"/>
      <c r="AD291" s="708" t="n"/>
      <c r="AE291" s="708" t="n"/>
      <c r="AF291" s="704" t="n"/>
      <c r="AG291" s="738" t="n"/>
      <c r="AH291" s="15" t="n"/>
      <c r="AI291" s="15" t="n"/>
      <c r="AJ291" s="15" t="n"/>
      <c r="AK291" s="15" t="n"/>
      <c r="AL291" s="15" t="n"/>
    </row>
    <row r="292" customFormat="1" s="15">
      <c r="D292" s="299" t="n"/>
      <c r="E292" s="299" t="n"/>
      <c r="F292" s="299" t="n"/>
      <c r="G292" s="779" t="n"/>
      <c r="I292" s="517" t="n"/>
      <c r="J292" s="517" t="n"/>
      <c r="K292" s="299" t="n"/>
      <c r="L292" s="299" t="n"/>
      <c r="M292" s="299" t="n"/>
      <c r="N292" s="299" t="n"/>
      <c r="O292" s="299" t="n"/>
      <c r="P292" s="299" t="n"/>
      <c r="Q292" s="299" t="n"/>
      <c r="R292" s="299" t="n"/>
      <c r="S292" s="299" t="n"/>
      <c r="T292" s="299" t="n"/>
      <c r="U292" s="299" t="n"/>
      <c r="V292" s="299" t="n"/>
      <c r="W292" s="299" t="n"/>
      <c r="X292" s="299" t="n"/>
      <c r="Y292" s="680">
        <f>T286+V286+(Z286/2)+(AA286/2)+(AB286/2)+(AD286/2)+(AE286/2)+(AF286/2)</f>
        <v/>
      </c>
      <c r="Z292" s="299" t="n"/>
      <c r="AA292" s="299" t="n"/>
      <c r="AB292" s="299" t="n"/>
      <c r="AC292" s="299" t="n"/>
      <c r="AD292" s="299" t="n"/>
      <c r="AE292" s="299" t="n"/>
      <c r="AF292" s="299" t="n"/>
      <c r="AG292" s="299" t="n"/>
    </row>
    <row r="293" ht="15.75" customFormat="1" customHeight="1" s="33">
      <c r="A293" s="15" t="n"/>
      <c r="B293" s="15" t="n"/>
      <c r="C293" s="15" t="n"/>
      <c r="D293" s="759" t="n"/>
      <c r="E293" s="780" t="n"/>
      <c r="F293" s="759" t="n"/>
      <c r="G293" s="759" t="n"/>
      <c r="H293" s="299" t="n">
        <v>17160749</v>
      </c>
      <c r="I293" s="299" t="n"/>
      <c r="J293" s="299" t="n"/>
      <c r="K293" s="299" t="n"/>
      <c r="L293" s="299" t="n"/>
      <c r="M293" s="299" t="n"/>
      <c r="N293" s="759" t="n"/>
      <c r="O293" s="299" t="n"/>
      <c r="P293" s="299" t="n"/>
      <c r="Q293" s="299" t="n"/>
      <c r="R293" s="299" t="n"/>
      <c r="S293" s="299" t="n"/>
      <c r="T293" s="299" t="n"/>
      <c r="U293" s="299" t="n"/>
      <c r="V293" s="299" t="n"/>
      <c r="W293" s="759" t="n"/>
      <c r="X293" s="299" t="n"/>
      <c r="Y293" s="299" t="n"/>
      <c r="Z293" s="299" t="n"/>
      <c r="AA293" s="299" t="n"/>
      <c r="AB293" s="299" t="n"/>
      <c r="AC293" s="299" t="n"/>
      <c r="AD293" s="299" t="n"/>
      <c r="AE293" s="299" t="n"/>
      <c r="AF293" s="299" t="n"/>
      <c r="AG293" s="299" t="n"/>
      <c r="AH293" s="15" t="n"/>
      <c r="AI293" s="15" t="n"/>
      <c r="AJ293" s="15" t="n"/>
      <c r="AK293" s="15" t="n"/>
      <c r="AL293" s="15" t="n"/>
    </row>
    <row r="294" ht="27.75" customHeight="1" s="637">
      <c r="D294" s="781" t="n"/>
      <c r="E294" s="781" t="n"/>
      <c r="H294" s="781">
        <f>H293-D290</f>
        <v/>
      </c>
      <c r="N294" s="781" t="n"/>
      <c r="P294" s="781" t="n"/>
      <c r="R294" s="302" t="n">
        <v>11371778</v>
      </c>
      <c r="S294" s="642" t="n"/>
      <c r="T294" s="642" t="n"/>
      <c r="U294" s="642" t="n"/>
      <c r="W294" s="781">
        <f t="array" ref="W294:W295">'R&amp;C24年8月-25年7月'!W252:W253+'R&amp;C24年8月-25年7月'!X252:X253+'NIPPONIKA24年8月-25年7月'!G148</f>
        <v/>
      </c>
      <c r="X294" s="781">
        <f>W293+W294</f>
        <v/>
      </c>
    </row>
    <row r="295">
      <c r="L295" s="642" t="n"/>
      <c r="R295" s="781">
        <f>R294-D288</f>
        <v/>
      </c>
      <c r="W295" s="302" t="n">
        <v>3288027.235294118</v>
      </c>
    </row>
  </sheetData>
  <mergeCells count="725">
    <mergeCell ref="L264:L265"/>
    <mergeCell ref="G268:G269"/>
    <mergeCell ref="AE280:AE281"/>
    <mergeCell ref="N264:N265"/>
    <mergeCell ref="I268:I269"/>
    <mergeCell ref="AE282:AE283"/>
    <mergeCell ref="E274:E275"/>
    <mergeCell ref="AG282:AG283"/>
    <mergeCell ref="R286:R287"/>
    <mergeCell ref="B29:B30"/>
    <mergeCell ref="T286:T287"/>
    <mergeCell ref="D254:D255"/>
    <mergeCell ref="B23:B24"/>
    <mergeCell ref="A288:C289"/>
    <mergeCell ref="F272:F273"/>
    <mergeCell ref="O276:O277"/>
    <mergeCell ref="L280:L281"/>
    <mergeCell ref="Q276:Q277"/>
    <mergeCell ref="AD266:AD267"/>
    <mergeCell ref="Q270:Q271"/>
    <mergeCell ref="S270:S271"/>
    <mergeCell ref="B37:B38"/>
    <mergeCell ref="F262:F263"/>
    <mergeCell ref="Y278:Y279"/>
    <mergeCell ref="AG264:AG265"/>
    <mergeCell ref="B243:C243"/>
    <mergeCell ref="AD268:AD269"/>
    <mergeCell ref="B199:C200"/>
    <mergeCell ref="F278:F279"/>
    <mergeCell ref="AC262:AC263"/>
    <mergeCell ref="E254:E255"/>
    <mergeCell ref="B167:C168"/>
    <mergeCell ref="AG280:AG281"/>
    <mergeCell ref="B161:C162"/>
    <mergeCell ref="N252:N253"/>
    <mergeCell ref="F252:F253"/>
    <mergeCell ref="B97:B98"/>
    <mergeCell ref="P252:P253"/>
    <mergeCell ref="T272:T273"/>
    <mergeCell ref="E247:E248"/>
    <mergeCell ref="G247:G248"/>
    <mergeCell ref="V272:V273"/>
    <mergeCell ref="P270:P271"/>
    <mergeCell ref="AD250:AD251"/>
    <mergeCell ref="B225:C226"/>
    <mergeCell ref="AF250:AF251"/>
    <mergeCell ref="B17:B18"/>
    <mergeCell ref="Y270:Y271"/>
    <mergeCell ref="T274:T275"/>
    <mergeCell ref="B77:B78"/>
    <mergeCell ref="V274:V275"/>
    <mergeCell ref="B11:B12"/>
    <mergeCell ref="AF260:AF261"/>
    <mergeCell ref="B254:C255"/>
    <mergeCell ref="S258:S259"/>
    <mergeCell ref="X254:X255"/>
    <mergeCell ref="U258:U259"/>
    <mergeCell ref="K258:K259"/>
    <mergeCell ref="Z254:Z255"/>
    <mergeCell ref="H262:H263"/>
    <mergeCell ref="M258:M259"/>
    <mergeCell ref="I282:I283"/>
    <mergeCell ref="B256:C257"/>
    <mergeCell ref="K282:K283"/>
    <mergeCell ref="V256:V257"/>
    <mergeCell ref="Z247:Z248"/>
    <mergeCell ref="S260:S261"/>
    <mergeCell ref="X256:X257"/>
    <mergeCell ref="AB247:AB248"/>
    <mergeCell ref="U260:U261"/>
    <mergeCell ref="K260:K261"/>
    <mergeCell ref="Z262:Z263"/>
    <mergeCell ref="AC250:AC251"/>
    <mergeCell ref="B95:B96"/>
    <mergeCell ref="Q278:Q279"/>
    <mergeCell ref="B45:B46"/>
    <mergeCell ref="M264:M265"/>
    <mergeCell ref="B272:C273"/>
    <mergeCell ref="S284:S285"/>
    <mergeCell ref="U284:U285"/>
    <mergeCell ref="X272:X273"/>
    <mergeCell ref="AD282:AD283"/>
    <mergeCell ref="Q286:Q287"/>
    <mergeCell ref="B274:C275"/>
    <mergeCell ref="E262:E263"/>
    <mergeCell ref="S286:S287"/>
    <mergeCell ref="G262:G263"/>
    <mergeCell ref="P247:P248"/>
    <mergeCell ref="U286:U287"/>
    <mergeCell ref="AA270:AA271"/>
    <mergeCell ref="B175:C176"/>
    <mergeCell ref="P262:P263"/>
    <mergeCell ref="H252:H253"/>
    <mergeCell ref="P276:P277"/>
    <mergeCell ref="AA260:AA261"/>
    <mergeCell ref="AF264:AF265"/>
    <mergeCell ref="P278:P279"/>
    <mergeCell ref="AD258:AD259"/>
    <mergeCell ref="A157:C158"/>
    <mergeCell ref="A254:A257"/>
    <mergeCell ref="AD272:AD273"/>
    <mergeCell ref="A286:C287"/>
    <mergeCell ref="B83:B84"/>
    <mergeCell ref="B33:B34"/>
    <mergeCell ref="F270:F271"/>
    <mergeCell ref="A159:A160"/>
    <mergeCell ref="B264:C265"/>
    <mergeCell ref="G252:G253"/>
    <mergeCell ref="T264:T265"/>
    <mergeCell ref="A274:A277"/>
    <mergeCell ref="M272:M273"/>
    <mergeCell ref="Q268:Q269"/>
    <mergeCell ref="V264:V265"/>
    <mergeCell ref="D256:D257"/>
    <mergeCell ref="S268:S269"/>
    <mergeCell ref="I252:I253"/>
    <mergeCell ref="U250:U251"/>
    <mergeCell ref="AE250:AE251"/>
    <mergeCell ref="S280:S281"/>
    <mergeCell ref="B262:C263"/>
    <mergeCell ref="W250:W251"/>
    <mergeCell ref="X270:X271"/>
    <mergeCell ref="F284:F285"/>
    <mergeCell ref="K280:K281"/>
    <mergeCell ref="K274:K275"/>
    <mergeCell ref="H284:H285"/>
    <mergeCell ref="U274:U275"/>
    <mergeCell ref="M274:M275"/>
    <mergeCell ref="AA258:AA259"/>
    <mergeCell ref="AF254:AF255"/>
    <mergeCell ref="O274:O275"/>
    <mergeCell ref="AC258:AC259"/>
    <mergeCell ref="B47:B48"/>
    <mergeCell ref="W254:W255"/>
    <mergeCell ref="J258:J259"/>
    <mergeCell ref="Y276:Y277"/>
    <mergeCell ref="L258:L259"/>
    <mergeCell ref="P266:P267"/>
    <mergeCell ref="H266:H267"/>
    <mergeCell ref="B211:C212"/>
    <mergeCell ref="E270:E271"/>
    <mergeCell ref="W256:W257"/>
    <mergeCell ref="J260:J261"/>
    <mergeCell ref="L260:L261"/>
    <mergeCell ref="B183:C184"/>
    <mergeCell ref="B244:C244"/>
    <mergeCell ref="P268:P269"/>
    <mergeCell ref="AA284:AA285"/>
    <mergeCell ref="AC284:AC285"/>
    <mergeCell ref="AF272:AF273"/>
    <mergeCell ref="AA286:AA287"/>
    <mergeCell ref="K254:K255"/>
    <mergeCell ref="AC286:AC287"/>
    <mergeCell ref="M254:M255"/>
    <mergeCell ref="B252:C253"/>
    <mergeCell ref="B227:C228"/>
    <mergeCell ref="U272:U273"/>
    <mergeCell ref="A262:A265"/>
    <mergeCell ref="H268:H269"/>
    <mergeCell ref="X276:X277"/>
    <mergeCell ref="M256:M257"/>
    <mergeCell ref="O247:O248"/>
    <mergeCell ref="U280:U281"/>
    <mergeCell ref="Q247:Q248"/>
    <mergeCell ref="Z270:Z271"/>
    <mergeCell ref="H272:H273"/>
    <mergeCell ref="AD280:AD281"/>
    <mergeCell ref="P250:P251"/>
    <mergeCell ref="AD274:AD275"/>
    <mergeCell ref="R250:R251"/>
    <mergeCell ref="B41:B42"/>
    <mergeCell ref="R260:R261"/>
    <mergeCell ref="B59:B60"/>
    <mergeCell ref="B43:B44"/>
    <mergeCell ref="V278:V279"/>
    <mergeCell ref="J254:J255"/>
    <mergeCell ref="B61:B62"/>
    <mergeCell ref="S282:S283"/>
    <mergeCell ref="X278:X279"/>
    <mergeCell ref="G258:G259"/>
    <mergeCell ref="F286:F287"/>
    <mergeCell ref="U282:U283"/>
    <mergeCell ref="Y266:Y267"/>
    <mergeCell ref="H286:H287"/>
    <mergeCell ref="AA266:AA267"/>
    <mergeCell ref="I258:I259"/>
    <mergeCell ref="AF256:AF257"/>
    <mergeCell ref="B171:C172"/>
    <mergeCell ref="AC260:AC261"/>
    <mergeCell ref="B207:C208"/>
    <mergeCell ref="B101:B102"/>
    <mergeCell ref="E260:E261"/>
    <mergeCell ref="AC272:AC273"/>
    <mergeCell ref="N247:N248"/>
    <mergeCell ref="G292:H292"/>
    <mergeCell ref="AA268:AA269"/>
    <mergeCell ref="E276:E277"/>
    <mergeCell ref="B173:C174"/>
    <mergeCell ref="AC274:AC275"/>
    <mergeCell ref="AE274:AE275"/>
    <mergeCell ref="U264:U265"/>
    <mergeCell ref="R268:R269"/>
    <mergeCell ref="W264:W265"/>
    <mergeCell ref="J268:J269"/>
    <mergeCell ref="E284:E285"/>
    <mergeCell ref="J280:J281"/>
    <mergeCell ref="G284:G285"/>
    <mergeCell ref="L274:L275"/>
    <mergeCell ref="AE254:AE255"/>
    <mergeCell ref="AB258:AB259"/>
    <mergeCell ref="J272:J273"/>
    <mergeCell ref="AG254:AG255"/>
    <mergeCell ref="O262:O263"/>
    <mergeCell ref="Q262:Q263"/>
    <mergeCell ref="E286:E287"/>
    <mergeCell ref="B185:B186"/>
    <mergeCell ref="G286:G287"/>
    <mergeCell ref="Z260:Z261"/>
    <mergeCell ref="AE256:AE257"/>
    <mergeCell ref="AB260:AB261"/>
    <mergeCell ref="AG256:AG257"/>
    <mergeCell ref="Z276:Z277"/>
    <mergeCell ref="B191:C192"/>
    <mergeCell ref="M280:M281"/>
    <mergeCell ref="A270:A273"/>
    <mergeCell ref="B278:C279"/>
    <mergeCell ref="D270:D271"/>
    <mergeCell ref="M270:M271"/>
    <mergeCell ref="Z284:Z285"/>
    <mergeCell ref="B3:B4"/>
    <mergeCell ref="AB284:AB285"/>
    <mergeCell ref="AE272:AE273"/>
    <mergeCell ref="AF252:AF253"/>
    <mergeCell ref="B67:B68"/>
    <mergeCell ref="Z286:Z287"/>
    <mergeCell ref="AG247:AG248"/>
    <mergeCell ref="W247:W248"/>
    <mergeCell ref="AB286:AB287"/>
    <mergeCell ref="Y247:Y248"/>
    <mergeCell ref="B217:C218"/>
    <mergeCell ref="W262:W263"/>
    <mergeCell ref="W252:W253"/>
    <mergeCell ref="B69:B70"/>
    <mergeCell ref="O252:O253"/>
    <mergeCell ref="J256:J257"/>
    <mergeCell ref="W276:W277"/>
    <mergeCell ref="L256:L257"/>
    <mergeCell ref="Q252:Q253"/>
    <mergeCell ref="I284:I285"/>
    <mergeCell ref="H264:H265"/>
    <mergeCell ref="AA280:AA281"/>
    <mergeCell ref="AF276:AF277"/>
    <mergeCell ref="J264:J265"/>
    <mergeCell ref="AC280:AC281"/>
    <mergeCell ref="W278:W279"/>
    <mergeCell ref="Q250:Q251"/>
    <mergeCell ref="S250:S251"/>
    <mergeCell ref="I250:I251"/>
    <mergeCell ref="K250:K251"/>
    <mergeCell ref="G274:G275"/>
    <mergeCell ref="AA282:AA283"/>
    <mergeCell ref="AF278:AF279"/>
    <mergeCell ref="AC282:AC283"/>
    <mergeCell ref="B223:C224"/>
    <mergeCell ref="X266:X267"/>
    <mergeCell ref="A3:A106"/>
    <mergeCell ref="H280:H281"/>
    <mergeCell ref="M276:M277"/>
    <mergeCell ref="Z266:Z267"/>
    <mergeCell ref="AB266:AB267"/>
    <mergeCell ref="R266:R267"/>
    <mergeCell ref="D247:D248"/>
    <mergeCell ref="O270:O271"/>
    <mergeCell ref="I256:I257"/>
    <mergeCell ref="B233:B234"/>
    <mergeCell ref="K256:K257"/>
    <mergeCell ref="AC264:AC265"/>
    <mergeCell ref="Z268:Z269"/>
    <mergeCell ref="AE264:AE265"/>
    <mergeCell ref="D276:D277"/>
    <mergeCell ref="B235:B236"/>
    <mergeCell ref="AB274:AB275"/>
    <mergeCell ref="D288:AF289"/>
    <mergeCell ref="AG270:AG271"/>
    <mergeCell ref="B205:C206"/>
    <mergeCell ref="D278:D279"/>
    <mergeCell ref="AG262:AG263"/>
    <mergeCell ref="B241:C242"/>
    <mergeCell ref="B57:B58"/>
    <mergeCell ref="N262:N263"/>
    <mergeCell ref="B221:C222"/>
    <mergeCell ref="L270:L271"/>
    <mergeCell ref="AD256:AD257"/>
    <mergeCell ref="B9:B10"/>
    <mergeCell ref="I274:I275"/>
    <mergeCell ref="AB250:AB251"/>
    <mergeCell ref="AG288:AG289"/>
    <mergeCell ref="AF268:AF269"/>
    <mergeCell ref="R254:R255"/>
    <mergeCell ref="B75:B76"/>
    <mergeCell ref="T254:T255"/>
    <mergeCell ref="O258:O259"/>
    <mergeCell ref="Q258:Q259"/>
    <mergeCell ref="V254:V255"/>
    <mergeCell ref="D262:D263"/>
    <mergeCell ref="J278:J279"/>
    <mergeCell ref="B85:B86"/>
    <mergeCell ref="O268:O269"/>
    <mergeCell ref="AE252:AE253"/>
    <mergeCell ref="R256:R257"/>
    <mergeCell ref="AG252:AG253"/>
    <mergeCell ref="V247:V248"/>
    <mergeCell ref="O260:O261"/>
    <mergeCell ref="T256:T257"/>
    <mergeCell ref="Y252:Y253"/>
    <mergeCell ref="Q260:Q261"/>
    <mergeCell ref="X247:X248"/>
    <mergeCell ref="V262:V263"/>
    <mergeCell ref="Y250:Y251"/>
    <mergeCell ref="M278:M279"/>
    <mergeCell ref="G264:G265"/>
    <mergeCell ref="I264:I265"/>
    <mergeCell ref="F268:F269"/>
    <mergeCell ref="O284:O285"/>
    <mergeCell ref="K264:K265"/>
    <mergeCell ref="Q284:Q285"/>
    <mergeCell ref="H250:H251"/>
    <mergeCell ref="J250:J251"/>
    <mergeCell ref="Y262:Y263"/>
    <mergeCell ref="Z282:Z283"/>
    <mergeCell ref="AE278:AE279"/>
    <mergeCell ref="N258:N259"/>
    <mergeCell ref="AB282:AB283"/>
    <mergeCell ref="M286:M287"/>
    <mergeCell ref="O286:O287"/>
    <mergeCell ref="B19:B20"/>
    <mergeCell ref="B65:B66"/>
    <mergeCell ref="J276:J277"/>
    <mergeCell ref="G280:G281"/>
    <mergeCell ref="L276:L277"/>
    <mergeCell ref="I280:I281"/>
    <mergeCell ref="Q266:Q267"/>
    <mergeCell ref="S266:S267"/>
    <mergeCell ref="AB264:AB265"/>
    <mergeCell ref="L278:L279"/>
    <mergeCell ref="Y268:Y269"/>
    <mergeCell ref="AD264:AD265"/>
    <mergeCell ref="B195:C196"/>
    <mergeCell ref="B231:C232"/>
    <mergeCell ref="P284:P285"/>
    <mergeCell ref="X262:X263"/>
    <mergeCell ref="N286:N287"/>
    <mergeCell ref="B239:C240"/>
    <mergeCell ref="AE276:AE277"/>
    <mergeCell ref="AB280:AB281"/>
    <mergeCell ref="AG276:AG277"/>
    <mergeCell ref="E252:E253"/>
    <mergeCell ref="I272:I273"/>
    <mergeCell ref="R276:R277"/>
    <mergeCell ref="AG278:AG279"/>
    <mergeCell ref="AA250:AA251"/>
    <mergeCell ref="O280:O281"/>
    <mergeCell ref="B13:B14"/>
    <mergeCell ref="T270:T271"/>
    <mergeCell ref="D284:D285"/>
    <mergeCell ref="Q274:Q275"/>
    <mergeCell ref="W258:W259"/>
    <mergeCell ref="Y258:Y259"/>
    <mergeCell ref="B163:C164"/>
    <mergeCell ref="AG268:AG269"/>
    <mergeCell ref="B15:B16"/>
    <mergeCell ref="AD247:AD248"/>
    <mergeCell ref="S254:S255"/>
    <mergeCell ref="AF247:AF248"/>
    <mergeCell ref="U254:U255"/>
    <mergeCell ref="F258:F259"/>
    <mergeCell ref="H258:H259"/>
    <mergeCell ref="L266:L267"/>
    <mergeCell ref="N266:N267"/>
    <mergeCell ref="V252:V253"/>
    <mergeCell ref="X252:X253"/>
    <mergeCell ref="F266:F267"/>
    <mergeCell ref="N260:N261"/>
    <mergeCell ref="U256:U257"/>
    <mergeCell ref="P260:P261"/>
    <mergeCell ref="F260:F261"/>
    <mergeCell ref="H260:H261"/>
    <mergeCell ref="S256:S257"/>
    <mergeCell ref="L268:L269"/>
    <mergeCell ref="W284:W285"/>
    <mergeCell ref="Y284:Y285"/>
    <mergeCell ref="Z250:Z251"/>
    <mergeCell ref="B91:B92"/>
    <mergeCell ref="B25:B26"/>
    <mergeCell ref="P274:P275"/>
    <mergeCell ref="B35:B36"/>
    <mergeCell ref="Y286:Y287"/>
    <mergeCell ref="B93:B94"/>
    <mergeCell ref="B181:C182"/>
    <mergeCell ref="S272:S273"/>
    <mergeCell ref="K272:K273"/>
    <mergeCell ref="AD278:AD279"/>
    <mergeCell ref="AB276:AB277"/>
    <mergeCell ref="B270:C271"/>
    <mergeCell ref="AG266:AG267"/>
    <mergeCell ref="K247:K248"/>
    <mergeCell ref="P286:P287"/>
    <mergeCell ref="M247:M248"/>
    <mergeCell ref="V270:V271"/>
    <mergeCell ref="S274:S275"/>
    <mergeCell ref="K262:K263"/>
    <mergeCell ref="K276:K277"/>
    <mergeCell ref="V260:V261"/>
    <mergeCell ref="K278:K279"/>
    <mergeCell ref="AD254:AD255"/>
    <mergeCell ref="A249:C249"/>
    <mergeCell ref="F254:F255"/>
    <mergeCell ref="B165:C166"/>
    <mergeCell ref="Y272:Y273"/>
    <mergeCell ref="J247:J248"/>
    <mergeCell ref="B79:B80"/>
    <mergeCell ref="AD262:AD263"/>
    <mergeCell ref="L247:L248"/>
    <mergeCell ref="AF262:AF263"/>
    <mergeCell ref="B229:C230"/>
    <mergeCell ref="B160:C160"/>
    <mergeCell ref="Y274:Y275"/>
    <mergeCell ref="AD270:AD271"/>
    <mergeCell ref="B81:B82"/>
    <mergeCell ref="AA274:AA275"/>
    <mergeCell ref="D252:D253"/>
    <mergeCell ref="Q264:Q265"/>
    <mergeCell ref="S264:S265"/>
    <mergeCell ref="B31:B32"/>
    <mergeCell ref="B258:C259"/>
    <mergeCell ref="F280:F281"/>
    <mergeCell ref="H274:H275"/>
    <mergeCell ref="V258:V259"/>
    <mergeCell ref="AA254:AA255"/>
    <mergeCell ref="J274:J275"/>
    <mergeCell ref="X258:X259"/>
    <mergeCell ref="AC254:AC255"/>
    <mergeCell ref="Z258:Z259"/>
    <mergeCell ref="P258:P259"/>
    <mergeCell ref="M262:M263"/>
    <mergeCell ref="S278:S279"/>
    <mergeCell ref="B260:C261"/>
    <mergeCell ref="P282:P283"/>
    <mergeCell ref="F282:F283"/>
    <mergeCell ref="X268:X269"/>
    <mergeCell ref="AA256:AA257"/>
    <mergeCell ref="AE247:AE248"/>
    <mergeCell ref="X260:X261"/>
    <mergeCell ref="AC256:AC257"/>
    <mergeCell ref="T276:T277"/>
    <mergeCell ref="Q280:Q281"/>
    <mergeCell ref="V276:V277"/>
    <mergeCell ref="AE262:AE263"/>
    <mergeCell ref="E266:E267"/>
    <mergeCell ref="G266:G267"/>
    <mergeCell ref="G260:G261"/>
    <mergeCell ref="B284:C285"/>
    <mergeCell ref="B49:B50"/>
    <mergeCell ref="K268:K269"/>
    <mergeCell ref="P264:P265"/>
    <mergeCell ref="R264:R265"/>
    <mergeCell ref="V284:V285"/>
    <mergeCell ref="E268:E269"/>
    <mergeCell ref="X284:X285"/>
    <mergeCell ref="A107:A155"/>
    <mergeCell ref="AA272:AA273"/>
    <mergeCell ref="AD286:AD287"/>
    <mergeCell ref="V286:V287"/>
    <mergeCell ref="X286:X287"/>
    <mergeCell ref="H254:H255"/>
    <mergeCell ref="A258:A261"/>
    <mergeCell ref="F256:F257"/>
    <mergeCell ref="S276:S277"/>
    <mergeCell ref="H256:H257"/>
    <mergeCell ref="M252:M253"/>
    <mergeCell ref="P280:P281"/>
    <mergeCell ref="U276:U277"/>
    <mergeCell ref="U270:U271"/>
    <mergeCell ref="W270:W271"/>
    <mergeCell ref="Y280:Y281"/>
    <mergeCell ref="A290:C291"/>
    <mergeCell ref="M250:M251"/>
    <mergeCell ref="O250:O251"/>
    <mergeCell ref="H270:H271"/>
    <mergeCell ref="B159:C159"/>
    <mergeCell ref="M260:M261"/>
    <mergeCell ref="Y282:Y283"/>
    <mergeCell ref="B39:B40"/>
    <mergeCell ref="B266:C267"/>
    <mergeCell ref="G254:G255"/>
    <mergeCell ref="T266:T267"/>
    <mergeCell ref="I254:I255"/>
    <mergeCell ref="H282:H283"/>
    <mergeCell ref="V266:V267"/>
    <mergeCell ref="K270:K271"/>
    <mergeCell ref="R252:R253"/>
    <mergeCell ref="B197:C198"/>
    <mergeCell ref="B268:C269"/>
    <mergeCell ref="E256:E257"/>
    <mergeCell ref="J252:J253"/>
    <mergeCell ref="G256:G257"/>
    <mergeCell ref="P272:P273"/>
    <mergeCell ref="D260:D261"/>
    <mergeCell ref="R272:R273"/>
    <mergeCell ref="V268:V269"/>
    <mergeCell ref="AA264:AA265"/>
    <mergeCell ref="B169:C170"/>
    <mergeCell ref="AC270:AC271"/>
    <mergeCell ref="X274:X275"/>
    <mergeCell ref="Z274:Z275"/>
    <mergeCell ref="R274:R275"/>
    <mergeCell ref="AB254:AB255"/>
    <mergeCell ref="E272:E273"/>
    <mergeCell ref="G272:G273"/>
    <mergeCell ref="J262:J263"/>
    <mergeCell ref="L262:L263"/>
    <mergeCell ref="E282:E283"/>
    <mergeCell ref="AF270:AF271"/>
    <mergeCell ref="AG290:AG291"/>
    <mergeCell ref="G282:G283"/>
    <mergeCell ref="U266:U267"/>
    <mergeCell ref="B250:C251"/>
    <mergeCell ref="D286:D287"/>
    <mergeCell ref="Z256:Z257"/>
    <mergeCell ref="AB256:AB257"/>
    <mergeCell ref="W260:W261"/>
    <mergeCell ref="B187:C188"/>
    <mergeCell ref="A266:A269"/>
    <mergeCell ref="B179:B180"/>
    <mergeCell ref="AD284:AD285"/>
    <mergeCell ref="AF284:AF285"/>
    <mergeCell ref="D266:D267"/>
    <mergeCell ref="AG250:AG251"/>
    <mergeCell ref="A243:A244"/>
    <mergeCell ref="F276:F277"/>
    <mergeCell ref="U278:U279"/>
    <mergeCell ref="D268:D269"/>
    <mergeCell ref="Z272:Z273"/>
    <mergeCell ref="AB272:AB273"/>
    <mergeCell ref="M268:M269"/>
    <mergeCell ref="AA252:AA253"/>
    <mergeCell ref="AC252:AC253"/>
    <mergeCell ref="R247:R248"/>
    <mergeCell ref="B193:C194"/>
    <mergeCell ref="A156:C156"/>
    <mergeCell ref="W286:W287"/>
    <mergeCell ref="T247:T248"/>
    <mergeCell ref="AE270:AE271"/>
    <mergeCell ref="B213:C214"/>
    <mergeCell ref="B103:B104"/>
    <mergeCell ref="R262:R263"/>
    <mergeCell ref="L252:L253"/>
    <mergeCell ref="B215:C216"/>
    <mergeCell ref="V280:V281"/>
    <mergeCell ref="AA276:AA277"/>
    <mergeCell ref="E264:E265"/>
    <mergeCell ref="X280:X281"/>
    <mergeCell ref="B63:B64"/>
    <mergeCell ref="K284:K285"/>
    <mergeCell ref="L250:L251"/>
    <mergeCell ref="M284:M285"/>
    <mergeCell ref="N250:N251"/>
    <mergeCell ref="B282:C283"/>
    <mergeCell ref="AF258:AF259"/>
    <mergeCell ref="D250:D251"/>
    <mergeCell ref="F250:F251"/>
    <mergeCell ref="V282:V283"/>
    <mergeCell ref="AA278:AA279"/>
    <mergeCell ref="X282:X283"/>
    <mergeCell ref="AC278:AC279"/>
    <mergeCell ref="AF266:AF267"/>
    <mergeCell ref="B106:C106"/>
    <mergeCell ref="B27:B28"/>
    <mergeCell ref="H276:H277"/>
    <mergeCell ref="B177:C178"/>
    <mergeCell ref="E280:E281"/>
    <mergeCell ref="W266:W267"/>
    <mergeCell ref="M266:M267"/>
    <mergeCell ref="J270:J271"/>
    <mergeCell ref="O266:O267"/>
    <mergeCell ref="AF274:AF275"/>
    <mergeCell ref="K252:K253"/>
    <mergeCell ref="X264:X265"/>
    <mergeCell ref="Q272:Q273"/>
    <mergeCell ref="H278:H279"/>
    <mergeCell ref="U268:U269"/>
    <mergeCell ref="Z264:Z265"/>
    <mergeCell ref="W268:W269"/>
    <mergeCell ref="AB270:AB271"/>
    <mergeCell ref="J284:J285"/>
    <mergeCell ref="A161:A240"/>
    <mergeCell ref="L284:L285"/>
    <mergeCell ref="B189:C190"/>
    <mergeCell ref="AE258:AE259"/>
    <mergeCell ref="AB262:AB263"/>
    <mergeCell ref="AG258:AG259"/>
    <mergeCell ref="AF286:AF287"/>
    <mergeCell ref="T262:T263"/>
    <mergeCell ref="B237:C238"/>
    <mergeCell ref="B53:B54"/>
    <mergeCell ref="B280:C281"/>
    <mergeCell ref="AE260:AE261"/>
    <mergeCell ref="AG260:AG261"/>
    <mergeCell ref="A282:A285"/>
    <mergeCell ref="AC276:AC277"/>
    <mergeCell ref="B55:B56"/>
    <mergeCell ref="Z280:Z281"/>
    <mergeCell ref="G270:G271"/>
    <mergeCell ref="I270:I271"/>
    <mergeCell ref="D290:AF291"/>
    <mergeCell ref="B219:C220"/>
    <mergeCell ref="R270:R271"/>
    <mergeCell ref="Y264:Y265"/>
    <mergeCell ref="AE284:AE285"/>
    <mergeCell ref="B7:B8"/>
    <mergeCell ref="AG284:AG285"/>
    <mergeCell ref="AC268:AC269"/>
    <mergeCell ref="B71:B72"/>
    <mergeCell ref="AE286:AE287"/>
    <mergeCell ref="O254:O255"/>
    <mergeCell ref="AG286:AG287"/>
    <mergeCell ref="Q254:Q255"/>
    <mergeCell ref="D258:D259"/>
    <mergeCell ref="E278:E279"/>
    <mergeCell ref="Z252:Z253"/>
    <mergeCell ref="AB252:AB253"/>
    <mergeCell ref="B73:B74"/>
    <mergeCell ref="J266:J267"/>
    <mergeCell ref="O256:O257"/>
    <mergeCell ref="AD252:AD253"/>
    <mergeCell ref="W280:W281"/>
    <mergeCell ref="Q256:Q257"/>
    <mergeCell ref="T252:T253"/>
    <mergeCell ref="U247:U248"/>
    <mergeCell ref="S247:S248"/>
    <mergeCell ref="L272:L273"/>
    <mergeCell ref="D272:D273"/>
    <mergeCell ref="B201:C202"/>
    <mergeCell ref="AF280:AF281"/>
    <mergeCell ref="T250:T251"/>
    <mergeCell ref="V250:V251"/>
    <mergeCell ref="X250:X251"/>
    <mergeCell ref="AF282:AF283"/>
    <mergeCell ref="D264:D265"/>
    <mergeCell ref="F264:F265"/>
    <mergeCell ref="B276:C277"/>
    <mergeCell ref="E250:E251"/>
    <mergeCell ref="O272:O273"/>
    <mergeCell ref="G250:G251"/>
    <mergeCell ref="Z278:Z279"/>
    <mergeCell ref="N254:N255"/>
    <mergeCell ref="M282:M283"/>
    <mergeCell ref="B99:B100"/>
    <mergeCell ref="W282:W283"/>
    <mergeCell ref="P254:P255"/>
    <mergeCell ref="J286:J287"/>
    <mergeCell ref="O282:O283"/>
    <mergeCell ref="AC266:AC267"/>
    <mergeCell ref="L286:L287"/>
    <mergeCell ref="Q282:Q283"/>
    <mergeCell ref="AE266:AE267"/>
    <mergeCell ref="E258:E259"/>
    <mergeCell ref="I247:I248"/>
    <mergeCell ref="Y260:Y261"/>
    <mergeCell ref="I260:I261"/>
    <mergeCell ref="AG272:AG273"/>
    <mergeCell ref="L254:L255"/>
    <mergeCell ref="A247:C248"/>
    <mergeCell ref="G276:G277"/>
    <mergeCell ref="AE268:AE269"/>
    <mergeCell ref="I276:I277"/>
    <mergeCell ref="D280:D281"/>
    <mergeCell ref="B203:B204"/>
    <mergeCell ref="AG274:AG275"/>
    <mergeCell ref="B21:B22"/>
    <mergeCell ref="G278:G279"/>
    <mergeCell ref="D282:D283"/>
    <mergeCell ref="I278:I279"/>
    <mergeCell ref="N268:N269"/>
    <mergeCell ref="A250:A253"/>
    <mergeCell ref="S262:S263"/>
    <mergeCell ref="U262:U263"/>
    <mergeCell ref="I286:I287"/>
    <mergeCell ref="F247:F248"/>
    <mergeCell ref="W272:W273"/>
    <mergeCell ref="K286:K287"/>
    <mergeCell ref="H247:H248"/>
    <mergeCell ref="AD260:AD261"/>
    <mergeCell ref="AD276:AD277"/>
    <mergeCell ref="W274:W275"/>
    <mergeCell ref="O264:O265"/>
    <mergeCell ref="A278:A281"/>
    <mergeCell ref="AB278:AB279"/>
    <mergeCell ref="B87:B88"/>
    <mergeCell ref="B209:C210"/>
    <mergeCell ref="D274:D275"/>
    <mergeCell ref="R258:R259"/>
    <mergeCell ref="F274:F275"/>
    <mergeCell ref="T258:T259"/>
    <mergeCell ref="Y254:Y255"/>
    <mergeCell ref="I262:I263"/>
    <mergeCell ref="AB268:AB269"/>
    <mergeCell ref="O278:O279"/>
    <mergeCell ref="J282:J283"/>
    <mergeCell ref="L282:L283"/>
    <mergeCell ref="T268:T269"/>
    <mergeCell ref="B89:B90"/>
    <mergeCell ref="B5:B6"/>
    <mergeCell ref="U252:U253"/>
    <mergeCell ref="AA247:AA248"/>
    <mergeCell ref="T260:T261"/>
    <mergeCell ref="Y256:Y257"/>
    <mergeCell ref="AC247:AC248"/>
    <mergeCell ref="B51:B52"/>
    <mergeCell ref="AA262:AA263"/>
    <mergeCell ref="I266:I267"/>
    <mergeCell ref="K266:K267"/>
    <mergeCell ref="N256:N257"/>
    <mergeCell ref="S252:S253"/>
    <mergeCell ref="P256:P257"/>
  </mergeCells>
  <pageMargins left="0" right="0" top="0" bottom="0" header="0" footer="0"/>
  <pageSetup orientation="portrait" paperSize="9" scale="36"/>
  <rowBreaks count="2" manualBreakCount="2">
    <brk id="80" min="0" max="27" man="1"/>
    <brk id="180" min="0" max="27" man="1"/>
  </rowBreaks>
  <colBreaks count="1" manualBreakCount="1">
    <brk id="15" min="0" max="290" man="1"/>
  </colBreaks>
</worksheet>
</file>

<file path=xl/worksheets/sheet5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tabSelected="1" view="pageBreakPreview" zoomScale="80" zoomScaleNormal="100" zoomScaleSheetLayoutView="80" workbookViewId="0">
      <pane xSplit="2" ySplit="2" topLeftCell="C202" activePane="bottomRight" state="frozen"/>
      <selection pane="topRight" activeCell="L44" sqref="L44"/>
      <selection pane="bottomLeft" activeCell="L44" sqref="L44"/>
      <selection pane="bottomRight" activeCell="D97" sqref="D97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4"/>
    <col width="12.875" customWidth="1" style="637" min="5" max="5"/>
    <col width="10.625" bestFit="1" customWidth="1" style="637" min="6" max="6"/>
    <col width="13.125" bestFit="1" customWidth="1" style="637" min="7" max="7"/>
    <col width="11.125" bestFit="1" customWidth="1" style="637" min="8" max="8"/>
    <col width="14.375" bestFit="1" customWidth="1" style="637" min="9" max="9"/>
  </cols>
  <sheetData>
    <row r="1" ht="36" customHeight="1" s="637">
      <c r="A1" s="1" t="inlineStr">
        <is>
          <t>ロイヤルコスメチックス社向け　売上表</t>
        </is>
      </c>
      <c r="C1" s="112" t="inlineStr">
        <is>
          <t>2023.08～2024.07</t>
        </is>
      </c>
      <c r="E1" s="639" t="n"/>
    </row>
    <row r="2" ht="20.1" customFormat="1" customHeight="1" s="15">
      <c r="A2" s="37" t="n"/>
      <c r="B2" s="440" t="inlineStr">
        <is>
          <t>出荷日</t>
        </is>
      </c>
      <c r="C2" s="441" t="n"/>
      <c r="D2" t="inlineStr">
        <is>
          <t>2025/09/17</t>
        </is>
      </c>
      <c r="E2" s="14" t="inlineStr">
        <is>
          <t>合計</t>
        </is>
      </c>
    </row>
    <row r="3" ht="20.1" customFormat="1" customHeight="1" s="15">
      <c r="A3" s="379" t="inlineStr">
        <is>
          <t>仕入</t>
        </is>
      </c>
      <c r="B3" s="383" t="inlineStr">
        <is>
          <t>FLOUVEIL</t>
        </is>
      </c>
      <c r="C3" s="191" t="inlineStr">
        <is>
          <t>Total</t>
        </is>
      </c>
      <c r="D3" t="n">
        <v>222750</v>
      </c>
      <c r="E3" s="17">
        <f>SUM(#REF!)</f>
        <v/>
      </c>
    </row>
    <row r="4" ht="20.1" customFormat="1" customHeight="1" s="15">
      <c r="A4" s="647" t="n"/>
      <c r="B4" s="648" t="n"/>
      <c r="C4" s="98" t="inlineStr">
        <is>
          <t>税込</t>
        </is>
      </c>
      <c r="D4" t="n">
        <v>245025</v>
      </c>
      <c r="E4" s="17">
        <f>SUM(#REF!)</f>
        <v/>
      </c>
    </row>
    <row r="5" ht="24.95" customFormat="1" customHeight="1" s="15">
      <c r="A5" s="647" t="n"/>
      <c r="B5" s="383" t="inlineStr">
        <is>
          <t>リレント通常注文</t>
        </is>
      </c>
      <c r="C5" s="98" t="inlineStr">
        <is>
          <t>Total</t>
        </is>
      </c>
      <c r="D5" t="n">
        <v>4333092</v>
      </c>
      <c r="E5" s="17">
        <f>SUM(#REF!)</f>
        <v/>
      </c>
    </row>
    <row r="6" ht="20.1" customFormat="1" customHeight="1" s="15">
      <c r="A6" s="647" t="n"/>
      <c r="B6" s="648" t="n"/>
      <c r="C6" s="98" t="inlineStr">
        <is>
          <t>税込</t>
        </is>
      </c>
      <c r="D6" t="n">
        <v>4766401</v>
      </c>
      <c r="E6" s="17">
        <f>SUM(#REF!)</f>
        <v/>
      </c>
    </row>
    <row r="7" ht="20.1" customFormat="1" customHeight="1" s="15">
      <c r="A7" s="647" t="n"/>
      <c r="B7" s="383" t="inlineStr">
        <is>
          <t>C'BON</t>
        </is>
      </c>
      <c r="C7" s="451" t="inlineStr">
        <is>
          <t>Total</t>
        </is>
      </c>
      <c r="D7" t="n">
        <v>1432800</v>
      </c>
      <c r="E7" s="17">
        <f>SUM(#REF!)</f>
        <v/>
      </c>
      <c r="F7" s="657">
        <f>#REF!+#REF!</f>
        <v/>
      </c>
    </row>
    <row r="8" ht="20.1" customFormat="1" customHeight="1" s="15">
      <c r="A8" s="647" t="n"/>
      <c r="B8" s="648" t="n"/>
      <c r="C8" s="451" t="inlineStr">
        <is>
          <t>税込</t>
        </is>
      </c>
      <c r="D8" t="n">
        <v>1576080</v>
      </c>
      <c r="E8" s="17">
        <f>SUM(#REF!)</f>
        <v/>
      </c>
    </row>
    <row r="9" ht="20.1" customFormat="1" customHeight="1" s="15">
      <c r="A9" s="647" t="n"/>
      <c r="B9" s="383" t="inlineStr">
        <is>
          <t>Q'1st-1</t>
        </is>
      </c>
      <c r="C9" s="98" t="inlineStr">
        <is>
          <t>Total</t>
        </is>
      </c>
      <c r="D9" t="n">
        <v>173078</v>
      </c>
      <c r="E9" s="17">
        <f>SUM(#REF!)</f>
        <v/>
      </c>
      <c r="F9" s="657">
        <f>#REF!+#REF!</f>
        <v/>
      </c>
      <c r="G9" s="656">
        <f>SUM(#REF!)</f>
        <v/>
      </c>
    </row>
    <row r="10" ht="20.1" customFormat="1" customHeight="1" s="15">
      <c r="A10" s="647" t="n"/>
      <c r="B10" s="648" t="n"/>
      <c r="C10" s="98" t="inlineStr">
        <is>
          <t>税込</t>
        </is>
      </c>
      <c r="D10" t="n">
        <v>190386</v>
      </c>
      <c r="E10" s="17">
        <f>SUM(#REF!)</f>
        <v/>
      </c>
    </row>
    <row r="11" ht="20.1" customFormat="1" customHeight="1" s="15">
      <c r="A11" s="647" t="n"/>
      <c r="B11" s="383" t="inlineStr">
        <is>
          <t>CHANSON</t>
        </is>
      </c>
      <c r="C11" s="98" t="inlineStr">
        <is>
          <t>Total</t>
        </is>
      </c>
      <c r="D11" t="n">
        <v>96000</v>
      </c>
      <c r="E11" s="17">
        <f>SUM(#REF!)</f>
        <v/>
      </c>
    </row>
    <row r="12" ht="20.1" customFormat="1" customHeight="1" s="15">
      <c r="A12" s="647" t="n"/>
      <c r="B12" s="648" t="n"/>
      <c r="C12" s="98" t="inlineStr">
        <is>
          <t>税込</t>
        </is>
      </c>
      <c r="D12" t="n">
        <v>105600</v>
      </c>
      <c r="E12" s="17">
        <f>SUM(#REF!)</f>
        <v/>
      </c>
    </row>
    <row r="13" ht="20.1" customFormat="1" customHeight="1" s="15">
      <c r="A13" s="647" t="n"/>
      <c r="B13" s="378" t="inlineStr">
        <is>
          <t>HIMELABO</t>
        </is>
      </c>
      <c r="C13" s="98" t="inlineStr">
        <is>
          <t>Total</t>
        </is>
      </c>
      <c r="D13" t="n">
        <v>40116</v>
      </c>
      <c r="E13" s="17">
        <f>SUM(#REF!)</f>
        <v/>
      </c>
    </row>
    <row r="14" ht="20.1" customFormat="1" customHeight="1" s="15">
      <c r="A14" s="647" t="n"/>
      <c r="B14" s="648" t="n"/>
      <c r="C14" s="98" t="inlineStr">
        <is>
          <t>税込</t>
        </is>
      </c>
      <c r="D14" t="n">
        <v>44128</v>
      </c>
      <c r="E14" s="17">
        <f>SUM(#REF!)</f>
        <v/>
      </c>
    </row>
    <row r="15" ht="20.1" customFormat="1" customHeight="1" s="15">
      <c r="A15" s="647" t="n"/>
      <c r="B15" s="378" t="inlineStr">
        <is>
          <t>SUNSORIT</t>
        </is>
      </c>
      <c r="C15" s="451" t="inlineStr">
        <is>
          <t>Total</t>
        </is>
      </c>
      <c r="D15" t="n">
        <v>94980</v>
      </c>
      <c r="E15" s="17">
        <f>SUM(#REF!)</f>
        <v/>
      </c>
    </row>
    <row r="16" ht="20.1" customFormat="1" customHeight="1" s="15">
      <c r="A16" s="647" t="n"/>
      <c r="B16" s="648" t="n"/>
      <c r="C16" s="451" t="inlineStr">
        <is>
          <t>税込</t>
        </is>
      </c>
      <c r="D16" t="n">
        <v>104478</v>
      </c>
      <c r="E16" s="17">
        <f>SUM(#REF!)</f>
        <v/>
      </c>
    </row>
    <row r="17" ht="20.1" customFormat="1" customHeight="1" s="15">
      <c r="A17" s="647" t="n"/>
      <c r="B17" s="377" t="inlineStr">
        <is>
          <t>KYOTOMO</t>
        </is>
      </c>
      <c r="C17" s="451" t="inlineStr">
        <is>
          <t>Total</t>
        </is>
      </c>
      <c r="D17" t="n">
        <v>253764</v>
      </c>
      <c r="E17" s="17">
        <f>SUM(#REF!)</f>
        <v/>
      </c>
    </row>
    <row r="18" ht="20.1" customFormat="1" customHeight="1" s="15">
      <c r="A18" s="647" t="n"/>
      <c r="B18" s="648" t="n"/>
      <c r="C18" s="451" t="inlineStr">
        <is>
          <t>税込</t>
        </is>
      </c>
      <c r="D18" t="n">
        <v>279140</v>
      </c>
      <c r="E18" s="17">
        <f>SUM(#REF!)</f>
        <v/>
      </c>
      <c r="F18" s="659" t="n"/>
    </row>
    <row r="19" ht="20.1" customFormat="1" customHeight="1" s="15">
      <c r="A19" s="647" t="n"/>
      <c r="B19" s="378" t="inlineStr">
        <is>
          <t>ELEGADOLL</t>
        </is>
      </c>
      <c r="C19" s="451" t="inlineStr">
        <is>
          <t>Total</t>
        </is>
      </c>
      <c r="D19" t="n">
        <v>134400</v>
      </c>
      <c r="E19" s="17">
        <f>SUM(#REF!)</f>
        <v/>
      </c>
    </row>
    <row r="20" ht="20.1" customFormat="1" customHeight="1" s="15">
      <c r="A20" s="647" t="n"/>
      <c r="B20" s="648" t="n"/>
      <c r="C20" s="451" t="inlineStr">
        <is>
          <t>税込</t>
        </is>
      </c>
      <c r="D20" t="n">
        <v>147840</v>
      </c>
      <c r="E20" s="17">
        <f>SUM(#REF!)</f>
        <v/>
      </c>
    </row>
    <row r="21" ht="20.1" customFormat="1" customHeight="1" s="15">
      <c r="A21" s="647" t="n"/>
      <c r="B21" s="377" t="inlineStr">
        <is>
          <t>MAYURI</t>
        </is>
      </c>
      <c r="C21" s="451" t="inlineStr">
        <is>
          <t>Total</t>
        </is>
      </c>
      <c r="D21" t="n">
        <v>10450</v>
      </c>
      <c r="E21" s="17">
        <f>SUM(#REF!)</f>
        <v/>
      </c>
    </row>
    <row r="22" ht="20.1" customFormat="1" customHeight="1" s="15">
      <c r="A22" s="647" t="n"/>
      <c r="B22" s="648" t="n"/>
      <c r="C22" s="451" t="inlineStr">
        <is>
          <t>税込</t>
        </is>
      </c>
      <c r="D22" t="n">
        <v>11495</v>
      </c>
      <c r="E22" s="17">
        <f>SUM(#REF!)</f>
        <v/>
      </c>
    </row>
    <row r="23" ht="20.1" customFormat="1" customHeight="1" s="15">
      <c r="A23" s="647" t="n"/>
      <c r="B23" s="378" t="inlineStr">
        <is>
          <t>ATMORE</t>
        </is>
      </c>
      <c r="C23" s="451" t="inlineStr">
        <is>
          <t>Total</t>
        </is>
      </c>
      <c r="D23" t="n">
        <v>13600</v>
      </c>
      <c r="E23" s="17">
        <f>SUM(#REF!)</f>
        <v/>
      </c>
    </row>
    <row r="24" ht="20.1" customFormat="1" customHeight="1" s="15">
      <c r="A24" s="647" t="n"/>
      <c r="B24" s="648" t="n"/>
      <c r="C24" s="451" t="inlineStr">
        <is>
          <t>税込</t>
        </is>
      </c>
      <c r="D24" t="n">
        <v>14960</v>
      </c>
      <c r="E24" s="17">
        <f>SUM(#REF!)</f>
        <v/>
      </c>
    </row>
    <row r="25" ht="20.1" customFormat="1" customHeight="1" s="15">
      <c r="A25" s="647" t="n"/>
      <c r="B25" s="378" t="inlineStr">
        <is>
          <t>OLUPONO</t>
        </is>
      </c>
      <c r="C25" s="451" t="inlineStr">
        <is>
          <t>Total</t>
        </is>
      </c>
      <c r="D25" t="n">
        <v>6500</v>
      </c>
      <c r="E25" s="17">
        <f>SUM(#REF!)</f>
        <v/>
      </c>
    </row>
    <row r="26" ht="20.1" customFormat="1" customHeight="1" s="15">
      <c r="A26" s="647" t="n"/>
      <c r="B26" s="648" t="n"/>
      <c r="C26" s="451" t="inlineStr">
        <is>
          <t>税込</t>
        </is>
      </c>
      <c r="D26" t="n">
        <v>7150</v>
      </c>
      <c r="E26" s="17">
        <f>SUM(#REF!)</f>
        <v/>
      </c>
    </row>
    <row r="27" ht="20.1" customFormat="1" customHeight="1" s="15">
      <c r="A27" s="647" t="n"/>
      <c r="B27" s="378" t="inlineStr">
        <is>
          <t>DIME HEALTH CARE</t>
        </is>
      </c>
      <c r="C27" s="451" t="inlineStr">
        <is>
          <t>Total</t>
        </is>
      </c>
      <c r="D27" t="n">
        <v>47520</v>
      </c>
      <c r="E27" s="17">
        <f>SUM(#REF!)</f>
        <v/>
      </c>
    </row>
    <row r="28" ht="20.1" customFormat="1" customHeight="1" s="15">
      <c r="A28" s="647" t="n"/>
      <c r="B28" s="648" t="n"/>
      <c r="C28" s="451" t="inlineStr">
        <is>
          <t>税込</t>
        </is>
      </c>
      <c r="D28" t="n">
        <v>52272</v>
      </c>
      <c r="E28" s="17">
        <f>SUM(#REF!)</f>
        <v/>
      </c>
    </row>
    <row r="29" ht="20.1" customFormat="1" customHeight="1" s="15">
      <c r="A29" s="647" t="n"/>
      <c r="B29" s="378" t="inlineStr">
        <is>
          <t>EMU</t>
        </is>
      </c>
      <c r="C29" s="451" t="inlineStr">
        <is>
          <t>Total</t>
        </is>
      </c>
      <c r="D29" t="n">
        <v>48600</v>
      </c>
      <c r="E29" s="17">
        <f>SUM(#REF!)</f>
        <v/>
      </c>
      <c r="F29" s="43" t="n"/>
    </row>
    <row r="30" ht="20.1" customFormat="1" customHeight="1" s="15">
      <c r="A30" s="647" t="n"/>
      <c r="B30" s="648" t="n"/>
      <c r="C30" s="451" t="inlineStr">
        <is>
          <t>税込</t>
        </is>
      </c>
      <c r="D30" t="n">
        <v>53460</v>
      </c>
      <c r="E30" s="17">
        <f>SUM(#REF!)</f>
        <v/>
      </c>
    </row>
    <row r="31" ht="20.1" customFormat="1" customHeight="1" s="15">
      <c r="A31" s="647" t="n"/>
      <c r="B31" s="378" t="inlineStr">
        <is>
          <t>CHIKUHODO</t>
        </is>
      </c>
      <c r="C31" s="451" t="inlineStr">
        <is>
          <t>Total</t>
        </is>
      </c>
      <c r="D31" t="n">
        <v>188100</v>
      </c>
      <c r="E31" s="17" t="n"/>
    </row>
    <row r="32" ht="20.1" customFormat="1" customHeight="1" s="15">
      <c r="A32" s="647" t="n"/>
      <c r="B32" s="648" t="n"/>
      <c r="C32" s="451" t="inlineStr">
        <is>
          <t>税込</t>
        </is>
      </c>
      <c r="D32" t="n">
        <v>206910</v>
      </c>
      <c r="E32" s="17" t="n"/>
    </row>
    <row r="33" ht="20.1" customFormat="1" customHeight="1" s="15">
      <c r="A33" s="647" t="n"/>
      <c r="B33" s="378" t="inlineStr">
        <is>
          <t>LAPIDEM</t>
        </is>
      </c>
      <c r="C33" s="451" t="inlineStr">
        <is>
          <t>Total</t>
        </is>
      </c>
      <c r="D33" t="n">
        <v>441280</v>
      </c>
      <c r="E33" s="17">
        <f>SUM(#REF!)</f>
        <v/>
      </c>
    </row>
    <row r="34" ht="20.1" customFormat="1" customHeight="1" s="15">
      <c r="A34" s="647" t="n"/>
      <c r="B34" s="648" t="n"/>
      <c r="C34" s="451" t="inlineStr">
        <is>
          <t>税込</t>
        </is>
      </c>
      <c r="D34" t="n">
        <v>485408</v>
      </c>
      <c r="E34" s="17">
        <f>SUM(#REF!)</f>
        <v/>
      </c>
    </row>
    <row r="35" ht="20.1" customFormat="1" customHeight="1" s="15">
      <c r="A35" s="647" t="n"/>
      <c r="B35" s="378" t="inlineStr">
        <is>
          <t>ROSY DROP</t>
        </is>
      </c>
      <c r="C35" s="451" t="inlineStr">
        <is>
          <t>Total</t>
        </is>
      </c>
      <c r="D35" t="n">
        <v>115200</v>
      </c>
      <c r="E35" s="17">
        <f>SUM(#REF!)</f>
        <v/>
      </c>
    </row>
    <row r="36" ht="20.1" customFormat="1" customHeight="1" s="15">
      <c r="A36" s="647" t="n"/>
      <c r="B36" s="648" t="n"/>
      <c r="C36" s="451" t="inlineStr">
        <is>
          <t>税込</t>
        </is>
      </c>
      <c r="D36" t="n">
        <v>126720</v>
      </c>
      <c r="E36" s="17">
        <f>SUM(#REF!)</f>
        <v/>
      </c>
    </row>
    <row r="37" ht="20.1" customFormat="1" customHeight="1" s="15">
      <c r="A37" s="647" t="n"/>
      <c r="B37" s="378" t="inlineStr">
        <is>
          <t>ESTLABO</t>
        </is>
      </c>
      <c r="C37" s="451" t="inlineStr">
        <is>
          <t>Total</t>
        </is>
      </c>
      <c r="D37" t="n">
        <v>476510</v>
      </c>
      <c r="E37" s="17">
        <f>SUM(#REF!)</f>
        <v/>
      </c>
    </row>
    <row r="38" ht="20.1" customFormat="1" customHeight="1" s="15">
      <c r="A38" s="647" t="n"/>
      <c r="B38" s="648" t="n"/>
      <c r="C38" s="451" t="inlineStr">
        <is>
          <t>税込</t>
        </is>
      </c>
      <c r="D38" t="n">
        <v>524161</v>
      </c>
      <c r="E38" s="17">
        <f>SUM(#REF!)</f>
        <v/>
      </c>
    </row>
    <row r="39" ht="20.1" customFormat="1" customHeight="1" s="15">
      <c r="A39" s="647" t="n"/>
      <c r="B39" s="378" t="inlineStr">
        <is>
          <t>Ajuste</t>
        </is>
      </c>
      <c r="C39" s="451" t="inlineStr">
        <is>
          <t>Total</t>
        </is>
      </c>
      <c r="D39" t="n">
        <v>3100</v>
      </c>
      <c r="E39" s="17">
        <f>SUM(#REF!)</f>
        <v/>
      </c>
    </row>
    <row r="40" ht="20.1" customFormat="1" customHeight="1" s="15">
      <c r="A40" s="647" t="n"/>
      <c r="B40" s="648" t="n"/>
      <c r="C40" s="451" t="inlineStr">
        <is>
          <t>税込</t>
        </is>
      </c>
      <c r="D40" t="n">
        <v>3410</v>
      </c>
      <c r="E40" s="17">
        <f>SUM(#REF!)</f>
        <v/>
      </c>
    </row>
    <row r="41" ht="20.1" customFormat="1" customHeight="1" s="15">
      <c r="A41" s="647" t="n"/>
      <c r="B41" s="378" t="inlineStr">
        <is>
          <t>ISTYLE</t>
        </is>
      </c>
      <c r="C41" s="451" t="inlineStr">
        <is>
          <t>Total</t>
        </is>
      </c>
      <c r="D41" t="n">
        <v>34520</v>
      </c>
      <c r="E41" s="17">
        <f>SUM(#REF!)</f>
        <v/>
      </c>
    </row>
    <row r="42" ht="20.1" customFormat="1" customHeight="1" s="15">
      <c r="A42" s="647" t="n"/>
      <c r="B42" s="648" t="n"/>
      <c r="C42" s="451" t="inlineStr">
        <is>
          <t>税込</t>
        </is>
      </c>
      <c r="D42" t="n">
        <v>37972</v>
      </c>
      <c r="E42" s="17">
        <f>SUM(#REF!)</f>
        <v/>
      </c>
    </row>
    <row r="43" ht="20.1" customFormat="1" customHeight="1" s="15">
      <c r="A43" s="647" t="n"/>
      <c r="B43" s="378" t="inlineStr">
        <is>
          <t>MEROS</t>
        </is>
      </c>
      <c r="C43" s="451" t="inlineStr">
        <is>
          <t>Total</t>
        </is>
      </c>
      <c r="D43" t="n">
        <v>58054</v>
      </c>
      <c r="E43" s="17">
        <f>SUM(#REF!)</f>
        <v/>
      </c>
    </row>
    <row r="44" ht="20.1" customFormat="1" customHeight="1" s="15">
      <c r="A44" s="647" t="n"/>
      <c r="B44" s="648" t="n"/>
      <c r="C44" s="451" t="inlineStr">
        <is>
          <t>税込</t>
        </is>
      </c>
      <c r="D44" t="n">
        <v>63859</v>
      </c>
      <c r="E44" s="17">
        <f>SUM(#REF!)</f>
        <v/>
      </c>
    </row>
    <row r="45" ht="20.1" customFormat="1" customHeight="1" s="15">
      <c r="A45" s="647" t="n"/>
      <c r="B45" s="378" t="inlineStr">
        <is>
          <t>Beauty Conexion</t>
        </is>
      </c>
      <c r="C45" s="451" t="inlineStr">
        <is>
          <t>Total</t>
        </is>
      </c>
      <c r="D45" t="n">
        <v>53460</v>
      </c>
      <c r="E45" s="17">
        <f>SUM(#REF!)</f>
        <v/>
      </c>
    </row>
    <row r="46" ht="20.1" customFormat="1" customHeight="1" s="15">
      <c r="A46" s="647" t="n"/>
      <c r="B46" s="648" t="n"/>
      <c r="C46" s="451" t="inlineStr">
        <is>
          <t>税込</t>
        </is>
      </c>
      <c r="D46" t="n">
        <v>58806</v>
      </c>
      <c r="E46" s="17">
        <f>SUM(#REF!)</f>
        <v/>
      </c>
    </row>
    <row r="47" ht="20.1" customFormat="1" customHeight="1" s="15">
      <c r="A47" s="647" t="n"/>
      <c r="B47" s="378" t="inlineStr">
        <is>
          <t>COSMEPRO</t>
        </is>
      </c>
      <c r="C47" s="451" t="inlineStr">
        <is>
          <t>Total</t>
        </is>
      </c>
      <c r="D47" t="n">
        <v>32400</v>
      </c>
      <c r="E47" s="17">
        <f>SUM(#REF!)</f>
        <v/>
      </c>
    </row>
    <row r="48" ht="20.1" customFormat="1" customHeight="1" s="15">
      <c r="A48" s="647" t="n"/>
      <c r="B48" s="648" t="n"/>
      <c r="C48" s="451" t="inlineStr">
        <is>
          <t>税込</t>
        </is>
      </c>
      <c r="D48" t="n">
        <v>35640</v>
      </c>
      <c r="E48" s="17" t="n"/>
    </row>
    <row r="49" ht="20.1" customFormat="1" customHeight="1" s="15">
      <c r="A49" s="647" t="n"/>
      <c r="B49" s="383" t="inlineStr">
        <is>
          <t>AFURA</t>
        </is>
      </c>
      <c r="C49" s="451" t="inlineStr">
        <is>
          <t>Total</t>
        </is>
      </c>
      <c r="D49" t="n">
        <v>24400</v>
      </c>
      <c r="E49" s="17" t="n"/>
    </row>
    <row r="50" ht="20.1" customFormat="1" customHeight="1" s="15">
      <c r="A50" s="647" t="n"/>
      <c r="B50" s="648" t="n"/>
      <c r="C50" s="583" t="inlineStr">
        <is>
          <t>税込</t>
        </is>
      </c>
      <c r="D50" t="n">
        <v>26840</v>
      </c>
      <c r="E50" s="17" t="n"/>
    </row>
    <row r="51" ht="20.1" customFormat="1" customHeight="1" s="15">
      <c r="A51" s="647" t="n"/>
      <c r="B51" s="378" t="inlineStr">
        <is>
          <t>HANAKO</t>
        </is>
      </c>
      <c r="C51" s="451" t="inlineStr">
        <is>
          <t>Total</t>
        </is>
      </c>
      <c r="D51" t="n">
        <v>8556</v>
      </c>
      <c r="E51" s="17">
        <f>SUM(#REF!)</f>
        <v/>
      </c>
    </row>
    <row r="52" ht="20.1" customFormat="1" customHeight="1" s="15">
      <c r="A52" s="647" t="n"/>
      <c r="B52" s="648" t="n"/>
      <c r="C52" s="451" t="inlineStr">
        <is>
          <t>税込</t>
        </is>
      </c>
      <c r="D52" t="n">
        <v>9412</v>
      </c>
      <c r="E52" s="17" t="n"/>
    </row>
    <row r="53" ht="20.1" customFormat="1" customHeight="1" s="15">
      <c r="A53" s="647" t="n"/>
      <c r="B53" s="378" t="inlineStr">
        <is>
          <t>AISHODO</t>
        </is>
      </c>
      <c r="C53" s="451" t="inlineStr">
        <is>
          <t>Total</t>
        </is>
      </c>
      <c r="D53" t="n">
        <v>0</v>
      </c>
      <c r="E53" s="17">
        <f>SUM(#REF!)</f>
        <v/>
      </c>
    </row>
    <row r="54" ht="20.1" customFormat="1" customHeight="1" s="15">
      <c r="A54" s="647" t="n"/>
      <c r="B54" s="648" t="n"/>
      <c r="C54" s="451" t="inlineStr">
        <is>
          <t>税込</t>
        </is>
      </c>
      <c r="D54" t="n">
        <v>0</v>
      </c>
      <c r="E54" s="17" t="n"/>
    </row>
    <row r="55" ht="20.1" customFormat="1" customHeight="1" s="15">
      <c r="A55" s="647" t="n"/>
      <c r="B55" s="378" t="inlineStr">
        <is>
          <t>RUHAKU</t>
        </is>
      </c>
      <c r="C55" s="451" t="inlineStr">
        <is>
          <t>Total</t>
        </is>
      </c>
      <c r="D55" t="n">
        <v>0</v>
      </c>
      <c r="E55" s="17">
        <f>SUM(#REF!)</f>
        <v/>
      </c>
    </row>
    <row r="56" ht="20.1" customFormat="1" customHeight="1" s="15">
      <c r="A56" s="647" t="n"/>
      <c r="B56" s="648" t="n"/>
      <c r="C56" s="451" t="inlineStr">
        <is>
          <t>税込</t>
        </is>
      </c>
      <c r="D56" t="n">
        <v>0</v>
      </c>
      <c r="E56" s="17" t="n"/>
    </row>
    <row r="57" ht="20.1" customFormat="1" customHeight="1" s="15">
      <c r="A57" s="647" t="n"/>
      <c r="B57" s="378" t="inlineStr">
        <is>
          <t>McCoy</t>
        </is>
      </c>
      <c r="C57" s="451" t="inlineStr">
        <is>
          <t>Total</t>
        </is>
      </c>
      <c r="D57" t="n">
        <v>0</v>
      </c>
      <c r="E57" s="17">
        <f>SUM(#REF!)</f>
        <v/>
      </c>
    </row>
    <row r="58" ht="20.1" customFormat="1" customHeight="1" s="15">
      <c r="A58" s="647" t="n"/>
      <c r="B58" s="648" t="n"/>
      <c r="C58" s="451" t="inlineStr">
        <is>
          <t>税込</t>
        </is>
      </c>
      <c r="D58" t="n">
        <v>0</v>
      </c>
      <c r="E58" s="17">
        <f>SUM(#REF!)</f>
        <v/>
      </c>
    </row>
    <row r="59" ht="20.1" customFormat="1" customHeight="1" s="15">
      <c r="A59" s="647" t="n"/>
      <c r="B59" s="378" t="n"/>
      <c r="C59" s="451" t="inlineStr">
        <is>
          <t>Total</t>
        </is>
      </c>
      <c r="E59" s="17">
        <f>SUM(#REF!)</f>
        <v/>
      </c>
    </row>
    <row r="60" ht="20.1" customFormat="1" customHeight="1" s="15">
      <c r="A60" s="647" t="n"/>
      <c r="B60" s="648" t="n"/>
      <c r="C60" s="451" t="inlineStr">
        <is>
          <t>税込</t>
        </is>
      </c>
      <c r="E60" s="17">
        <f>SUM(#REF!)</f>
        <v/>
      </c>
    </row>
    <row r="61" ht="20.1" customFormat="1" customHeight="1" s="15">
      <c r="A61" s="647" t="n"/>
      <c r="B61" s="378" t="n"/>
      <c r="C61" s="451" t="inlineStr">
        <is>
          <t>Total</t>
        </is>
      </c>
      <c r="E61" s="17">
        <f>SUM(#REF!)</f>
        <v/>
      </c>
    </row>
    <row r="62" ht="20.1" customFormat="1" customHeight="1" s="15">
      <c r="A62" s="647" t="n"/>
      <c r="B62" s="648" t="n"/>
      <c r="C62" s="451" t="inlineStr">
        <is>
          <t>税込</t>
        </is>
      </c>
      <c r="E62" s="17">
        <f>SUM(#REF!)</f>
        <v/>
      </c>
    </row>
    <row r="63" ht="20.1" customFormat="1" customHeight="1" s="15">
      <c r="A63" s="647" t="n"/>
      <c r="B63" s="378" t="n"/>
      <c r="C63" s="451" t="inlineStr">
        <is>
          <t>Total</t>
        </is>
      </c>
      <c r="E63" s="17">
        <f>SUM(#REF!)</f>
        <v/>
      </c>
    </row>
    <row r="64" ht="20.1" customFormat="1" customHeight="1" s="15">
      <c r="A64" s="647" t="n"/>
      <c r="B64" s="648" t="n"/>
      <c r="C64" s="451" t="inlineStr">
        <is>
          <t>税込</t>
        </is>
      </c>
      <c r="E64" s="17">
        <f>SUM(#REF!)</f>
        <v/>
      </c>
    </row>
    <row r="65" ht="20.1" customFormat="1" customHeight="1" s="15">
      <c r="A65" s="647" t="n"/>
      <c r="B65" s="378" t="n"/>
      <c r="C65" s="451" t="inlineStr">
        <is>
          <t>Total</t>
        </is>
      </c>
      <c r="E65" s="17">
        <f>SUM(#REF!)</f>
        <v/>
      </c>
    </row>
    <row r="66" ht="20.1" customFormat="1" customHeight="1" s="15">
      <c r="A66" s="647" t="n"/>
      <c r="B66" s="648" t="n"/>
      <c r="C66" s="451" t="inlineStr">
        <is>
          <t>税込</t>
        </is>
      </c>
      <c r="E66" s="17">
        <f>SUM(#REF!)</f>
        <v/>
      </c>
    </row>
    <row r="67" ht="20.1" customFormat="1" customHeight="1" s="15">
      <c r="A67" s="647" t="n"/>
      <c r="B67" s="378" t="n"/>
      <c r="C67" s="451" t="inlineStr">
        <is>
          <t>Total</t>
        </is>
      </c>
      <c r="E67" s="17">
        <f>SUM(#REF!)</f>
        <v/>
      </c>
    </row>
    <row r="68" ht="20.1" customFormat="1" customHeight="1" s="15">
      <c r="A68" s="647" t="n"/>
      <c r="B68" s="648" t="n"/>
      <c r="C68" s="451" t="inlineStr">
        <is>
          <t>税込</t>
        </is>
      </c>
      <c r="E68" s="17">
        <f>SUM(#REF!)</f>
        <v/>
      </c>
    </row>
    <row r="69" ht="20.1" customFormat="1" customHeight="1" s="15">
      <c r="A69" s="647" t="n"/>
      <c r="B69" s="378" t="n"/>
      <c r="C69" s="451" t="inlineStr">
        <is>
          <t>Total</t>
        </is>
      </c>
      <c r="E69" s="17">
        <f>SUM(#REF!)</f>
        <v/>
      </c>
    </row>
    <row r="70" ht="20.1" customFormat="1" customHeight="1" s="15">
      <c r="A70" s="647" t="n"/>
      <c r="B70" s="648" t="n"/>
      <c r="C70" s="451" t="inlineStr">
        <is>
          <t>税込</t>
        </is>
      </c>
      <c r="E70" s="17">
        <f>SUM(#REF!)</f>
        <v/>
      </c>
    </row>
    <row r="71" ht="20.1" customFormat="1" customHeight="1" s="15">
      <c r="A71" s="647" t="n"/>
      <c r="B71" s="378" t="n"/>
      <c r="C71" s="451" t="inlineStr">
        <is>
          <t>Total</t>
        </is>
      </c>
      <c r="E71" s="17">
        <f>SUM(#REF!)</f>
        <v/>
      </c>
    </row>
    <row r="72" ht="20.1" customFormat="1" customHeight="1" s="15">
      <c r="A72" s="647" t="n"/>
      <c r="B72" s="648" t="n"/>
      <c r="C72" s="451" t="inlineStr">
        <is>
          <t>税込</t>
        </is>
      </c>
      <c r="E72" s="17">
        <f>SUM(#REF!)</f>
        <v/>
      </c>
    </row>
    <row r="73" ht="20.1" customFormat="1" customHeight="1" s="15">
      <c r="A73" s="647" t="n"/>
      <c r="B73" s="378" t="n"/>
      <c r="C73" s="451" t="inlineStr">
        <is>
          <t>Total</t>
        </is>
      </c>
      <c r="E73" s="17">
        <f>SUM(#REF!)</f>
        <v/>
      </c>
    </row>
    <row r="74" ht="20.1" customFormat="1" customHeight="1" s="15">
      <c r="A74" s="647" t="n"/>
      <c r="B74" s="648" t="n"/>
      <c r="C74" s="451" t="inlineStr">
        <is>
          <t>税込</t>
        </is>
      </c>
      <c r="E74" s="17">
        <f>SUM(#REF!)</f>
        <v/>
      </c>
    </row>
    <row r="75" ht="20.1" customFormat="1" customHeight="1" s="15">
      <c r="A75" s="647" t="n"/>
      <c r="B75" s="378" t="n"/>
      <c r="C75" s="451" t="inlineStr">
        <is>
          <t>Total</t>
        </is>
      </c>
      <c r="E75" s="17">
        <f>SUM(#REF!)</f>
        <v/>
      </c>
    </row>
    <row r="76" ht="20.1" customFormat="1" customHeight="1" s="15">
      <c r="A76" s="647" t="n"/>
      <c r="B76" s="648" t="n"/>
      <c r="C76" s="451" t="inlineStr">
        <is>
          <t>税込</t>
        </is>
      </c>
      <c r="E76" s="17">
        <f>SUM(#REF!)</f>
        <v/>
      </c>
    </row>
    <row r="77" ht="20.1" customFormat="1" customHeight="1" s="15">
      <c r="A77" s="647" t="n"/>
      <c r="B77" s="378" t="n"/>
      <c r="C77" s="451" t="inlineStr">
        <is>
          <t>Total</t>
        </is>
      </c>
      <c r="E77" s="17">
        <f>SUM(#REF!)</f>
        <v/>
      </c>
    </row>
    <row r="78" ht="20.1" customFormat="1" customHeight="1" s="15">
      <c r="A78" s="647" t="n"/>
      <c r="B78" s="648" t="n"/>
      <c r="C78" s="451" t="inlineStr">
        <is>
          <t>税込</t>
        </is>
      </c>
      <c r="E78" s="17">
        <f>SUM(#REF!)</f>
        <v/>
      </c>
    </row>
    <row r="79" ht="20.1" customFormat="1" customHeight="1" s="15">
      <c r="A79" s="647" t="n"/>
      <c r="B79" s="378" t="n"/>
      <c r="C79" s="451" t="inlineStr">
        <is>
          <t>Total</t>
        </is>
      </c>
      <c r="E79" s="17">
        <f>SUM(#REF!)</f>
        <v/>
      </c>
    </row>
    <row r="80" ht="20.1" customFormat="1" customHeight="1" s="15">
      <c r="A80" s="647" t="n"/>
      <c r="B80" s="648" t="n"/>
      <c r="C80" s="451" t="inlineStr">
        <is>
          <t>税込</t>
        </is>
      </c>
      <c r="E80" s="17">
        <f>SUM(#REF!)</f>
        <v/>
      </c>
    </row>
    <row r="81" ht="20.1" customFormat="1" customHeight="1" s="15">
      <c r="A81" s="647" t="n"/>
      <c r="B81" s="383" t="n"/>
      <c r="C81" s="451" t="inlineStr">
        <is>
          <t>Total</t>
        </is>
      </c>
      <c r="E81" s="17">
        <f>SUM(#REF!)</f>
        <v/>
      </c>
    </row>
    <row r="82" ht="20.1" customFormat="1" customHeight="1" s="15">
      <c r="A82" s="647" t="n"/>
      <c r="B82" s="648" t="n"/>
      <c r="C82" s="451" t="inlineStr">
        <is>
          <t>税込</t>
        </is>
      </c>
      <c r="E82" s="17">
        <f>SUM(#REF!)</f>
        <v/>
      </c>
    </row>
    <row r="83" ht="20.1" customFormat="1" customHeight="1" s="15">
      <c r="A83" s="647" t="n"/>
      <c r="B83" s="383" t="n"/>
      <c r="C83" s="451" t="inlineStr">
        <is>
          <t>Total</t>
        </is>
      </c>
      <c r="E83" s="17">
        <f>SUM(#REF!)</f>
        <v/>
      </c>
    </row>
    <row r="84" ht="20.1" customFormat="1" customHeight="1" s="15">
      <c r="A84" s="647" t="n"/>
      <c r="B84" s="648" t="n"/>
      <c r="C84" s="451" t="inlineStr">
        <is>
          <t>税込</t>
        </is>
      </c>
      <c r="E84" s="17">
        <f>SUM(#REF!)</f>
        <v/>
      </c>
    </row>
    <row r="85" ht="20.1" customFormat="1" customHeight="1" s="15">
      <c r="A85" s="647" t="n"/>
      <c r="B85" s="383" t="n"/>
      <c r="C85" s="451" t="inlineStr">
        <is>
          <t>Total</t>
        </is>
      </c>
      <c r="E85" s="17">
        <f>SUM(#REF!)</f>
        <v/>
      </c>
    </row>
    <row r="86" ht="20.1" customFormat="1" customHeight="1" s="15">
      <c r="A86" s="647" t="n"/>
      <c r="B86" s="648" t="n"/>
      <c r="C86" s="451" t="inlineStr">
        <is>
          <t>税込</t>
        </is>
      </c>
      <c r="E86" s="17">
        <f>SUM(#REF!)</f>
        <v/>
      </c>
    </row>
    <row r="87" ht="20.1" customFormat="1" customHeight="1" s="15">
      <c r="A87" s="647" t="n"/>
      <c r="B87" s="663" t="n"/>
      <c r="C87" s="451" t="inlineStr">
        <is>
          <t>Total</t>
        </is>
      </c>
      <c r="E87" s="17">
        <f>SUM(#REF!)</f>
        <v/>
      </c>
    </row>
    <row r="88" ht="20.1" customFormat="1" customHeight="1" s="15">
      <c r="A88" s="647" t="n"/>
      <c r="B88" s="648" t="n"/>
      <c r="C88" s="451" t="inlineStr">
        <is>
          <t>税込</t>
        </is>
      </c>
      <c r="E88" s="17">
        <f>SUM(#REF!)</f>
        <v/>
      </c>
    </row>
    <row r="89" ht="20.1" customFormat="1" customHeight="1" s="15">
      <c r="A89" s="647" t="n"/>
      <c r="B89" s="383" t="n"/>
      <c r="C89" s="451" t="inlineStr">
        <is>
          <t>Total</t>
        </is>
      </c>
      <c r="E89" s="17">
        <f>SUM(#REF!)</f>
        <v/>
      </c>
    </row>
    <row r="90" ht="20.1" customFormat="1" customHeight="1" s="15">
      <c r="A90" s="647" t="n"/>
      <c r="B90" s="648" t="n"/>
      <c r="C90" s="451" t="inlineStr">
        <is>
          <t>税込</t>
        </is>
      </c>
      <c r="E90" s="17">
        <f>SUM(#REF!)</f>
        <v/>
      </c>
    </row>
    <row r="91" ht="20.1" customFormat="1" customHeight="1" s="15">
      <c r="A91" s="647" t="n"/>
      <c r="B91" s="378" t="n"/>
      <c r="C91" s="451" t="inlineStr">
        <is>
          <t>Total</t>
        </is>
      </c>
      <c r="E91" s="17">
        <f>SUM(#REF!)</f>
        <v/>
      </c>
    </row>
    <row r="92" ht="20.1" customFormat="1" customHeight="1" s="15">
      <c r="A92" s="647" t="n"/>
      <c r="B92" s="648" t="n"/>
      <c r="C92" s="451" t="inlineStr">
        <is>
          <t>税込</t>
        </is>
      </c>
      <c r="E92" s="17">
        <f>SUM(#REF!)</f>
        <v/>
      </c>
    </row>
    <row r="93" ht="20.1" customFormat="1" customHeight="1" s="15">
      <c r="A93" s="647" t="n"/>
      <c r="B93" s="378" t="n"/>
      <c r="C93" s="451" t="inlineStr">
        <is>
          <t>Total</t>
        </is>
      </c>
      <c r="E93" s="17">
        <f>SUM(#REF!)</f>
        <v/>
      </c>
    </row>
    <row r="94" ht="20.1" customFormat="1" customHeight="1" s="15">
      <c r="A94" s="647" t="n"/>
      <c r="B94" s="648" t="n"/>
      <c r="C94" s="451" t="inlineStr">
        <is>
          <t>税込</t>
        </is>
      </c>
      <c r="E94" s="17">
        <f>SUM(#REF!)</f>
        <v/>
      </c>
    </row>
    <row r="95" ht="20.1" customFormat="1" customHeight="1" s="15">
      <c r="A95" s="647" t="n"/>
      <c r="B95" s="389" t="inlineStr">
        <is>
          <t>輸送費(FREIGHT)</t>
        </is>
      </c>
      <c r="C95" s="377" t="n"/>
      <c r="E95" s="17">
        <f>SUM(#REF!)</f>
        <v/>
      </c>
    </row>
    <row r="96" ht="20.1" customFormat="1" customHeight="1" s="15">
      <c r="A96" s="648" t="n"/>
      <c r="B96" s="389" t="inlineStr">
        <is>
          <t>輸送費込みTotal</t>
        </is>
      </c>
      <c r="C96" s="667" t="n"/>
      <c r="E96" s="17">
        <f>SUM(#REF!)</f>
        <v/>
      </c>
      <c r="F96" s="659">
        <f>SUM(#REF!)</f>
        <v/>
      </c>
      <c r="H96" s="43">
        <f>D96+F96</f>
        <v/>
      </c>
      <c r="I96" s="659">
        <f>#REF!+#REF!</f>
        <v/>
      </c>
    </row>
    <row r="97" ht="20.1" customFormat="1" customHeight="1" s="15">
      <c r="A97" s="390" t="inlineStr">
        <is>
          <t>売上</t>
        </is>
      </c>
      <c r="B97" s="123" t="inlineStr">
        <is>
          <t>FLOUVEIL</t>
        </is>
      </c>
      <c r="C97" s="22" t="inlineStr">
        <is>
          <t>Total</t>
        </is>
      </c>
      <c r="D97" t="n">
        <v>268520</v>
      </c>
      <c r="E97" s="17">
        <f>SUM(#REF!)</f>
        <v/>
      </c>
    </row>
    <row r="98" ht="20.1" customFormat="1" customHeight="1" s="15">
      <c r="A98" s="647" t="n"/>
      <c r="B98" s="40" t="inlineStr">
        <is>
          <t>リレント通常注文</t>
        </is>
      </c>
      <c r="C98" s="22" t="inlineStr">
        <is>
          <t>Total</t>
        </is>
      </c>
      <c r="D98" t="n">
        <v>5480434</v>
      </c>
      <c r="E98" s="17">
        <f>SUM(#REF!)</f>
        <v/>
      </c>
    </row>
    <row r="99" ht="20.1" customFormat="1" customHeight="1" s="15">
      <c r="A99" s="647" t="n"/>
      <c r="B99" s="39" t="inlineStr">
        <is>
          <t>C'BON</t>
        </is>
      </c>
      <c r="C99" s="485" t="inlineStr">
        <is>
          <t>Total</t>
        </is>
      </c>
      <c r="D99" t="n">
        <v>1791339</v>
      </c>
      <c r="E99" s="88">
        <f>SUM(#REF!)</f>
        <v/>
      </c>
    </row>
    <row r="100" ht="20.1" customFormat="1" customHeight="1" s="15">
      <c r="A100" s="647" t="n"/>
      <c r="B100" s="84" t="inlineStr">
        <is>
          <t>Q'1st-1</t>
        </is>
      </c>
      <c r="C100" s="85" t="inlineStr">
        <is>
          <t>Total</t>
        </is>
      </c>
      <c r="D100" t="n">
        <v>221127</v>
      </c>
      <c r="E100" s="86">
        <f>SUM(#REF!)</f>
        <v/>
      </c>
    </row>
    <row r="101" ht="20.1" customFormat="1" customHeight="1" s="15">
      <c r="A101" s="647" t="n"/>
      <c r="B101" s="101" t="inlineStr">
        <is>
          <t>CHANSON</t>
        </is>
      </c>
      <c r="C101" s="85" t="inlineStr">
        <is>
          <t>Total</t>
        </is>
      </c>
      <c r="D101" t="n">
        <v>123060</v>
      </c>
      <c r="E101" s="87" t="n"/>
    </row>
    <row r="102" ht="20.1" customFormat="1" customHeight="1" s="15">
      <c r="A102" s="647" t="n"/>
      <c r="B102" s="101" t="inlineStr">
        <is>
          <t>HIMELABO</t>
        </is>
      </c>
      <c r="C102" s="85" t="inlineStr">
        <is>
          <t>Total</t>
        </is>
      </c>
      <c r="D102" t="n">
        <v>50166</v>
      </c>
      <c r="E102" s="87" t="n"/>
    </row>
    <row r="103" ht="20.1" customFormat="1" customHeight="1" s="15">
      <c r="A103" s="647" t="n"/>
      <c r="B103" s="89" t="inlineStr">
        <is>
          <t>SUNSORIT</t>
        </is>
      </c>
      <c r="C103" s="424" t="inlineStr">
        <is>
          <t>Total</t>
        </is>
      </c>
      <c r="D103" t="n">
        <v>137128</v>
      </c>
      <c r="E103" s="90">
        <f>SUM(#REF!)</f>
        <v/>
      </c>
    </row>
    <row r="104" ht="20.1" customFormat="1" customHeight="1" s="15">
      <c r="A104" s="647" t="n"/>
      <c r="B104" s="38" t="inlineStr">
        <is>
          <t>KYOTOMO</t>
        </is>
      </c>
      <c r="C104" s="22" t="inlineStr">
        <is>
          <t>Total</t>
        </is>
      </c>
      <c r="D104" t="n">
        <v>308700</v>
      </c>
      <c r="E104" s="17">
        <f>SUM(#REF!)</f>
        <v/>
      </c>
    </row>
    <row r="105" ht="20.1" customFormat="1" customHeight="1" s="15">
      <c r="A105" s="647" t="n"/>
      <c r="B105" s="38" t="inlineStr">
        <is>
          <t>ELEGADOLL</t>
        </is>
      </c>
      <c r="C105" s="22" t="inlineStr">
        <is>
          <t>Total</t>
        </is>
      </c>
      <c r="D105" t="n">
        <v>162120</v>
      </c>
      <c r="E105" s="17">
        <f>SUM(#REF!)</f>
        <v/>
      </c>
    </row>
    <row r="106" ht="20.1" customFormat="1" customHeight="1" s="15">
      <c r="A106" s="647" t="n"/>
      <c r="B106" s="38" t="inlineStr">
        <is>
          <t>MAYURI</t>
        </is>
      </c>
      <c r="C106" s="22" t="inlineStr">
        <is>
          <t>Total</t>
        </is>
      </c>
      <c r="D106" t="n">
        <v>12675</v>
      </c>
      <c r="E106" s="17">
        <f>SUM(#REF!)</f>
        <v/>
      </c>
    </row>
    <row r="107" ht="20.1" customFormat="1" customHeight="1" s="15">
      <c r="A107" s="647" t="n"/>
      <c r="B107" s="38" t="inlineStr">
        <is>
          <t>ATMORE</t>
        </is>
      </c>
      <c r="C107" s="22" t="inlineStr">
        <is>
          <t>Total</t>
        </is>
      </c>
      <c r="D107" t="n">
        <v>17000</v>
      </c>
      <c r="E107" s="17">
        <f>SUM(#REF!)</f>
        <v/>
      </c>
    </row>
    <row r="108" ht="20.1" customFormat="1" customHeight="1" s="15">
      <c r="A108" s="647" t="n"/>
      <c r="B108" s="38" t="inlineStr">
        <is>
          <t>OLUPONO</t>
        </is>
      </c>
      <c r="C108" s="22" t="inlineStr">
        <is>
          <t>Total</t>
        </is>
      </c>
      <c r="D108" t="n">
        <v>7850</v>
      </c>
      <c r="E108" s="17">
        <f>SUM(#REF!)</f>
        <v/>
      </c>
    </row>
    <row r="109" ht="20.1" customFormat="1" customHeight="1" s="15">
      <c r="A109" s="647" t="n"/>
      <c r="B109" s="38" t="inlineStr">
        <is>
          <t>DIME HEALTH CARE</t>
        </is>
      </c>
      <c r="C109" s="22" t="inlineStr">
        <is>
          <t>Total</t>
        </is>
      </c>
      <c r="D109" t="n">
        <v>67878</v>
      </c>
      <c r="E109" s="17">
        <f>SUM(#REF!)</f>
        <v/>
      </c>
    </row>
    <row r="110" ht="20.1" customFormat="1" customHeight="1" s="15">
      <c r="A110" s="647" t="n"/>
      <c r="B110" s="38" t="inlineStr">
        <is>
          <t>EMU</t>
        </is>
      </c>
      <c r="C110" s="22" t="inlineStr">
        <is>
          <t>Total</t>
        </is>
      </c>
      <c r="D110" t="n">
        <v>60750</v>
      </c>
      <c r="E110" s="17">
        <f>SUM(#REF!)</f>
        <v/>
      </c>
    </row>
    <row r="111" ht="20.1" customFormat="1" customHeight="1" s="15">
      <c r="A111" s="647" t="n"/>
      <c r="B111" s="39" t="inlineStr">
        <is>
          <t>CHIKUHODO</t>
        </is>
      </c>
      <c r="C111" s="22" t="inlineStr">
        <is>
          <t>Total</t>
        </is>
      </c>
      <c r="D111" t="n">
        <v>221410</v>
      </c>
      <c r="E111" s="17">
        <f>SUM(#REF!)</f>
        <v/>
      </c>
    </row>
    <row r="112" ht="20.1" customFormat="1" customHeight="1" s="15">
      <c r="A112" s="647" t="n"/>
      <c r="B112" s="39" t="inlineStr">
        <is>
          <t>LAPIDEM</t>
        </is>
      </c>
      <c r="C112" s="22" t="inlineStr">
        <is>
          <t>Total</t>
        </is>
      </c>
      <c r="D112" t="n">
        <v>524786</v>
      </c>
      <c r="E112" s="17">
        <f>SUM(#REF!)</f>
        <v/>
      </c>
    </row>
    <row r="113" ht="20.1" customFormat="1" customHeight="1" s="15">
      <c r="A113" s="647" t="n"/>
      <c r="B113" s="39" t="inlineStr">
        <is>
          <t>ROSY DROP</t>
        </is>
      </c>
      <c r="C113" s="22" t="inlineStr">
        <is>
          <t>Total</t>
        </is>
      </c>
      <c r="D113" t="n">
        <v>144530</v>
      </c>
      <c r="E113" s="17">
        <f>SUM(#REF!)</f>
        <v/>
      </c>
    </row>
    <row r="114" ht="20.1" customFormat="1" customHeight="1" s="15">
      <c r="A114" s="647" t="n"/>
      <c r="B114" s="39" t="inlineStr">
        <is>
          <t>ESTLABO</t>
        </is>
      </c>
      <c r="C114" s="22" t="inlineStr">
        <is>
          <t>Total</t>
        </is>
      </c>
      <c r="D114" t="n">
        <v>594649</v>
      </c>
      <c r="E114" s="17">
        <f>SUM(#REF!)</f>
        <v/>
      </c>
    </row>
    <row r="115" ht="20.1" customFormat="1" customHeight="1" s="15">
      <c r="A115" s="647" t="n"/>
      <c r="B115" s="38" t="inlineStr">
        <is>
          <t>Ajuste</t>
        </is>
      </c>
      <c r="C115" s="22" t="inlineStr">
        <is>
          <t>Total</t>
        </is>
      </c>
      <c r="D115" t="n">
        <v>3875</v>
      </c>
      <c r="E115" s="17">
        <f>SUM(#REF!)</f>
        <v/>
      </c>
    </row>
    <row r="116" ht="20.1" customFormat="1" customHeight="1" s="15">
      <c r="A116" s="647" t="n"/>
      <c r="B116" s="39" t="inlineStr">
        <is>
          <t>ISTYLE</t>
        </is>
      </c>
      <c r="C116" s="22" t="inlineStr">
        <is>
          <t>Total</t>
        </is>
      </c>
      <c r="D116" t="n">
        <v>43260</v>
      </c>
      <c r="E116" s="17">
        <f>SUM(#REF!)</f>
        <v/>
      </c>
    </row>
    <row r="117" ht="20.1" customFormat="1" customHeight="1" s="15">
      <c r="A117" s="647" t="n"/>
      <c r="B117" s="39" t="inlineStr">
        <is>
          <t>MEROS</t>
        </is>
      </c>
      <c r="C117" s="22" t="inlineStr">
        <is>
          <t>Total</t>
        </is>
      </c>
      <c r="D117" t="n">
        <v>70934</v>
      </c>
      <c r="E117" s="17">
        <f>SUM(#REF!)</f>
        <v/>
      </c>
    </row>
    <row r="118" ht="20.1" customFormat="1" customHeight="1" s="15">
      <c r="A118" s="647" t="n"/>
      <c r="B118" s="219" t="inlineStr">
        <is>
          <t>Beauty Conexion</t>
        </is>
      </c>
      <c r="C118" s="22" t="inlineStr">
        <is>
          <t>Total</t>
        </is>
      </c>
      <c r="D118" t="n">
        <v>61020</v>
      </c>
      <c r="E118" s="17" t="n"/>
    </row>
    <row r="119" ht="20.1" customFormat="1" customHeight="1" s="15">
      <c r="A119" s="647" t="n"/>
      <c r="B119" s="39" t="inlineStr">
        <is>
          <t>COSMEPRO</t>
        </is>
      </c>
      <c r="C119" s="22" t="inlineStr">
        <is>
          <t>Total</t>
        </is>
      </c>
      <c r="D119" t="n">
        <v>73932</v>
      </c>
      <c r="E119" s="17">
        <f>SUM(#REF!)</f>
        <v/>
      </c>
    </row>
    <row r="120" ht="20.1" customFormat="1" customHeight="1" s="15">
      <c r="A120" s="647" t="n"/>
      <c r="B120" s="39" t="inlineStr">
        <is>
          <t>AFURA</t>
        </is>
      </c>
      <c r="C120" s="22" t="inlineStr">
        <is>
          <t>Total</t>
        </is>
      </c>
      <c r="D120" t="n">
        <v>781983</v>
      </c>
      <c r="E120" s="17">
        <f>SUM(#REF!)</f>
        <v/>
      </c>
    </row>
    <row r="121" ht="20.1" customFormat="1" customHeight="1" s="15">
      <c r="A121" s="647" t="n"/>
      <c r="B121" s="39" t="inlineStr">
        <is>
          <t>HANAKO</t>
        </is>
      </c>
      <c r="C121" s="22" t="inlineStr">
        <is>
          <t>Total</t>
        </is>
      </c>
      <c r="D121" t="n">
        <v>9224</v>
      </c>
      <c r="E121" s="17">
        <f>SUM(#REF!)</f>
        <v/>
      </c>
    </row>
    <row r="122" ht="20.1" customFormat="1" customHeight="1" s="15">
      <c r="A122" s="647" t="n"/>
      <c r="B122" s="39" t="inlineStr">
        <is>
          <t>AISHODO</t>
        </is>
      </c>
      <c r="C122" s="22" t="inlineStr">
        <is>
          <t>Total</t>
        </is>
      </c>
      <c r="D122" t="n">
        <v>26400</v>
      </c>
      <c r="E122" s="17">
        <f>SUM(#REF!)</f>
        <v/>
      </c>
      <c r="G122" s="659" t="n"/>
    </row>
    <row r="123" ht="20.1" customFormat="1" customHeight="1" s="15">
      <c r="A123" s="647" t="n"/>
      <c r="B123" s="39" t="inlineStr">
        <is>
          <t>RUHAKU</t>
        </is>
      </c>
      <c r="C123" s="22" t="inlineStr">
        <is>
          <t>Total</t>
        </is>
      </c>
      <c r="D123" t="n">
        <v>78210</v>
      </c>
      <c r="E123" s="17">
        <f>SUM(#REF!)</f>
        <v/>
      </c>
    </row>
    <row r="124" ht="20.1" customFormat="1" customHeight="1" s="15">
      <c r="A124" s="647" t="n"/>
      <c r="B124" s="39" t="inlineStr">
        <is>
          <t>McCoy</t>
        </is>
      </c>
      <c r="C124" s="22" t="inlineStr">
        <is>
          <t>Total</t>
        </is>
      </c>
      <c r="D124" t="n">
        <v>55436</v>
      </c>
      <c r="E124" s="17">
        <f>SUM(#REF!)</f>
        <v/>
      </c>
    </row>
    <row r="125" ht="20.1" customFormat="1" customHeight="1" s="15">
      <c r="A125" s="647" t="n"/>
      <c r="B125" s="39" t="n"/>
      <c r="C125" s="22" t="inlineStr">
        <is>
          <t>Total</t>
        </is>
      </c>
      <c r="E125" s="17">
        <f>SUM(#REF!)</f>
        <v/>
      </c>
    </row>
    <row r="126" ht="20.1" customFormat="1" customHeight="1" s="15">
      <c r="A126" s="647" t="n"/>
      <c r="B126" s="39" t="n"/>
      <c r="C126" s="22" t="inlineStr">
        <is>
          <t>Total</t>
        </is>
      </c>
      <c r="E126" s="17">
        <f>SUM(#REF!)</f>
        <v/>
      </c>
    </row>
    <row r="127" ht="20.1" customFormat="1" customHeight="1" s="15">
      <c r="A127" s="647" t="n"/>
      <c r="B127" s="39" t="n"/>
      <c r="C127" s="22" t="inlineStr">
        <is>
          <t>Total</t>
        </is>
      </c>
      <c r="E127" s="17">
        <f>SUM(#REF!)</f>
        <v/>
      </c>
    </row>
    <row r="128" ht="20.1" customFormat="1" customHeight="1" s="15">
      <c r="A128" s="647" t="n"/>
      <c r="B128" s="39" t="n"/>
      <c r="C128" s="22" t="inlineStr">
        <is>
          <t>Total</t>
        </is>
      </c>
      <c r="E128" s="17">
        <f>SUM(#REF!)</f>
        <v/>
      </c>
    </row>
    <row r="129" ht="20.1" customFormat="1" customHeight="1" s="15">
      <c r="A129" s="647" t="n"/>
      <c r="B129" s="39" t="n"/>
      <c r="C129" s="361" t="inlineStr">
        <is>
          <t>Total</t>
        </is>
      </c>
      <c r="E129" s="17">
        <f>SUM(#REF!)</f>
        <v/>
      </c>
    </row>
    <row r="130" ht="19.5" customFormat="1" customHeight="1" s="15">
      <c r="A130" s="647" t="n"/>
      <c r="B130" s="39" t="n"/>
      <c r="C130" s="22" t="inlineStr">
        <is>
          <t>Total</t>
        </is>
      </c>
      <c r="E130" s="17">
        <f>SUM(#REF!)</f>
        <v/>
      </c>
    </row>
    <row r="131" ht="20.1" customFormat="1" customHeight="1" s="15">
      <c r="A131" s="647" t="n"/>
      <c r="B131" s="39" t="n"/>
      <c r="C131" s="22" t="inlineStr">
        <is>
          <t>Total</t>
        </is>
      </c>
      <c r="E131" s="17">
        <f>SUM(#REF!)</f>
        <v/>
      </c>
    </row>
    <row r="132" ht="20.1" customFormat="1" customHeight="1" s="15">
      <c r="A132" s="647" t="n"/>
      <c r="B132" s="39" t="n"/>
      <c r="C132" s="22" t="inlineStr">
        <is>
          <t>Total</t>
        </is>
      </c>
      <c r="E132" s="17">
        <f>SUM(#REF!)</f>
        <v/>
      </c>
    </row>
    <row r="133" ht="19.5" customFormat="1" customHeight="1" s="15">
      <c r="A133" s="647" t="n"/>
      <c r="B133" s="39" t="n"/>
      <c r="C133" s="22" t="inlineStr">
        <is>
          <t>Total</t>
        </is>
      </c>
      <c r="E133" s="17">
        <f>SUM(#REF!)</f>
        <v/>
      </c>
    </row>
    <row r="134" ht="20.1" customFormat="1" customHeight="1" s="15">
      <c r="A134" s="647" t="n"/>
      <c r="B134" s="219" t="n"/>
      <c r="C134" s="22" t="inlineStr">
        <is>
          <t>Total</t>
        </is>
      </c>
      <c r="E134" s="17" t="n"/>
    </row>
    <row r="135" ht="20.1" customFormat="1" customHeight="1" s="15">
      <c r="A135" s="647" t="n"/>
      <c r="B135" s="219" t="n"/>
      <c r="C135" s="22" t="inlineStr">
        <is>
          <t>Total</t>
        </is>
      </c>
      <c r="E135" s="17" t="n"/>
    </row>
    <row r="136" ht="20.1" customFormat="1" customHeight="1" s="15">
      <c r="A136" s="647" t="n"/>
      <c r="B136" s="219" t="n"/>
      <c r="C136" s="22" t="inlineStr">
        <is>
          <t>Total</t>
        </is>
      </c>
      <c r="E136" s="17" t="n"/>
    </row>
    <row r="137" ht="20.1" customFormat="1" customHeight="1" s="15">
      <c r="A137" s="647" t="n"/>
      <c r="B137" s="219" t="n"/>
      <c r="C137" s="22" t="inlineStr">
        <is>
          <t>Total</t>
        </is>
      </c>
      <c r="E137" s="17" t="n"/>
      <c r="H137" s="43">
        <f>D142+'YAMATO2308~2407 '!H7</f>
        <v/>
      </c>
    </row>
    <row r="138" ht="20.1" customFormat="1" customHeight="1" s="15">
      <c r="A138" s="647" t="n"/>
      <c r="B138" s="124" t="n"/>
      <c r="C138" s="22" t="inlineStr">
        <is>
          <t>Total</t>
        </is>
      </c>
      <c r="E138" s="17" t="n"/>
    </row>
    <row r="139" ht="20.1" customFormat="1" customHeight="1" s="15">
      <c r="A139" s="647" t="n"/>
      <c r="B139" s="39" t="n"/>
      <c r="C139" s="22" t="inlineStr">
        <is>
          <t>Total</t>
        </is>
      </c>
      <c r="E139" s="17">
        <f>SUM(#REF!)</f>
        <v/>
      </c>
    </row>
    <row r="140" ht="20.1" customFormat="1" customHeight="1" s="15">
      <c r="A140" s="647" t="n"/>
      <c r="B140" s="100" t="n"/>
      <c r="C140" s="22" t="inlineStr">
        <is>
          <t>Total</t>
        </is>
      </c>
      <c r="E140" s="17">
        <f>SUM(#REF!)</f>
        <v/>
      </c>
      <c r="F140" s="659" t="n"/>
    </row>
    <row r="141" ht="20.1" customFormat="1" customHeight="1" s="15">
      <c r="A141" s="648" t="n"/>
      <c r="B141" s="41" t="inlineStr">
        <is>
          <t>Freight</t>
        </is>
      </c>
      <c r="C141" s="42" t="n"/>
      <c r="E141" s="17">
        <f>SUM(#REF!)</f>
        <v/>
      </c>
      <c r="F141" s="659">
        <f>#REF!-#REF!</f>
        <v/>
      </c>
      <c r="G141" s="43">
        <f>D142+E141</f>
        <v/>
      </c>
      <c r="H141" s="659" t="n"/>
    </row>
    <row r="142" ht="20.1" customFormat="1" customHeight="1" s="15">
      <c r="A142" s="475" t="inlineStr">
        <is>
          <t>輸送費込み請求金額</t>
        </is>
      </c>
      <c r="B142" s="719" t="n"/>
      <c r="C142" s="719" t="n"/>
      <c r="E142" s="17">
        <f>SUM(#REF!)</f>
        <v/>
      </c>
      <c r="F142" s="221">
        <f>E141/#REF!</f>
        <v/>
      </c>
      <c r="G142" s="43">
        <f>F141-G96</f>
        <v/>
      </c>
      <c r="I142" s="308" t="inlineStr">
        <is>
          <t>ロシア</t>
        </is>
      </c>
      <c r="J142" s="659">
        <f>#REF!+#REF!+#REF!+#REF!+#REF!+#REF!+#REF!+#REF!+#REF!+#REF!+#REF!+#REF!+#REF!+#REF!+#REF!</f>
        <v/>
      </c>
    </row>
    <row r="143" ht="20.1" customFormat="1" customHeight="1" s="15">
      <c r="A143" s="734" t="inlineStr">
        <is>
          <t>KS/センコン総合利益</t>
        </is>
      </c>
      <c r="B143" s="681" t="n"/>
      <c r="C143" s="681" t="n"/>
      <c r="E143" s="17">
        <f>SUM(#REF!)</f>
        <v/>
      </c>
      <c r="I143" s="308" t="inlineStr">
        <is>
          <t>ドバイ</t>
        </is>
      </c>
      <c r="J143" s="659">
        <f>#REF!+#REF!+#REF!+#REF!+#REF!+#REF!</f>
        <v/>
      </c>
    </row>
    <row r="144" ht="20.1" customFormat="1" customHeight="1" s="15">
      <c r="A144" s="703" t="n"/>
      <c r="B144" s="708" t="n"/>
      <c r="C144" s="708" t="n"/>
      <c r="E144" s="26">
        <f>D143/D142</f>
        <v/>
      </c>
      <c r="I144" s="308" t="inlineStr">
        <is>
          <t>フランス</t>
        </is>
      </c>
      <c r="J144" s="659" t="n"/>
    </row>
    <row r="145" ht="20.1" customFormat="1" customHeight="1" s="15">
      <c r="A145" s="481" t="inlineStr">
        <is>
          <t>センコン
利益</t>
        </is>
      </c>
      <c r="B145" s="489" t="inlineStr">
        <is>
          <t>センコン利益(FLOUVEIL,CBON)</t>
        </is>
      </c>
      <c r="C145" s="667" t="n"/>
      <c r="E145" s="782">
        <f>SUM(#REF!)</f>
        <v/>
      </c>
    </row>
    <row r="146" ht="20.1" customFormat="1" customHeight="1" s="15">
      <c r="A146" s="648" t="n"/>
      <c r="B146" s="489" t="inlineStr">
        <is>
          <t>センコン利益率(FLOUVEIL,CBON)</t>
        </is>
      </c>
      <c r="C146" s="667" t="n"/>
      <c r="E146" s="25">
        <f>D145/(D11+D5)</f>
        <v/>
      </c>
    </row>
    <row r="147" ht="20.1" customFormat="1" customHeight="1" s="15">
      <c r="A147" s="735" t="inlineStr">
        <is>
          <t>KS商品別利益</t>
        </is>
      </c>
      <c r="B147" s="412" t="inlineStr">
        <is>
          <t>FLOUVEIL</t>
        </is>
      </c>
      <c r="C147" s="705" t="n"/>
      <c r="D147" t="n">
        <v>45770</v>
      </c>
      <c r="E147" s="782">
        <f>SUM(#REF!)</f>
        <v/>
      </c>
    </row>
    <row r="148" ht="20.1" customFormat="1" customHeight="1" s="15">
      <c r="A148" s="647" t="n"/>
      <c r="B148" s="703" t="n"/>
      <c r="C148" s="704" t="n"/>
      <c r="D148" t="n">
        <v>17.04528526739163</v>
      </c>
      <c r="E148" s="26">
        <f>D147/D97</f>
        <v/>
      </c>
    </row>
    <row r="149" ht="20.1" customFormat="1" customHeight="1" s="15">
      <c r="A149" s="647" t="n"/>
      <c r="B149" s="412" t="inlineStr">
        <is>
          <t>リレント通常注文</t>
        </is>
      </c>
      <c r="C149" s="705" t="n"/>
      <c r="D149" t="n">
        <v>1147342</v>
      </c>
      <c r="E149" s="782">
        <f>SUM(#REF!)</f>
        <v/>
      </c>
    </row>
    <row r="150" ht="20.1" customFormat="1" customHeight="1" s="15">
      <c r="A150" s="647" t="n"/>
      <c r="B150" s="703" t="n"/>
      <c r="C150" s="704" t="n"/>
      <c r="D150" t="n">
        <v>20.93523980035158</v>
      </c>
      <c r="E150" s="25">
        <f>D149/D98</f>
        <v/>
      </c>
    </row>
    <row r="151" ht="20.1" customFormat="1" customHeight="1" s="15">
      <c r="A151" s="647" t="n"/>
      <c r="B151" s="412" t="inlineStr">
        <is>
          <t>C'BON</t>
        </is>
      </c>
      <c r="C151" s="705" t="n"/>
      <c r="D151" t="n">
        <v>358539</v>
      </c>
      <c r="E151" s="782">
        <f>SUM(#REF!)</f>
        <v/>
      </c>
    </row>
    <row r="152" ht="20.1" customFormat="1" customHeight="1" s="15">
      <c r="A152" s="647" t="n"/>
      <c r="B152" s="703" t="n"/>
      <c r="C152" s="704" t="n"/>
      <c r="D152" t="n">
        <v>20.01513951295651</v>
      </c>
      <c r="E152" s="25">
        <f>D151/D99</f>
        <v/>
      </c>
    </row>
    <row r="153" ht="20.1" customFormat="1" customHeight="1" s="15">
      <c r="A153" s="647" t="n"/>
      <c r="B153" s="412" t="inlineStr">
        <is>
          <t>Q'1st-1</t>
        </is>
      </c>
      <c r="C153" s="705" t="n"/>
      <c r="D153" t="n">
        <v>48049</v>
      </c>
      <c r="E153" s="783">
        <f>SUM(#REF!)</f>
        <v/>
      </c>
    </row>
    <row r="154" ht="20.1" customFormat="1" customHeight="1" s="15">
      <c r="A154" s="647" t="n"/>
      <c r="B154" s="703" t="n"/>
      <c r="C154" s="704" t="n"/>
      <c r="D154" t="n">
        <v>21.72914207672514</v>
      </c>
      <c r="E154" s="25">
        <f>D153/D100</f>
        <v/>
      </c>
    </row>
    <row r="155" ht="20.1" customFormat="1" customHeight="1" s="15">
      <c r="A155" s="647" t="n"/>
      <c r="B155" s="414" t="inlineStr">
        <is>
          <t>CHANSON</t>
        </is>
      </c>
      <c r="C155" s="705" t="n"/>
      <c r="D155" t="n">
        <v>27060</v>
      </c>
      <c r="E155" s="782">
        <f>SUM(#REF!)</f>
        <v/>
      </c>
    </row>
    <row r="156" ht="20.1" customFormat="1" customHeight="1" s="15">
      <c r="A156" s="647" t="n"/>
      <c r="B156" s="703" t="n"/>
      <c r="C156" s="704" t="n"/>
      <c r="D156" t="n">
        <v>21.9892735251097</v>
      </c>
      <c r="E156" s="25">
        <f>D155/D103</f>
        <v/>
      </c>
    </row>
    <row r="157" ht="20.1" customFormat="1" customHeight="1" s="15">
      <c r="A157" s="647" t="n"/>
      <c r="B157" s="414" t="inlineStr">
        <is>
          <t>HIMELABO</t>
        </is>
      </c>
      <c r="C157" s="705" t="n"/>
      <c r="D157" t="n">
        <v>10050</v>
      </c>
      <c r="E157" s="782">
        <f>SUM(#REF!)</f>
        <v/>
      </c>
    </row>
    <row r="158" ht="20.1" customFormat="1" customHeight="1" s="15">
      <c r="A158" s="647" t="n"/>
      <c r="B158" s="703" t="n"/>
      <c r="C158" s="704" t="n"/>
      <c r="D158" t="n">
        <v>20.03348881712714</v>
      </c>
      <c r="E158" s="25">
        <f>D157/D104</f>
        <v/>
      </c>
    </row>
    <row r="159" ht="20.1" customFormat="1" customHeight="1" s="15">
      <c r="A159" s="647" t="n"/>
      <c r="B159" s="414" t="inlineStr">
        <is>
          <t>SUNSORIT</t>
        </is>
      </c>
      <c r="C159" s="705" t="n"/>
      <c r="D159" t="n">
        <v>42148</v>
      </c>
      <c r="E159" s="782">
        <f>SUM(#REF!)</f>
        <v/>
      </c>
    </row>
    <row r="160" ht="20.1" customFormat="1" customHeight="1" s="15">
      <c r="A160" s="647" t="n"/>
      <c r="B160" s="703" t="n"/>
      <c r="C160" s="704" t="n"/>
      <c r="D160" t="n">
        <v>30.73624642669622</v>
      </c>
      <c r="E160" s="25">
        <f>D159/D105</f>
        <v/>
      </c>
    </row>
    <row r="161" ht="20.1" customFormat="1" customHeight="1" s="15">
      <c r="A161" s="647" t="n"/>
      <c r="B161" s="415" t="inlineStr">
        <is>
          <t>KYOTOMO</t>
        </is>
      </c>
      <c r="C161" s="681" t="n"/>
      <c r="D161" t="n">
        <v>54936</v>
      </c>
      <c r="E161" s="782">
        <f>SUM(#REF!)</f>
        <v/>
      </c>
    </row>
    <row r="162" ht="20.1" customFormat="1" customHeight="1" s="15">
      <c r="A162" s="647" t="n"/>
      <c r="B162" s="703" t="n"/>
      <c r="C162" s="708" t="n"/>
      <c r="D162" t="n">
        <v>17.79591836734694</v>
      </c>
      <c r="E162" s="25">
        <f>D161/D106</f>
        <v/>
      </c>
    </row>
    <row r="163" ht="20.1" customFormat="1" customHeight="1" s="15">
      <c r="A163" s="647" t="n"/>
      <c r="B163" s="415" t="inlineStr">
        <is>
          <t>ELEGADOLL</t>
        </is>
      </c>
      <c r="C163" s="681" t="n"/>
      <c r="D163" t="n">
        <v>27720</v>
      </c>
      <c r="E163" s="782">
        <f>SUM(#REF!)</f>
        <v/>
      </c>
    </row>
    <row r="164" ht="20.1" customFormat="1" customHeight="1" s="15">
      <c r="A164" s="647" t="n"/>
      <c r="B164" s="703" t="n"/>
      <c r="C164" s="708" t="n"/>
      <c r="D164" t="n">
        <v>17.09844559585492</v>
      </c>
      <c r="E164" s="25">
        <f>D163/D107</f>
        <v/>
      </c>
    </row>
    <row r="165" ht="20.1" customFormat="1" customHeight="1" s="15">
      <c r="A165" s="647" t="n"/>
      <c r="B165" s="709" t="inlineStr">
        <is>
          <t>MAYURI</t>
        </is>
      </c>
      <c r="C165" s="116" t="n"/>
      <c r="D165" t="n">
        <v>2225</v>
      </c>
      <c r="E165" s="784">
        <f>SUM(#REF!)</f>
        <v/>
      </c>
    </row>
    <row r="166" ht="20.1" customFormat="1" customHeight="1" s="15">
      <c r="A166" s="647" t="n"/>
      <c r="B166" s="703" t="n"/>
      <c r="C166" s="116" t="n"/>
      <c r="D166" t="n">
        <v>17.55424063116371</v>
      </c>
      <c r="E166" s="25">
        <f>D165/D108</f>
        <v/>
      </c>
    </row>
    <row r="167" ht="20.1" customFormat="1" customHeight="1" s="15">
      <c r="A167" s="647" t="n"/>
      <c r="B167" s="415" t="inlineStr">
        <is>
          <t>ATMORE</t>
        </is>
      </c>
      <c r="C167" s="681" t="n"/>
      <c r="D167" t="n">
        <v>3400</v>
      </c>
      <c r="E167" s="782">
        <f>SUM(#REF!)</f>
        <v/>
      </c>
    </row>
    <row r="168" ht="20.1" customFormat="1" customHeight="1" s="15">
      <c r="A168" s="647" t="n"/>
      <c r="B168" s="703" t="n"/>
      <c r="C168" s="708" t="n"/>
      <c r="D168" t="n">
        <v>20</v>
      </c>
      <c r="E168" s="25">
        <f>D167/D109</f>
        <v/>
      </c>
    </row>
    <row r="169" ht="20.1" customFormat="1" customHeight="1" s="15">
      <c r="A169" s="647" t="n"/>
      <c r="B169" s="709" t="inlineStr">
        <is>
          <t>OLUPONO</t>
        </is>
      </c>
      <c r="C169" s="681" t="n"/>
      <c r="D169" t="n">
        <v>1350</v>
      </c>
      <c r="E169" s="783">
        <f>SUM(#REF!)</f>
        <v/>
      </c>
    </row>
    <row r="170" ht="20.1" customFormat="1" customHeight="1" s="15">
      <c r="A170" s="647" t="n"/>
      <c r="B170" s="703" t="n"/>
      <c r="C170" s="708" t="n"/>
      <c r="D170" t="n">
        <v>17.19745222929936</v>
      </c>
      <c r="E170" s="25">
        <f>D169/D110</f>
        <v/>
      </c>
    </row>
    <row r="171" ht="20.1" customFormat="1" customHeight="1" s="15">
      <c r="A171" s="647" t="n"/>
      <c r="B171" s="709" t="inlineStr">
        <is>
          <t>DIME HEALTH CARE</t>
        </is>
      </c>
      <c r="C171" s="116" t="n"/>
      <c r="D171" t="n">
        <v>20358</v>
      </c>
      <c r="E171" s="54">
        <f>SUM(#REF!)</f>
        <v/>
      </c>
    </row>
    <row r="172" ht="20.1" customFormat="1" customHeight="1" s="15">
      <c r="A172" s="647" t="n"/>
      <c r="B172" s="703" t="n"/>
      <c r="C172" s="116" t="n"/>
      <c r="D172" t="n">
        <v>29.9920445505171</v>
      </c>
      <c r="E172" s="25">
        <f>D171/D111</f>
        <v/>
      </c>
    </row>
    <row r="173" ht="20.1" customFormat="1" customHeight="1" s="15">
      <c r="A173" s="647" t="n"/>
      <c r="B173" s="709" t="inlineStr">
        <is>
          <t>EMU</t>
        </is>
      </c>
      <c r="C173" s="681" t="n"/>
      <c r="D173" t="n">
        <v>12150</v>
      </c>
      <c r="E173" s="783">
        <f>SUM(#REF!)</f>
        <v/>
      </c>
    </row>
    <row r="174" ht="20.1" customFormat="1" customHeight="1" s="15">
      <c r="A174" s="647" t="n"/>
      <c r="B174" s="703" t="n"/>
      <c r="C174" s="708" t="n"/>
      <c r="D174" t="n">
        <v>20</v>
      </c>
      <c r="E174" s="25">
        <f>D173/D112</f>
        <v/>
      </c>
    </row>
    <row r="175" ht="20.1" customFormat="1" customHeight="1" s="15">
      <c r="A175" s="647" t="n"/>
      <c r="B175" s="710" t="inlineStr">
        <is>
          <t>CHIKUHODO</t>
        </is>
      </c>
      <c r="C175" s="705" t="n"/>
      <c r="D175" t="n">
        <v>33310</v>
      </c>
      <c r="E175" s="784">
        <f>SUM(#REF!)</f>
        <v/>
      </c>
    </row>
    <row r="176" ht="20.1" customFormat="1" customHeight="1" s="15">
      <c r="A176" s="647" t="n"/>
      <c r="B176" s="703" t="n"/>
      <c r="C176" s="704" t="n"/>
      <c r="D176" t="n">
        <v>15.04448760218599</v>
      </c>
      <c r="E176" s="25">
        <f>D175/D113</f>
        <v/>
      </c>
    </row>
    <row r="177" ht="20.1" customFormat="1" customHeight="1" s="15">
      <c r="A177" s="647" t="n"/>
      <c r="B177" s="709" t="inlineStr">
        <is>
          <t>LAPIDEM</t>
        </is>
      </c>
      <c r="C177" s="681" t="n"/>
      <c r="D177" t="n">
        <v>83506</v>
      </c>
      <c r="E177" s="783">
        <f>SUM(#REF!)</f>
        <v/>
      </c>
    </row>
    <row r="178" ht="20.1" customFormat="1" customHeight="1" s="15">
      <c r="A178" s="647" t="n"/>
      <c r="B178" s="703" t="n"/>
      <c r="C178" s="708" t="n"/>
      <c r="D178" t="n">
        <v>15.91239095555141</v>
      </c>
      <c r="E178" s="25">
        <f>D177/D114</f>
        <v/>
      </c>
    </row>
    <row r="179" ht="20.1" customFormat="1" customHeight="1" s="15">
      <c r="A179" s="647" t="n"/>
      <c r="B179" s="709" t="inlineStr">
        <is>
          <t>ROSY DROP</t>
        </is>
      </c>
      <c r="C179" s="681" t="n"/>
      <c r="D179" t="n">
        <v>29330</v>
      </c>
      <c r="E179" s="783">
        <f>SUM(#REF!)</f>
        <v/>
      </c>
    </row>
    <row r="180" ht="20.1" customFormat="1" customHeight="1" s="15">
      <c r="A180" s="647" t="n"/>
      <c r="B180" s="703" t="n"/>
      <c r="C180" s="708" t="n"/>
      <c r="D180" t="n">
        <v>20.29336469937037</v>
      </c>
      <c r="E180" s="25">
        <f>D179/D115</f>
        <v/>
      </c>
    </row>
    <row r="181" ht="20.1" customFormat="1" customHeight="1" s="15">
      <c r="A181" s="647" t="n"/>
      <c r="B181" s="709" t="inlineStr">
        <is>
          <t>ESTLABO</t>
        </is>
      </c>
      <c r="C181" s="681" t="n"/>
      <c r="D181" t="n">
        <v>118139</v>
      </c>
      <c r="E181" s="783">
        <f>SUM(#REF!)</f>
        <v/>
      </c>
    </row>
    <row r="182" ht="20.1" customFormat="1" customHeight="1" s="15">
      <c r="A182" s="647" t="n"/>
      <c r="B182" s="703" t="n"/>
      <c r="C182" s="708" t="n"/>
      <c r="D182" t="n">
        <v>19.86701398640206</v>
      </c>
      <c r="E182" s="25">
        <f>D181/D116</f>
        <v/>
      </c>
    </row>
    <row r="183" ht="20.1" customFormat="1" customHeight="1" s="15">
      <c r="A183" s="647" t="n"/>
      <c r="B183" s="709" t="inlineStr">
        <is>
          <t>Ajuste</t>
        </is>
      </c>
      <c r="C183" s="681" t="n"/>
      <c r="D183" t="n">
        <v>775</v>
      </c>
      <c r="E183" s="54">
        <f>SUM(#REF!)</f>
        <v/>
      </c>
    </row>
    <row r="184" ht="20.1" customFormat="1" customHeight="1" s="15">
      <c r="A184" s="647" t="n"/>
      <c r="B184" s="703" t="n"/>
      <c r="C184" s="708" t="n"/>
      <c r="D184" t="n">
        <v>20</v>
      </c>
      <c r="E184" s="25">
        <f>D183/D117</f>
        <v/>
      </c>
    </row>
    <row r="185" ht="20.1" customFormat="1" customHeight="1" s="15">
      <c r="A185" s="647" t="n"/>
      <c r="B185" s="710" t="inlineStr">
        <is>
          <t>ISTYLE</t>
        </is>
      </c>
      <c r="C185" s="705" t="n"/>
      <c r="D185" t="n">
        <v>8740</v>
      </c>
      <c r="E185" s="784">
        <f>SUM(#REF!)</f>
        <v/>
      </c>
    </row>
    <row r="186" ht="20.1" customFormat="1" customHeight="1" s="33">
      <c r="A186" s="647" t="n"/>
      <c r="B186" s="703" t="n"/>
      <c r="C186" s="704" t="n"/>
      <c r="D186" t="n">
        <v>20.20342117429496</v>
      </c>
      <c r="E186" s="25">
        <f>D185/D119</f>
        <v/>
      </c>
      <c r="F186" s="15" t="n"/>
      <c r="G186" s="15" t="n"/>
      <c r="H186" s="15" t="n"/>
      <c r="I186" s="15" t="n"/>
      <c r="J186" s="15" t="n"/>
    </row>
    <row r="187" ht="20.1" customFormat="1" customHeight="1" s="33">
      <c r="A187" s="647" t="n"/>
      <c r="B187" s="709" t="inlineStr">
        <is>
          <t>MEROS</t>
        </is>
      </c>
      <c r="C187" s="681" t="n"/>
      <c r="D187" t="n">
        <v>12880</v>
      </c>
      <c r="E187" s="783">
        <f>SUM(#REF!)</f>
        <v/>
      </c>
      <c r="F187" s="15" t="n"/>
      <c r="G187" s="15" t="n"/>
      <c r="H187" s="15" t="n"/>
      <c r="I187" s="15" t="n"/>
      <c r="J187" s="15" t="n"/>
    </row>
    <row r="188" ht="20.1" customFormat="1" customHeight="1" s="33">
      <c r="A188" s="647" t="n"/>
      <c r="B188" s="703" t="n"/>
      <c r="C188" s="708" t="n"/>
      <c r="D188" t="n">
        <v>18.15772408154059</v>
      </c>
      <c r="E188" s="25">
        <f>D187/D120</f>
        <v/>
      </c>
      <c r="F188" s="15" t="n"/>
      <c r="G188" s="15" t="n"/>
      <c r="H188" s="15" t="n"/>
      <c r="I188" s="15" t="n"/>
      <c r="J188" s="15" t="n"/>
    </row>
    <row r="189" ht="20.1" customFormat="1" customHeight="1" s="33">
      <c r="A189" s="647" t="n"/>
      <c r="B189" s="709" t="inlineStr">
        <is>
          <t>Beauty Conexion</t>
        </is>
      </c>
      <c r="C189" s="116" t="n"/>
      <c r="D189" t="n">
        <v>7560</v>
      </c>
      <c r="E189" s="25" t="n"/>
      <c r="F189" s="15" t="n"/>
      <c r="G189" s="15" t="n"/>
      <c r="H189" s="15" t="n"/>
      <c r="I189" s="15" t="n"/>
      <c r="J189" s="15" t="n"/>
    </row>
    <row r="190" ht="20.1" customFormat="1" customHeight="1" s="33">
      <c r="A190" s="647" t="n"/>
      <c r="B190" s="703" t="n"/>
      <c r="C190" s="116" t="n"/>
      <c r="D190" t="n">
        <v>12.38938053097345</v>
      </c>
      <c r="E190" s="25" t="n"/>
      <c r="F190" s="15" t="n"/>
      <c r="G190" s="15" t="n"/>
      <c r="H190" s="15" t="n"/>
      <c r="I190" s="15" t="n"/>
      <c r="J190" s="15" t="n"/>
    </row>
    <row r="191" ht="20.1" customFormat="1" customHeight="1" s="33">
      <c r="A191" s="647" t="n"/>
      <c r="B191" s="710" t="inlineStr">
        <is>
          <t>COSMEPRO</t>
        </is>
      </c>
      <c r="C191" s="705" t="n"/>
      <c r="D191" t="n">
        <v>41532</v>
      </c>
      <c r="E191" s="784">
        <f>SUM(#REF!)</f>
        <v/>
      </c>
      <c r="F191" s="15" t="n"/>
      <c r="G191" s="15" t="n"/>
      <c r="H191" s="15" t="n"/>
      <c r="I191" s="15" t="n"/>
      <c r="J191" s="15" t="n"/>
    </row>
    <row r="192" ht="20.1" customFormat="1" customHeight="1" s="33">
      <c r="A192" s="647" t="n"/>
      <c r="B192" s="703" t="n"/>
      <c r="C192" s="704" t="n"/>
      <c r="D192" t="n">
        <v>56.1759454633988</v>
      </c>
      <c r="E192" s="25">
        <f>D191/D124</f>
        <v/>
      </c>
      <c r="F192" s="15" t="n"/>
      <c r="G192" s="15" t="n"/>
      <c r="H192" s="15" t="n"/>
      <c r="I192" s="15" t="n"/>
      <c r="J192" s="15" t="n"/>
    </row>
    <row r="193" ht="20.1" customFormat="1" customHeight="1" s="33">
      <c r="A193" s="647" t="n"/>
      <c r="B193" s="710" t="inlineStr">
        <is>
          <t>AFURA</t>
        </is>
      </c>
      <c r="C193" s="705" t="n"/>
      <c r="D193" t="n">
        <v>757583</v>
      </c>
      <c r="E193" s="784">
        <f>SUM(#REF!)</f>
        <v/>
      </c>
      <c r="F193" s="15" t="n"/>
      <c r="G193" s="15" t="n"/>
      <c r="H193" s="15" t="n"/>
      <c r="I193" s="15" t="n"/>
      <c r="J193" s="15" t="n"/>
    </row>
    <row r="194" ht="20.1" customFormat="1" customHeight="1" s="33">
      <c r="A194" s="647" t="n"/>
      <c r="B194" s="703" t="n"/>
      <c r="C194" s="704" t="n"/>
      <c r="D194" t="n">
        <v>96.87972756440996</v>
      </c>
      <c r="E194" s="25">
        <f>D193/D129</f>
        <v/>
      </c>
      <c r="F194" s="15" t="n"/>
      <c r="G194" s="15" t="n"/>
      <c r="H194" s="15" t="n"/>
      <c r="I194" s="15" t="n"/>
      <c r="J194" s="15" t="n"/>
    </row>
    <row r="195" ht="20.1" customFormat="1" customHeight="1" s="33">
      <c r="A195" s="647" t="n"/>
      <c r="B195" s="710" t="inlineStr">
        <is>
          <t>HANAKO</t>
        </is>
      </c>
      <c r="C195" s="705" t="n"/>
      <c r="D195" t="n">
        <v>668</v>
      </c>
      <c r="E195" s="784">
        <f>SUM(#REF!)</f>
        <v/>
      </c>
      <c r="F195" s="15" t="n"/>
      <c r="G195" s="15" t="n"/>
      <c r="H195" s="15" t="n"/>
      <c r="I195" s="15" t="n"/>
      <c r="J195" s="15" t="n"/>
    </row>
    <row r="196" ht="20.1" customFormat="1" customHeight="1" s="33">
      <c r="A196" s="647" t="n"/>
      <c r="B196" s="703" t="n"/>
      <c r="C196" s="704" t="n"/>
      <c r="D196" t="n">
        <v>7.241977450130095</v>
      </c>
      <c r="E196" s="25">
        <f>D195/D123</f>
        <v/>
      </c>
      <c r="F196" s="15" t="n"/>
      <c r="G196" s="15" t="n"/>
      <c r="H196" s="15" t="n"/>
      <c r="I196" s="15" t="n"/>
      <c r="J196" s="15" t="n"/>
    </row>
    <row r="197" ht="20.1" customFormat="1" customHeight="1" s="33">
      <c r="A197" s="647" t="n"/>
      <c r="B197" s="710" t="inlineStr">
        <is>
          <t>AISHODO</t>
        </is>
      </c>
      <c r="C197" s="705" t="n"/>
      <c r="D197" t="n">
        <v>26400</v>
      </c>
      <c r="E197" s="784">
        <f>SUM(#REF!)</f>
        <v/>
      </c>
      <c r="F197" s="15" t="n"/>
      <c r="G197" s="15" t="n"/>
      <c r="H197" s="15" t="n"/>
      <c r="I197" s="15" t="n"/>
      <c r="J197" s="15" t="n"/>
    </row>
    <row r="198" ht="20.1" customFormat="1" customHeight="1" s="33">
      <c r="A198" s="647" t="n"/>
      <c r="B198" s="703" t="n"/>
      <c r="C198" s="704" t="n"/>
      <c r="D198" t="n">
        <v>100</v>
      </c>
      <c r="E198" s="25">
        <f>D197/D127</f>
        <v/>
      </c>
      <c r="F198" s="15" t="n"/>
      <c r="G198" s="15" t="n"/>
      <c r="H198" s="15" t="n"/>
      <c r="I198" s="15" t="n"/>
      <c r="J198" s="15" t="n"/>
    </row>
    <row r="199" ht="20.1" customFormat="1" customHeight="1" s="33">
      <c r="A199" s="647" t="n"/>
      <c r="B199" s="710" t="inlineStr">
        <is>
          <t>RUHAKU</t>
        </is>
      </c>
      <c r="C199" s="705" t="n"/>
      <c r="D199" t="n">
        <v>78210</v>
      </c>
      <c r="E199" s="25" t="n"/>
      <c r="F199" s="15" t="n"/>
      <c r="G199" s="15" t="n"/>
      <c r="H199" s="15" t="n"/>
      <c r="I199" s="15" t="n"/>
      <c r="J199" s="15" t="n"/>
    </row>
    <row r="200" ht="20.1" customFormat="1" customHeight="1" s="33">
      <c r="A200" s="647" t="n"/>
      <c r="B200" s="703" t="n"/>
      <c r="C200" s="704" t="n"/>
      <c r="D200" t="n">
        <v>100</v>
      </c>
      <c r="E200" s="25" t="n"/>
      <c r="F200" s="15" t="n"/>
      <c r="G200" s="15" t="n"/>
      <c r="H200" s="15" t="n"/>
      <c r="I200" s="15" t="n"/>
      <c r="J200" s="15" t="n"/>
    </row>
    <row r="201" ht="20.1" customFormat="1" customHeight="1" s="33">
      <c r="A201" s="647" t="n"/>
      <c r="B201" s="710" t="inlineStr">
        <is>
          <t>McCoy</t>
        </is>
      </c>
      <c r="C201" s="705" t="n"/>
      <c r="D201" t="n">
        <v>55436</v>
      </c>
      <c r="E201" s="25" t="n"/>
      <c r="F201" s="15" t="n"/>
      <c r="G201" s="15" t="n"/>
      <c r="H201" s="15" t="n"/>
      <c r="I201" s="15" t="n"/>
      <c r="J201" s="15" t="n"/>
    </row>
    <row r="202" ht="20.1" customFormat="1" customHeight="1" s="33">
      <c r="A202" s="647" t="n"/>
      <c r="B202" s="703" t="n"/>
      <c r="C202" s="704" t="n"/>
      <c r="D202" t="n">
        <v>100</v>
      </c>
      <c r="E202" s="25" t="n"/>
      <c r="F202" s="15" t="n"/>
      <c r="G202" s="15" t="n"/>
      <c r="H202" s="15" t="n"/>
      <c r="I202" s="15" t="n"/>
      <c r="J202" s="15" t="n"/>
    </row>
    <row r="203" ht="20.1" customFormat="1" customHeight="1" s="33">
      <c r="A203" s="647" t="n"/>
      <c r="B203" s="710" t="n"/>
      <c r="C203" s="705" t="n"/>
      <c r="E203" s="25" t="n"/>
      <c r="F203" s="15" t="n"/>
      <c r="G203" s="15" t="n"/>
      <c r="H203" s="15" t="n"/>
      <c r="I203" s="15" t="n"/>
      <c r="J203" s="15" t="n"/>
    </row>
    <row r="204" ht="20.1" customFormat="1" customHeight="1" s="33">
      <c r="A204" s="647" t="n"/>
      <c r="B204" s="703" t="n"/>
      <c r="C204" s="704" t="n"/>
      <c r="E204" s="25" t="n"/>
      <c r="F204" s="15" t="n"/>
      <c r="G204" s="15" t="n"/>
      <c r="H204" s="15" t="n"/>
      <c r="I204" s="15" t="n"/>
      <c r="J204" s="15" t="n"/>
    </row>
    <row r="205" ht="20.1" customFormat="1" customHeight="1" s="33">
      <c r="A205" s="647" t="n"/>
      <c r="B205" s="710" t="n"/>
      <c r="C205" s="705" t="n"/>
      <c r="E205" s="25" t="n"/>
      <c r="F205" s="15" t="n"/>
      <c r="G205" s="15" t="n"/>
      <c r="H205" s="15" t="n"/>
      <c r="I205" s="15" t="n"/>
      <c r="J205" s="15" t="n"/>
    </row>
    <row r="206" ht="20.1" customFormat="1" customHeight="1" s="33">
      <c r="A206" s="647" t="n"/>
      <c r="B206" s="703" t="n"/>
      <c r="C206" s="704" t="n"/>
      <c r="E206" s="25" t="n"/>
      <c r="F206" s="15" t="n"/>
      <c r="G206" s="15" t="n"/>
      <c r="H206" s="15" t="n"/>
      <c r="I206" s="15" t="n"/>
      <c r="J206" s="15" t="n"/>
    </row>
    <row r="207" ht="20.1" customFormat="1" customHeight="1" s="33">
      <c r="A207" s="647" t="n"/>
      <c r="B207" s="710" t="n"/>
      <c r="C207" s="705" t="n"/>
      <c r="E207" s="25" t="n"/>
      <c r="F207" s="15" t="n"/>
      <c r="G207" s="15" t="n"/>
      <c r="H207" s="15" t="n"/>
      <c r="I207" s="15" t="n"/>
      <c r="J207" s="15" t="n"/>
    </row>
    <row r="208" ht="20.1" customFormat="1" customHeight="1" s="33">
      <c r="A208" s="647" t="n"/>
      <c r="B208" s="703" t="n"/>
      <c r="C208" s="704" t="n"/>
      <c r="E208" s="25" t="n"/>
      <c r="F208" s="15" t="n"/>
      <c r="G208" s="15" t="n"/>
      <c r="H208" s="15" t="n"/>
      <c r="I208" s="15" t="n"/>
      <c r="J208" s="15" t="n"/>
    </row>
    <row r="209" ht="20.1" customFormat="1" customHeight="1" s="33">
      <c r="A209" s="647" t="n"/>
      <c r="B209" s="710" t="n"/>
      <c r="C209" s="705" t="n"/>
      <c r="E209" s="25" t="n"/>
      <c r="F209" s="15" t="n"/>
      <c r="G209" s="15" t="n"/>
      <c r="H209" s="15" t="n"/>
      <c r="I209" s="15" t="n"/>
      <c r="J209" s="15" t="n"/>
    </row>
    <row r="210" ht="20.1" customFormat="1" customHeight="1" s="33">
      <c r="A210" s="647" t="n"/>
      <c r="B210" s="703" t="n"/>
      <c r="C210" s="704" t="n"/>
      <c r="E210" s="25" t="n"/>
      <c r="F210" s="15" t="n"/>
      <c r="G210" s="15" t="n"/>
      <c r="H210" s="15" t="n"/>
      <c r="I210" s="15" t="n"/>
      <c r="J210" s="15" t="n"/>
    </row>
    <row r="211" ht="20.1" customFormat="1" customHeight="1" s="33">
      <c r="A211" s="647" t="n"/>
      <c r="B211" s="710" t="n"/>
      <c r="C211" s="705" t="n"/>
      <c r="E211" s="25" t="n"/>
      <c r="F211" s="15" t="n"/>
      <c r="G211" s="15" t="n"/>
      <c r="H211" s="15" t="n"/>
      <c r="I211" s="15" t="n"/>
      <c r="J211" s="15" t="n"/>
    </row>
    <row r="212" ht="20.1" customFormat="1" customHeight="1" s="33">
      <c r="A212" s="647" t="n"/>
      <c r="B212" s="703" t="n"/>
      <c r="C212" s="704" t="n"/>
      <c r="E212" s="25" t="n"/>
      <c r="F212" s="15" t="n"/>
      <c r="G212" s="15" t="n"/>
      <c r="H212" s="15" t="n"/>
      <c r="I212" s="15" t="n"/>
      <c r="J212" s="15" t="n"/>
    </row>
    <row r="213" ht="20.1" customFormat="1" customHeight="1" s="33">
      <c r="A213" s="647" t="n"/>
      <c r="B213" s="710" t="n"/>
      <c r="C213" s="705" t="n"/>
      <c r="E213" s="25" t="n"/>
      <c r="F213" s="15" t="n"/>
      <c r="G213" s="15" t="n"/>
      <c r="H213" s="15" t="n"/>
      <c r="I213" s="15" t="n"/>
      <c r="J213" s="15" t="n"/>
    </row>
    <row r="214" ht="20.1" customFormat="1" customHeight="1" s="33">
      <c r="A214" s="647" t="n"/>
      <c r="B214" s="703" t="n"/>
      <c r="C214" s="704" t="n"/>
      <c r="E214" s="25" t="n"/>
      <c r="F214" s="15" t="n"/>
      <c r="G214" s="15" t="n"/>
      <c r="H214" s="15" t="n"/>
      <c r="I214" s="15" t="n"/>
      <c r="J214" s="15" t="n"/>
    </row>
    <row r="215" ht="20.1" customFormat="1" customHeight="1" s="33">
      <c r="A215" s="647" t="n"/>
      <c r="B215" s="710" t="n"/>
      <c r="C215" s="705" t="n"/>
      <c r="E215" s="25" t="n"/>
      <c r="F215" s="15" t="n"/>
      <c r="G215" s="15" t="n"/>
      <c r="H215" s="15" t="n"/>
      <c r="I215" s="15" t="n"/>
      <c r="J215" s="15" t="n"/>
    </row>
    <row r="216" ht="20.1" customFormat="1" customHeight="1" s="33">
      <c r="A216" s="647" t="n"/>
      <c r="B216" s="703" t="n"/>
      <c r="C216" s="704" t="n"/>
      <c r="E216" s="25" t="n"/>
      <c r="F216" s="15" t="n"/>
      <c r="G216" s="15" t="n"/>
      <c r="H216" s="15" t="n"/>
      <c r="I216" s="15" t="n"/>
      <c r="J216" s="15" t="n"/>
    </row>
    <row r="217" ht="20.1" customFormat="1" customHeight="1" s="33">
      <c r="A217" s="647" t="n"/>
      <c r="B217" s="710" t="n"/>
      <c r="C217" s="705" t="n"/>
      <c r="E217" s="25" t="n"/>
      <c r="F217" s="15" t="n"/>
      <c r="G217" s="15" t="n"/>
      <c r="H217" s="15" t="n"/>
      <c r="I217" s="15" t="n"/>
      <c r="J217" s="15" t="n"/>
    </row>
    <row r="218" ht="20.1" customFormat="1" customHeight="1" s="33">
      <c r="A218" s="647" t="n"/>
      <c r="B218" s="703" t="n"/>
      <c r="C218" s="704" t="n"/>
      <c r="E218" s="25" t="n"/>
      <c r="F218" s="15" t="n"/>
      <c r="G218" s="15" t="n"/>
      <c r="H218" s="15" t="n"/>
      <c r="I218" s="15" t="n"/>
      <c r="J218" s="15" t="n"/>
    </row>
    <row r="219" ht="20.1" customFormat="1" customHeight="1" s="33">
      <c r="A219" s="647" t="n"/>
      <c r="B219" s="709" t="n"/>
      <c r="C219" s="125" t="n"/>
      <c r="E219" s="25" t="n"/>
      <c r="F219" s="15" t="n"/>
      <c r="G219" s="15" t="n"/>
      <c r="H219" s="15" t="n"/>
      <c r="I219" s="15" t="n"/>
      <c r="J219" s="15" t="n"/>
    </row>
    <row r="220" ht="20.1" customFormat="1" customHeight="1" s="33">
      <c r="A220" s="647" t="n"/>
      <c r="B220" s="703" t="n"/>
      <c r="C220" s="125" t="n"/>
      <c r="E220" s="25" t="n"/>
      <c r="F220" s="15" t="n"/>
      <c r="G220" s="15" t="n"/>
      <c r="H220" s="15" t="n"/>
      <c r="I220" s="15" t="n"/>
      <c r="J220" s="15" t="n"/>
    </row>
    <row r="221" ht="20.1" customFormat="1" customHeight="1" s="33">
      <c r="A221" s="647" t="n"/>
      <c r="B221" s="711" t="n"/>
      <c r="C221" s="705" t="n"/>
      <c r="E221" s="783">
        <f>SUM(#REF!)</f>
        <v/>
      </c>
      <c r="F221" s="15" t="n"/>
      <c r="G221" s="15" t="n"/>
      <c r="H221" s="15" t="n"/>
      <c r="I221" s="15" t="n"/>
      <c r="J221" s="15" t="n"/>
    </row>
    <row r="222" ht="20.1" customFormat="1" customHeight="1" s="33">
      <c r="A222" s="647" t="n"/>
      <c r="B222" s="703" t="n"/>
      <c r="C222" s="704" t="n"/>
      <c r="E222" s="25">
        <f>D221/D133</f>
        <v/>
      </c>
      <c r="F222" s="15" t="n"/>
      <c r="G222" s="15" t="n"/>
      <c r="H222" s="15" t="n"/>
      <c r="I222" s="15" t="n"/>
      <c r="J222" s="15" t="n"/>
    </row>
    <row r="223" ht="20.1" customFormat="1" customHeight="1" s="33">
      <c r="A223" s="647" t="n"/>
      <c r="B223" s="712" t="n"/>
      <c r="C223" s="705" t="n"/>
      <c r="E223" s="25" t="n"/>
      <c r="F223" s="15" t="n"/>
      <c r="G223" s="15" t="n"/>
      <c r="H223" s="15" t="n"/>
      <c r="I223" s="15" t="n"/>
      <c r="J223" s="15" t="n"/>
    </row>
    <row r="224" ht="20.1" customFormat="1" customHeight="1" s="33">
      <c r="A224" s="648" t="n"/>
      <c r="B224" s="703" t="n"/>
      <c r="C224" s="704" t="n"/>
      <c r="E224" s="25" t="n"/>
      <c r="F224" s="15" t="n"/>
      <c r="G224" s="15" t="n"/>
      <c r="H224" s="15" t="n"/>
      <c r="I224" s="15" t="n"/>
      <c r="J224" s="15" t="n"/>
    </row>
    <row r="225" ht="20.1" customFormat="1" customHeight="1" s="33">
      <c r="A225" s="409" t="n"/>
      <c r="B225" s="712" t="inlineStr">
        <is>
          <t>Freight</t>
        </is>
      </c>
      <c r="C225" s="705" t="n"/>
      <c r="E225" s="25" t="n"/>
      <c r="F225" s="15" t="n"/>
      <c r="G225" s="15" t="n"/>
      <c r="H225" s="15" t="n"/>
      <c r="I225" s="15" t="n"/>
      <c r="J225" s="15" t="n"/>
    </row>
    <row r="226" ht="20.1" customFormat="1" customHeight="1" s="33">
      <c r="A226" s="409" t="n"/>
      <c r="B226" s="703" t="n"/>
      <c r="C226" s="704" t="n"/>
      <c r="E226" s="25" t="n"/>
      <c r="F226" s="15" t="n"/>
      <c r="G226" s="15" t="n"/>
      <c r="H226" s="15" t="n"/>
      <c r="I226" s="15" t="n"/>
      <c r="J226" s="15" t="n"/>
    </row>
    <row r="227" ht="20.1" customFormat="1" customHeight="1" s="33">
      <c r="A227" s="484" t="inlineStr">
        <is>
          <t>合計</t>
        </is>
      </c>
      <c r="B227" s="412" t="inlineStr">
        <is>
          <t>KS利益（全商品）</t>
        </is>
      </c>
      <c r="C227" s="667" t="n"/>
      <c r="E227" s="782">
        <f>SUM(#REF!)</f>
        <v/>
      </c>
      <c r="F227" s="659">
        <f>#REF!+#REF!</f>
        <v/>
      </c>
      <c r="G227" s="659">
        <f>E227+144000</f>
        <v/>
      </c>
      <c r="H227" s="15" t="n"/>
      <c r="I227" s="15" t="n"/>
      <c r="J227" s="15" t="n"/>
    </row>
    <row r="228" ht="20.1" customFormat="1" customHeight="1" s="33">
      <c r="A228" s="648" t="n"/>
      <c r="B228" s="412" t="inlineStr">
        <is>
          <t>KS利益率（全商品）</t>
        </is>
      </c>
      <c r="C228" s="667" t="n"/>
      <c r="E228" s="25">
        <f>D227/D142</f>
        <v/>
      </c>
      <c r="F228" s="15" t="n"/>
      <c r="G228" s="15" t="n"/>
      <c r="H228" s="15" t="n"/>
      <c r="I228" s="15" t="n"/>
      <c r="J228" s="15" t="n"/>
    </row>
    <row r="229" ht="20.1" customFormat="1" customHeight="1" s="33">
      <c r="A229" s="215" t="n"/>
      <c r="B229" s="217" t="inlineStr">
        <is>
          <t>KS運賃込み利益</t>
        </is>
      </c>
      <c r="C229" s="216" t="n"/>
      <c r="E229" s="785">
        <f>SUM(#REF!)</f>
        <v/>
      </c>
      <c r="F229" s="15" t="n"/>
      <c r="G229" s="15" t="n"/>
      <c r="H229" s="15" t="n"/>
      <c r="I229" s="15" t="n"/>
      <c r="J229" s="15" t="n"/>
    </row>
    <row r="230" ht="20.1" customFormat="1" customHeight="1" s="33">
      <c r="A230" s="215" t="n"/>
      <c r="B230" s="217" t="inlineStr">
        <is>
          <t>KS運賃込み利益率</t>
        </is>
      </c>
      <c r="C230" s="216" t="n"/>
      <c r="E230" s="25">
        <f>D229/D142</f>
        <v/>
      </c>
      <c r="F230" s="15" t="n"/>
      <c r="G230" s="15" t="n"/>
      <c r="H230" s="15" t="n"/>
      <c r="I230" s="15" t="n"/>
      <c r="J230" s="15" t="n"/>
    </row>
    <row r="231" ht="15" customFormat="1" customHeight="1" s="33">
      <c r="A231" s="22" t="inlineStr">
        <is>
          <t>債権残高</t>
        </is>
      </c>
      <c r="B231" s="681" t="n"/>
      <c r="C231" s="681" t="n"/>
      <c r="E231" s="786" t="n"/>
      <c r="F231" s="15" t="n"/>
      <c r="G231" s="15" t="n"/>
      <c r="H231" s="15" t="n"/>
      <c r="I231" s="15" t="n"/>
      <c r="J231" s="15" t="n"/>
    </row>
    <row r="232" ht="15" customFormat="1" customHeight="1" s="33">
      <c r="A232" s="703" t="n"/>
      <c r="B232" s="708" t="n"/>
      <c r="C232" s="708" t="n"/>
      <c r="E232" s="648" t="n"/>
      <c r="F232" s="15" t="n"/>
      <c r="G232" s="15" t="n"/>
      <c r="H232" s="15" t="n"/>
      <c r="I232" s="15" t="n"/>
      <c r="J232" s="15" t="n"/>
    </row>
    <row r="233" ht="19.5" customFormat="1" customHeight="1" s="33">
      <c r="A233" s="447" t="inlineStr">
        <is>
          <t>回収期限</t>
        </is>
      </c>
      <c r="B233" s="719" t="n"/>
      <c r="C233" s="719" t="n"/>
      <c r="E233" s="782" t="n"/>
      <c r="F233" s="15" t="n"/>
      <c r="G233" s="15" t="n"/>
      <c r="H233" s="15" t="n"/>
      <c r="I233" s="15" t="n"/>
      <c r="J233" s="15" t="n"/>
    </row>
    <row r="234" customFormat="1" s="33">
      <c r="A234" s="451" t="inlineStr">
        <is>
          <t>入金
①</t>
        </is>
      </c>
      <c r="B234" s="440" t="inlineStr">
        <is>
          <t>日付</t>
        </is>
      </c>
      <c r="C234" s="705" t="n"/>
      <c r="E234" s="519" t="n"/>
      <c r="F234" s="659" t="n"/>
      <c r="G234" s="15" t="n"/>
      <c r="H234" s="15" t="n"/>
      <c r="I234" s="15" t="n"/>
      <c r="J234" s="15" t="n"/>
    </row>
    <row r="235" customFormat="1" s="33">
      <c r="A235" s="647" t="n"/>
      <c r="B235" s="703" t="n"/>
      <c r="C235" s="704" t="n"/>
      <c r="E235" s="648" t="n"/>
      <c r="F235" s="15" t="n"/>
      <c r="G235" s="15" t="n"/>
      <c r="H235" s="15" t="n"/>
      <c r="I235" s="15" t="n"/>
      <c r="J235" s="15" t="n"/>
    </row>
    <row r="236" customFormat="1" s="33">
      <c r="A236" s="647" t="n"/>
      <c r="B236" s="440" t="inlineStr">
        <is>
          <t>金額</t>
        </is>
      </c>
      <c r="C236" s="705" t="n"/>
      <c r="E236" s="519" t="n"/>
      <c r="F236" s="659">
        <f>#REF!+#REF!+#REF!</f>
        <v/>
      </c>
      <c r="G236" s="15" t="n"/>
      <c r="H236" s="15" t="n"/>
      <c r="I236" s="15" t="n"/>
      <c r="J236" s="15" t="n"/>
    </row>
    <row r="237" customFormat="1" s="33">
      <c r="A237" s="648" t="n"/>
      <c r="B237" s="703" t="n"/>
      <c r="C237" s="704" t="n"/>
      <c r="E237" s="648" t="n"/>
      <c r="F237" s="15" t="n"/>
      <c r="G237" s="15" t="n"/>
      <c r="H237" s="15" t="n"/>
      <c r="I237" s="15" t="n"/>
      <c r="J237" s="15" t="n"/>
    </row>
    <row r="238" customFormat="1" s="33">
      <c r="A238" s="451" t="inlineStr">
        <is>
          <t>入金
②</t>
        </is>
      </c>
      <c r="B238" s="440" t="inlineStr">
        <is>
          <t>日付</t>
        </is>
      </c>
      <c r="C238" s="705" t="n"/>
      <c r="E238" s="519" t="n"/>
      <c r="F238" s="15" t="n"/>
      <c r="G238" s="15" t="n"/>
      <c r="H238" s="15" t="n"/>
      <c r="I238" s="15" t="n"/>
      <c r="J238" s="15" t="n"/>
    </row>
    <row r="239" customFormat="1" s="33">
      <c r="A239" s="647" t="n"/>
      <c r="B239" s="703" t="n"/>
      <c r="C239" s="704" t="n"/>
      <c r="E239" s="648" t="n"/>
      <c r="F239" s="659">
        <f>5500000-#REF!-#REF!</f>
        <v/>
      </c>
      <c r="G239" s="15" t="n"/>
      <c r="H239" s="15" t="n"/>
      <c r="I239" s="15" t="n"/>
      <c r="J239" s="15" t="n"/>
    </row>
    <row r="240" customFormat="1" s="33">
      <c r="A240" s="647" t="n"/>
      <c r="B240" s="440" t="inlineStr">
        <is>
          <t>金額</t>
        </is>
      </c>
      <c r="C240" s="705" t="n"/>
      <c r="E240" s="519" t="n"/>
      <c r="F240" s="15" t="n"/>
      <c r="G240" s="15" t="n"/>
      <c r="H240" s="15" t="n"/>
      <c r="I240" s="15" t="n"/>
      <c r="J240" s="15" t="n"/>
    </row>
    <row r="241" customFormat="1" s="33">
      <c r="A241" s="648" t="n"/>
      <c r="B241" s="703" t="n"/>
      <c r="C241" s="704" t="n"/>
      <c r="E241" s="648" t="n"/>
      <c r="F241" s="15" t="n"/>
      <c r="G241" s="15" t="n"/>
      <c r="H241" s="15" t="n"/>
      <c r="I241" s="15" t="n"/>
      <c r="J241" s="15" t="n"/>
    </row>
    <row r="242" customFormat="1" s="33">
      <c r="A242" s="451" t="inlineStr">
        <is>
          <t>入金
③</t>
        </is>
      </c>
      <c r="B242" s="440" t="inlineStr">
        <is>
          <t>日付</t>
        </is>
      </c>
      <c r="C242" s="705" t="n"/>
      <c r="E242" s="519" t="n"/>
      <c r="F242" s="15" t="n"/>
      <c r="G242" s="15" t="n"/>
      <c r="H242" s="659">
        <f>#REF!+#REF!+#REF!+#REF!</f>
        <v/>
      </c>
      <c r="I242" s="15" t="n"/>
      <c r="J242" s="15" t="n"/>
    </row>
    <row r="243" customFormat="1" s="33">
      <c r="A243" s="647" t="n"/>
      <c r="B243" s="703" t="n"/>
      <c r="C243" s="704" t="n"/>
      <c r="E243" s="648" t="n"/>
      <c r="F243" s="15" t="n"/>
      <c r="G243" s="15" t="n"/>
      <c r="H243" s="15" t="n"/>
      <c r="I243" s="15" t="n"/>
      <c r="J243" s="15" t="n"/>
    </row>
    <row r="244" customFormat="1" s="33">
      <c r="A244" s="647" t="n"/>
      <c r="B244" s="440" t="inlineStr">
        <is>
          <t>金額</t>
        </is>
      </c>
      <c r="C244" s="705" t="n"/>
      <c r="E244" s="519" t="n"/>
      <c r="F244" s="15" t="n"/>
      <c r="G244" s="15" t="n"/>
      <c r="H244" s="15" t="n"/>
      <c r="I244" s="15" t="n"/>
      <c r="J244" s="15" t="n"/>
    </row>
    <row r="245" customFormat="1" s="33">
      <c r="A245" s="648" t="n"/>
      <c r="B245" s="703" t="n"/>
      <c r="C245" s="704" t="n"/>
      <c r="E245" s="648" t="n"/>
      <c r="F245" s="15" t="n"/>
      <c r="G245" s="15" t="n"/>
      <c r="H245" s="15" t="n"/>
      <c r="I245" s="15" t="n"/>
      <c r="J245" s="15" t="n"/>
    </row>
    <row r="246" ht="13.5" customFormat="1" customHeight="1" s="33">
      <c r="A246" s="451" t="inlineStr">
        <is>
          <t>入金
④</t>
        </is>
      </c>
      <c r="B246" s="440" t="inlineStr">
        <is>
          <t>日付</t>
        </is>
      </c>
      <c r="C246" s="705" t="n"/>
      <c r="E246" s="519" t="n"/>
      <c r="F246" s="15" t="n"/>
      <c r="G246" s="15" t="n"/>
      <c r="H246" s="15" t="n"/>
      <c r="I246" s="15" t="n"/>
      <c r="J246" s="15" t="n"/>
    </row>
    <row r="247" ht="13.5" customFormat="1" customHeight="1" s="33">
      <c r="A247" s="647" t="n"/>
      <c r="B247" s="703" t="n"/>
      <c r="C247" s="704" t="n"/>
      <c r="E247" s="648" t="n"/>
      <c r="F247" s="15" t="n"/>
      <c r="G247" s="15" t="n"/>
      <c r="H247" s="15" t="n"/>
      <c r="I247" s="15" t="n"/>
      <c r="J247" s="15" t="n"/>
    </row>
    <row r="248" ht="13.5" customFormat="1" customHeight="1" s="33">
      <c r="A248" s="647" t="n"/>
      <c r="B248" s="440" t="inlineStr">
        <is>
          <t>金額</t>
        </is>
      </c>
      <c r="C248" s="705" t="n"/>
      <c r="E248" s="519" t="n"/>
      <c r="F248" s="15" t="n"/>
      <c r="G248" s="15" t="n"/>
      <c r="H248" s="15" t="n"/>
      <c r="I248" s="15" t="n"/>
      <c r="J248" s="15" t="n"/>
    </row>
    <row r="249" ht="13.5" customFormat="1" customHeight="1" s="33">
      <c r="A249" s="648" t="n"/>
      <c r="B249" s="703" t="n"/>
      <c r="C249" s="704" t="n"/>
      <c r="E249" s="648" t="n"/>
      <c r="F249" s="15" t="n"/>
      <c r="G249" s="15" t="n"/>
      <c r="H249" s="15" t="n"/>
      <c r="I249" s="15" t="n"/>
      <c r="J249" s="15" t="n"/>
    </row>
    <row r="250" ht="13.5" customFormat="1" customHeight="1" s="33">
      <c r="A250" s="451" t="inlineStr">
        <is>
          <t>入金
⑤</t>
        </is>
      </c>
      <c r="B250" s="440" t="inlineStr">
        <is>
          <t>日付</t>
        </is>
      </c>
      <c r="C250" s="705" t="n"/>
      <c r="E250" s="519" t="n"/>
      <c r="F250" s="15" t="n"/>
      <c r="G250" s="15" t="n"/>
      <c r="H250" s="15" t="n"/>
      <c r="I250" s="15" t="n"/>
      <c r="J250" s="15" t="n"/>
    </row>
    <row r="251" ht="13.5" customFormat="1" customHeight="1" s="33">
      <c r="A251" s="647" t="n"/>
      <c r="B251" s="703" t="n"/>
      <c r="C251" s="704" t="n"/>
      <c r="E251" s="648" t="n"/>
      <c r="F251" s="15" t="n"/>
      <c r="G251" s="15" t="n"/>
      <c r="H251" s="15" t="n"/>
      <c r="I251" s="15" t="n"/>
      <c r="J251" s="15" t="n"/>
    </row>
    <row r="252" ht="13.5" customFormat="1" customHeight="1" s="33">
      <c r="A252" s="647" t="n"/>
      <c r="B252" s="440" t="inlineStr">
        <is>
          <t>金額</t>
        </is>
      </c>
      <c r="C252" s="705" t="n"/>
      <c r="E252" s="519" t="n"/>
      <c r="F252" s="15" t="n"/>
      <c r="G252" s="15" t="n"/>
      <c r="H252" s="15" t="n"/>
      <c r="I252" s="15" t="n"/>
      <c r="J252" s="15" t="n"/>
    </row>
    <row r="253" ht="13.5" customFormat="1" customHeight="1" s="33">
      <c r="A253" s="648" t="n"/>
      <c r="B253" s="703" t="n"/>
      <c r="C253" s="704" t="n"/>
      <c r="E253" s="648" t="n"/>
      <c r="F253" s="15" t="n"/>
      <c r="G253" s="15" t="n"/>
      <c r="H253" s="15" t="n"/>
      <c r="I253" s="15" t="n"/>
      <c r="J253" s="15" t="n"/>
    </row>
    <row r="254" ht="13.5" customFormat="1" customHeight="1" s="33">
      <c r="A254" s="451" t="inlineStr">
        <is>
          <t>入金
⑥</t>
        </is>
      </c>
      <c r="B254" s="440" t="inlineStr">
        <is>
          <t>日付</t>
        </is>
      </c>
      <c r="C254" s="705" t="n"/>
      <c r="E254" s="519" t="n"/>
      <c r="F254" s="15" t="n"/>
      <c r="G254" s="15" t="n"/>
      <c r="H254" s="15" t="n"/>
      <c r="I254" s="15" t="n"/>
      <c r="J254" s="15" t="n"/>
    </row>
    <row r="255" ht="13.5" customFormat="1" customHeight="1" s="33">
      <c r="A255" s="647" t="n"/>
      <c r="B255" s="703" t="n"/>
      <c r="C255" s="704" t="n"/>
      <c r="E255" s="648" t="n"/>
      <c r="F255" s="15" t="n"/>
      <c r="G255" s="15" t="n"/>
      <c r="H255" s="15" t="n"/>
      <c r="I255" s="15" t="n"/>
      <c r="J255" s="15" t="n"/>
    </row>
    <row r="256" ht="13.5" customFormat="1" customHeight="1" s="33">
      <c r="A256" s="647" t="n"/>
      <c r="B256" s="440" t="inlineStr">
        <is>
          <t>金額</t>
        </is>
      </c>
      <c r="C256" s="705" t="n"/>
      <c r="E256" s="519" t="n"/>
      <c r="F256" s="15" t="n"/>
      <c r="G256" s="15" t="n"/>
      <c r="H256" s="15" t="n"/>
      <c r="I256" s="15" t="n"/>
      <c r="J256" s="15" t="n"/>
    </row>
    <row r="257" ht="13.5" customFormat="1" customHeight="1" s="33">
      <c r="A257" s="648" t="n"/>
      <c r="B257" s="703" t="n"/>
      <c r="C257" s="704" t="n"/>
      <c r="E257" s="648" t="n"/>
      <c r="F257" s="15" t="n"/>
      <c r="G257" s="15" t="n"/>
      <c r="H257" s="15" t="n"/>
      <c r="I257" s="15" t="n"/>
      <c r="J257" s="15" t="n"/>
    </row>
    <row r="258" ht="13.5" customFormat="1" customHeight="1" s="33">
      <c r="A258" s="451" t="inlineStr">
        <is>
          <t>入金
⑥</t>
        </is>
      </c>
      <c r="B258" s="440" t="inlineStr">
        <is>
          <t>日付</t>
        </is>
      </c>
      <c r="C258" s="705" t="n"/>
      <c r="E258" s="519" t="n"/>
      <c r="F258" s="15" t="n"/>
      <c r="G258" s="15" t="n"/>
      <c r="H258" s="15" t="n"/>
      <c r="I258" s="15" t="n"/>
      <c r="J258" s="15" t="n"/>
    </row>
    <row r="259" ht="13.5" customFormat="1" customHeight="1" s="33">
      <c r="A259" s="647" t="n"/>
      <c r="B259" s="703" t="n"/>
      <c r="C259" s="704" t="n"/>
      <c r="E259" s="648" t="n"/>
      <c r="F259" s="15" t="n"/>
      <c r="G259" s="15" t="n"/>
      <c r="H259" s="15" t="n"/>
      <c r="I259" s="15" t="n"/>
      <c r="J259" s="15" t="n"/>
    </row>
    <row r="260" ht="13.5" customFormat="1" customHeight="1" s="33">
      <c r="A260" s="647" t="n"/>
      <c r="B260" s="440" t="inlineStr">
        <is>
          <t>金額</t>
        </is>
      </c>
      <c r="C260" s="705" t="n"/>
      <c r="E260" s="519" t="n"/>
      <c r="F260" s="15" t="n"/>
      <c r="G260" s="15" t="n"/>
      <c r="H260" s="15" t="n"/>
      <c r="I260" s="15" t="n"/>
      <c r="J260" s="15" t="n"/>
    </row>
    <row r="261" ht="13.5" customFormat="1" customHeight="1" s="33">
      <c r="A261" s="648" t="n"/>
      <c r="B261" s="703" t="n"/>
      <c r="C261" s="704" t="n"/>
      <c r="E261" s="648" t="n"/>
      <c r="F261" s="15" t="n"/>
      <c r="G261" s="15" t="n"/>
      <c r="H261" s="15" t="n"/>
      <c r="I261" s="15" t="n"/>
      <c r="J261" s="15" t="n"/>
    </row>
    <row r="262" hidden="1" ht="13.5" customFormat="1" customHeight="1" s="33">
      <c r="A262" s="451" t="inlineStr">
        <is>
          <t>入金
⑦</t>
        </is>
      </c>
      <c r="B262" s="440" t="inlineStr">
        <is>
          <t>日付</t>
        </is>
      </c>
      <c r="C262" s="705" t="n"/>
      <c r="E262" s="519" t="n"/>
      <c r="F262" s="15" t="n"/>
      <c r="G262" s="15" t="n"/>
      <c r="H262" s="15" t="n"/>
      <c r="I262" s="15" t="n"/>
      <c r="J262" s="15" t="n"/>
    </row>
    <row r="263" hidden="1" ht="13.5" customFormat="1" customHeight="1" s="33">
      <c r="A263" s="647" t="n"/>
      <c r="B263" s="703" t="n"/>
      <c r="C263" s="704" t="n"/>
      <c r="E263" s="648" t="n"/>
      <c r="F263" s="15" t="n"/>
      <c r="G263" s="15" t="n"/>
      <c r="H263" s="15" t="n"/>
      <c r="I263" s="15" t="n"/>
      <c r="J263" s="15" t="n"/>
    </row>
    <row r="264" hidden="1" ht="13.5" customFormat="1" customHeight="1" s="33">
      <c r="A264" s="647" t="n"/>
      <c r="B264" s="440" t="inlineStr">
        <is>
          <t>金額</t>
        </is>
      </c>
      <c r="C264" s="705" t="n"/>
      <c r="E264" s="519" t="n"/>
      <c r="F264" s="15" t="n"/>
      <c r="G264" s="15" t="n"/>
      <c r="H264" s="15" t="n"/>
      <c r="I264" s="15" t="n"/>
      <c r="J264" s="15" t="n"/>
    </row>
    <row r="265" hidden="1" ht="13.5" customFormat="1" customHeight="1" s="33">
      <c r="A265" s="648" t="n"/>
      <c r="B265" s="703" t="n"/>
      <c r="C265" s="704" t="n"/>
      <c r="E265" s="648" t="n"/>
      <c r="F265" s="15" t="n"/>
      <c r="G265" s="15" t="n"/>
      <c r="H265" s="15" t="n"/>
      <c r="I265" s="15" t="n"/>
      <c r="J265" s="15" t="n"/>
    </row>
    <row r="266" hidden="1" ht="13.5" customFormat="1" customHeight="1" s="33">
      <c r="A266" s="451" t="inlineStr">
        <is>
          <t>入金
⑧</t>
        </is>
      </c>
      <c r="B266" s="440" t="inlineStr">
        <is>
          <t>日付</t>
        </is>
      </c>
      <c r="C266" s="705" t="n"/>
      <c r="E266" s="519" t="n"/>
      <c r="F266" s="15" t="n"/>
      <c r="G266" s="15" t="n"/>
      <c r="H266" s="15" t="n"/>
      <c r="I266" s="15" t="n"/>
      <c r="J266" s="15" t="n"/>
    </row>
    <row r="267" hidden="1" ht="13.5" customFormat="1" customHeight="1" s="33">
      <c r="A267" s="647" t="n"/>
      <c r="B267" s="703" t="n"/>
      <c r="C267" s="704" t="n"/>
      <c r="E267" s="648" t="n"/>
      <c r="F267" s="15" t="n"/>
      <c r="G267" s="15" t="n"/>
      <c r="H267" s="15" t="n"/>
      <c r="I267" s="15" t="n"/>
      <c r="J267" s="15" t="n"/>
    </row>
    <row r="268" hidden="1" ht="13.5" customFormat="1" customHeight="1" s="33">
      <c r="A268" s="647" t="n"/>
      <c r="B268" s="440" t="inlineStr">
        <is>
          <t>金額</t>
        </is>
      </c>
      <c r="C268" s="705" t="n"/>
      <c r="E268" s="519" t="n"/>
      <c r="F268" s="15" t="n"/>
      <c r="G268" s="15" t="n"/>
      <c r="H268" s="15" t="n"/>
      <c r="I268" s="15" t="n"/>
      <c r="J268" s="15" t="n"/>
    </row>
    <row r="269" hidden="1" ht="13.5" customFormat="1" customHeight="1" s="33">
      <c r="A269" s="648" t="n"/>
      <c r="B269" s="703" t="n"/>
      <c r="C269" s="704" t="n"/>
      <c r="E269" s="648" t="n"/>
      <c r="F269" s="15" t="n"/>
      <c r="G269" s="15" t="n"/>
      <c r="H269" s="15" t="n"/>
      <c r="I269" s="15" t="n"/>
      <c r="J269" s="15" t="n"/>
    </row>
    <row r="270" customFormat="1" s="33">
      <c r="A270" s="441" t="inlineStr">
        <is>
          <t>債権残高</t>
        </is>
      </c>
      <c r="B270" s="681" t="n"/>
      <c r="C270" s="681" t="n"/>
      <c r="E270" s="786" t="n"/>
      <c r="F270" s="15" t="n"/>
      <c r="G270" s="15" t="n"/>
      <c r="H270" s="15" t="n"/>
      <c r="I270" s="15" t="n"/>
      <c r="J270" s="15" t="n"/>
    </row>
    <row r="271" customFormat="1" s="33">
      <c r="A271" s="703" t="n"/>
      <c r="B271" s="708" t="n"/>
      <c r="C271" s="708" t="n"/>
      <c r="E271" s="648" t="n"/>
      <c r="F271" s="15" t="n"/>
      <c r="G271" s="15" t="n"/>
      <c r="H271" s="15" t="n"/>
      <c r="I271" s="15" t="n"/>
      <c r="J271" s="15" t="n"/>
    </row>
    <row r="272" customFormat="1" s="33">
      <c r="A272" s="729" t="inlineStr">
        <is>
          <t>債権残高</t>
        </is>
      </c>
      <c r="B272" s="681" t="n"/>
      <c r="C272" s="681" t="n"/>
      <c r="E272" s="787" t="n"/>
      <c r="F272" s="15" t="n"/>
      <c r="G272" s="15" t="n"/>
      <c r="H272" s="15" t="n"/>
      <c r="I272" s="15" t="n"/>
      <c r="J272" s="15" t="n"/>
    </row>
    <row r="273" customFormat="1" s="33">
      <c r="A273" s="703" t="n"/>
      <c r="B273" s="708" t="n"/>
      <c r="C273" s="708" t="n"/>
      <c r="E273" s="733" t="n"/>
      <c r="F273" s="15" t="n"/>
      <c r="G273" s="15" t="n"/>
      <c r="H273" s="15" t="n"/>
      <c r="I273" s="15" t="n"/>
      <c r="J273" s="15" t="n"/>
    </row>
    <row r="274" ht="18" customFormat="1" customHeight="1" s="33">
      <c r="A274" s="729" t="inlineStr">
        <is>
          <t>債権残高（合計）</t>
        </is>
      </c>
      <c r="B274" s="681" t="n"/>
      <c r="C274" s="681" t="n"/>
      <c r="E274" s="788" t="n"/>
      <c r="F274" s="15" t="n"/>
      <c r="G274" s="15" t="n"/>
      <c r="H274" s="15" t="n"/>
      <c r="I274" s="15" t="n"/>
      <c r="J274" s="15" t="n"/>
    </row>
    <row r="275" ht="19.5" customFormat="1" customHeight="1" s="33" thickBot="1">
      <c r="A275" s="703" t="n"/>
      <c r="B275" s="708" t="n"/>
      <c r="C275" s="708" t="n"/>
      <c r="E275" s="738" t="n"/>
      <c r="F275" s="15" t="n"/>
      <c r="G275" s="15" t="n"/>
      <c r="H275" s="15" t="n"/>
      <c r="I275" s="15" t="n"/>
      <c r="J275" s="15" t="n"/>
    </row>
    <row r="276" customFormat="1" s="15"/>
    <row r="277" ht="38.25" customFormat="1" customHeight="1" s="33">
      <c r="A277" s="15" t="n"/>
      <c r="B277" s="15" t="n"/>
      <c r="C277" s="15" t="n"/>
      <c r="E277" s="15" t="n"/>
      <c r="F277" s="15" t="n"/>
      <c r="G277" s="15" t="n"/>
      <c r="H277" s="15" t="n"/>
      <c r="I277" s="15" t="n"/>
      <c r="J277" s="15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6.xml><?xml version="1.0" encoding="utf-8"?>
<worksheet xmlns="http://schemas.openxmlformats.org/spreadsheetml/2006/main">
  <sheetPr>
    <tabColor rgb="FFFF0066"/>
    <outlinePr summaryBelow="1" summaryRight="1"/>
    <pageSetUpPr/>
  </sheetPr>
  <dimension ref="A1:G39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D16" sqref="D16:D17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637" min="4" max="4"/>
    <col width="10.625" bestFit="1" customWidth="1" style="637" min="5" max="5"/>
    <col width="11.125" bestFit="1" customWidth="1" style="637" min="6" max="6"/>
  </cols>
  <sheetData>
    <row r="1" ht="36" customHeight="1" s="637">
      <c r="A1" s="1" t="inlineStr">
        <is>
          <t>個人向け　売上表</t>
        </is>
      </c>
      <c r="C1" s="112" t="n"/>
      <c r="D1" s="789" t="n"/>
    </row>
    <row r="2" ht="20.1" customFormat="1" customHeight="1" s="15">
      <c r="A2" s="37" t="n"/>
      <c r="B2" s="440" t="inlineStr">
        <is>
          <t>出荷日</t>
        </is>
      </c>
      <c r="C2" s="441" t="n"/>
      <c r="D2" s="13" t="n">
        <v>45464</v>
      </c>
    </row>
    <row r="3" ht="20.1" customFormat="1" customHeight="1" s="15">
      <c r="A3" s="527" t="inlineStr">
        <is>
          <t>仕入</t>
        </is>
      </c>
      <c r="B3" s="378" t="inlineStr">
        <is>
          <t>Luxces</t>
        </is>
      </c>
      <c r="C3" s="451" t="inlineStr">
        <is>
          <t>Total</t>
        </is>
      </c>
      <c r="D3" s="14">
        <f>3200*4</f>
        <v/>
      </c>
    </row>
    <row r="4" ht="20.1" customFormat="1" customHeight="1" s="15">
      <c r="A4" s="647" t="n"/>
      <c r="B4" s="648" t="n"/>
      <c r="C4" s="451" t="inlineStr">
        <is>
          <t>税込</t>
        </is>
      </c>
      <c r="D4" s="14">
        <f>(3200*3*1.1)+(3200*1*1.08)</f>
        <v/>
      </c>
    </row>
    <row r="5" ht="20.1" customFormat="1" customHeight="1" s="15" thickBot="1">
      <c r="A5" s="647" t="n"/>
      <c r="B5" s="551" t="inlineStr">
        <is>
          <t>輸送費 (FREIGHT)</t>
        </is>
      </c>
      <c r="C5" s="667" t="n"/>
      <c r="D5" s="790" t="n"/>
    </row>
    <row r="6" ht="20.1" customFormat="1" customHeight="1" s="15" thickBot="1">
      <c r="A6" s="648" t="n"/>
      <c r="B6" s="551" t="inlineStr">
        <is>
          <t>輸送費込みTotal</t>
        </is>
      </c>
      <c r="C6" s="667" t="n"/>
      <c r="D6" s="791">
        <f>D3+D5</f>
        <v/>
      </c>
      <c r="E6" s="43" t="n"/>
      <c r="F6" s="659" t="n"/>
    </row>
    <row r="7" ht="19.5" customFormat="1" customHeight="1" s="15">
      <c r="A7" s="532" t="inlineStr">
        <is>
          <t>売上</t>
        </is>
      </c>
      <c r="B7" s="792" t="inlineStr">
        <is>
          <t>Luxces</t>
        </is>
      </c>
      <c r="C7" s="22" t="inlineStr">
        <is>
          <t>Total</t>
        </is>
      </c>
      <c r="D7" s="783" t="n">
        <v>18000</v>
      </c>
    </row>
    <row r="8" ht="19.5" customFormat="1" customHeight="1" s="15">
      <c r="A8" s="647" t="n"/>
      <c r="B8" s="704" t="n"/>
      <c r="C8" s="22" t="inlineStr">
        <is>
          <t>税込</t>
        </is>
      </c>
      <c r="D8" s="783">
        <f>(4500*3)*1.1+(4500*1.08)</f>
        <v/>
      </c>
    </row>
    <row r="9" ht="20.1" customFormat="1" customHeight="1" s="15">
      <c r="A9" s="647" t="n"/>
      <c r="B9" s="793" t="inlineStr">
        <is>
          <t>Freight</t>
        </is>
      </c>
      <c r="C9" s="22" t="inlineStr">
        <is>
          <t>Total</t>
        </is>
      </c>
      <c r="D9" s="782" t="n">
        <v>1500</v>
      </c>
      <c r="E9" s="659" t="n"/>
    </row>
    <row r="10" ht="20.1" customFormat="1" customHeight="1" s="15" thickBot="1">
      <c r="A10" s="648" t="n"/>
      <c r="B10" s="708" t="n"/>
      <c r="C10" s="22" t="inlineStr">
        <is>
          <t>税込</t>
        </is>
      </c>
      <c r="D10" s="794">
        <f>D9*1.1</f>
        <v/>
      </c>
      <c r="E10" s="659" t="n"/>
    </row>
    <row r="11" ht="20.1" customFormat="1" customHeight="1" s="15" thickBot="1">
      <c r="A11" s="526" t="inlineStr">
        <is>
          <t>輸送費込み請求金額</t>
        </is>
      </c>
      <c r="B11" s="719" t="n"/>
      <c r="C11" s="719" t="n"/>
      <c r="D11" s="795">
        <f>D8+D10</f>
        <v/>
      </c>
    </row>
    <row r="12" ht="20.1" customFormat="1" customHeight="1" s="33">
      <c r="A12" s="484" t="inlineStr">
        <is>
          <t>合計</t>
        </is>
      </c>
      <c r="B12" s="412" t="inlineStr">
        <is>
          <t>KS利益（全商品）</t>
        </is>
      </c>
      <c r="C12" s="667" t="n"/>
      <c r="D12" s="796">
        <f>D7-D3</f>
        <v/>
      </c>
      <c r="E12" s="15" t="n"/>
      <c r="F12" s="15" t="n"/>
      <c r="G12" s="15" t="n"/>
    </row>
    <row r="13" ht="20.1" customFormat="1" customHeight="1" s="33">
      <c r="A13" s="648" t="n"/>
      <c r="B13" s="412" t="inlineStr">
        <is>
          <t>KS利益率（全商品）</t>
        </is>
      </c>
      <c r="C13" s="667" t="n"/>
      <c r="D13" s="25">
        <f>D12/D7</f>
        <v/>
      </c>
      <c r="E13" s="15" t="n"/>
      <c r="F13" s="15" t="n"/>
      <c r="G13" s="15" t="n"/>
    </row>
    <row r="14" ht="20.1" customFormat="1" customHeight="1" s="33">
      <c r="A14" s="215" t="n"/>
      <c r="B14" s="217" t="inlineStr">
        <is>
          <t>KS運賃込み利益</t>
        </is>
      </c>
      <c r="C14" s="216" t="n"/>
      <c r="D14" s="797">
        <f>D11-D6</f>
        <v/>
      </c>
      <c r="E14" s="15" t="n"/>
      <c r="F14" s="15" t="n"/>
      <c r="G14" s="15" t="n"/>
    </row>
    <row r="15" ht="20.1" customFormat="1" customHeight="1" s="33">
      <c r="A15" s="215" t="n"/>
      <c r="B15" s="217" t="inlineStr">
        <is>
          <t>KS運賃込み利益率</t>
        </is>
      </c>
      <c r="C15" s="216" t="n"/>
      <c r="D15" s="25">
        <f>D14/D11</f>
        <v/>
      </c>
      <c r="E15" s="15" t="n"/>
      <c r="F15" s="15" t="n"/>
      <c r="G15" s="15" t="n"/>
    </row>
    <row r="16" ht="15" customFormat="1" customHeight="1" s="33">
      <c r="A16" s="22" t="inlineStr">
        <is>
          <t>債権残高</t>
        </is>
      </c>
      <c r="B16" s="681" t="n"/>
      <c r="C16" s="681" t="n"/>
      <c r="D16" s="798">
        <f>D11</f>
        <v/>
      </c>
      <c r="E16" s="15" t="n"/>
      <c r="F16" s="15" t="n"/>
      <c r="G16" s="15" t="n"/>
    </row>
    <row r="17" ht="15" customFormat="1" customHeight="1" s="33">
      <c r="A17" s="703" t="n"/>
      <c r="B17" s="708" t="n"/>
      <c r="C17" s="708" t="n"/>
      <c r="D17" s="648" t="n"/>
      <c r="E17" s="15" t="n"/>
      <c r="F17" s="15" t="n"/>
      <c r="G17" s="15" t="n"/>
    </row>
    <row r="18" customFormat="1" s="33">
      <c r="A18" s="451" t="inlineStr">
        <is>
          <t>入金
①</t>
        </is>
      </c>
      <c r="B18" s="440" t="inlineStr">
        <is>
          <t>日付</t>
        </is>
      </c>
      <c r="C18" s="705" t="n"/>
      <c r="D18" s="519" t="n"/>
      <c r="E18" s="15" t="n"/>
      <c r="F18" s="15" t="n"/>
      <c r="G18" s="15" t="n"/>
    </row>
    <row r="19" customFormat="1" s="33">
      <c r="A19" s="647" t="n"/>
      <c r="B19" s="703" t="n"/>
      <c r="C19" s="704" t="n"/>
      <c r="D19" s="648" t="n"/>
      <c r="E19" s="15" t="n"/>
      <c r="F19" s="15" t="n"/>
      <c r="G19" s="15" t="n"/>
    </row>
    <row r="20" customFormat="1" s="33">
      <c r="A20" s="647" t="n"/>
      <c r="B20" s="440" t="inlineStr">
        <is>
          <t>金額</t>
        </is>
      </c>
      <c r="C20" s="705" t="n"/>
      <c r="D20" s="519" t="n"/>
      <c r="E20" s="15" t="n"/>
      <c r="F20" s="15" t="n"/>
      <c r="G20" s="15" t="n"/>
    </row>
    <row r="21" customFormat="1" s="33">
      <c r="A21" s="648" t="n"/>
      <c r="B21" s="703" t="n"/>
      <c r="C21" s="704" t="n"/>
      <c r="D21" s="648" t="n"/>
      <c r="E21" s="15" t="n"/>
      <c r="F21" s="15" t="n"/>
      <c r="G21" s="15" t="n"/>
    </row>
    <row r="22" hidden="1" ht="13.5" customFormat="1" customHeight="1" s="33">
      <c r="A22" s="451" t="inlineStr">
        <is>
          <t>入金
⑥</t>
        </is>
      </c>
      <c r="B22" s="440" t="inlineStr">
        <is>
          <t>日付</t>
        </is>
      </c>
      <c r="C22" s="705" t="n"/>
      <c r="D22" s="519" t="n"/>
      <c r="E22" s="15" t="n"/>
      <c r="F22" s="15" t="n"/>
      <c r="G22" s="15" t="n"/>
    </row>
    <row r="23" hidden="1" ht="13.5" customFormat="1" customHeight="1" s="33">
      <c r="A23" s="647" t="n"/>
      <c r="B23" s="703" t="n"/>
      <c r="C23" s="704" t="n"/>
      <c r="D23" s="648" t="n"/>
      <c r="E23" s="15" t="n"/>
      <c r="F23" s="15" t="n"/>
      <c r="G23" s="15" t="n"/>
    </row>
    <row r="24" hidden="1" ht="13.5" customFormat="1" customHeight="1" s="33">
      <c r="A24" s="647" t="n"/>
      <c r="B24" s="440" t="inlineStr">
        <is>
          <t>金額</t>
        </is>
      </c>
      <c r="C24" s="705" t="n"/>
      <c r="D24" s="519" t="n"/>
      <c r="E24" s="15" t="n"/>
      <c r="F24" s="15" t="n"/>
      <c r="G24" s="15" t="n"/>
    </row>
    <row r="25" hidden="1" ht="13.5" customFormat="1" customHeight="1" s="33">
      <c r="A25" s="648" t="n"/>
      <c r="B25" s="703" t="n"/>
      <c r="C25" s="704" t="n"/>
      <c r="D25" s="648" t="n"/>
      <c r="E25" s="15" t="n"/>
      <c r="F25" s="15" t="n"/>
      <c r="G25" s="15" t="n"/>
    </row>
    <row r="26" hidden="1" ht="13.5" customFormat="1" customHeight="1" s="33">
      <c r="A26" s="451" t="inlineStr">
        <is>
          <t>入金
⑥</t>
        </is>
      </c>
      <c r="B26" s="440" t="inlineStr">
        <is>
          <t>日付</t>
        </is>
      </c>
      <c r="C26" s="705" t="n"/>
      <c r="D26" s="519" t="n"/>
      <c r="E26" s="15" t="n"/>
      <c r="F26" s="15" t="n"/>
      <c r="G26" s="15" t="n"/>
    </row>
    <row r="27" hidden="1" ht="13.5" customFormat="1" customHeight="1" s="33">
      <c r="A27" s="647" t="n"/>
      <c r="B27" s="703" t="n"/>
      <c r="C27" s="704" t="n"/>
      <c r="D27" s="648" t="n"/>
      <c r="E27" s="15" t="n"/>
      <c r="F27" s="15" t="n"/>
      <c r="G27" s="15" t="n"/>
    </row>
    <row r="28" hidden="1" ht="13.5" customFormat="1" customHeight="1" s="33">
      <c r="A28" s="647" t="n"/>
      <c r="B28" s="440" t="inlineStr">
        <is>
          <t>金額</t>
        </is>
      </c>
      <c r="C28" s="705" t="n"/>
      <c r="D28" s="519" t="n"/>
      <c r="E28" s="15" t="n"/>
      <c r="F28" s="15" t="n"/>
      <c r="G28" s="15" t="n"/>
    </row>
    <row r="29" hidden="1" ht="13.5" customFormat="1" customHeight="1" s="33">
      <c r="A29" s="648" t="n"/>
      <c r="B29" s="703" t="n"/>
      <c r="C29" s="704" t="n"/>
      <c r="D29" s="648" t="n"/>
      <c r="E29" s="15" t="n"/>
      <c r="F29" s="15" t="n"/>
      <c r="G29" s="15" t="n"/>
    </row>
    <row r="30" hidden="1" ht="13.5" customFormat="1" customHeight="1" s="33">
      <c r="A30" s="451" t="inlineStr">
        <is>
          <t>入金
⑦</t>
        </is>
      </c>
      <c r="B30" s="440" t="inlineStr">
        <is>
          <t>日付</t>
        </is>
      </c>
      <c r="C30" s="705" t="n"/>
      <c r="D30" s="519" t="n"/>
      <c r="E30" s="15" t="n"/>
      <c r="F30" s="15" t="n"/>
      <c r="G30" s="15" t="n"/>
    </row>
    <row r="31" hidden="1" ht="13.5" customFormat="1" customHeight="1" s="33">
      <c r="A31" s="647" t="n"/>
      <c r="B31" s="703" t="n"/>
      <c r="C31" s="704" t="n"/>
      <c r="D31" s="648" t="n"/>
      <c r="E31" s="15" t="n"/>
      <c r="F31" s="15" t="n"/>
      <c r="G31" s="15" t="n"/>
    </row>
    <row r="32" hidden="1" ht="13.5" customFormat="1" customHeight="1" s="33">
      <c r="A32" s="647" t="n"/>
      <c r="B32" s="440" t="inlineStr">
        <is>
          <t>金額</t>
        </is>
      </c>
      <c r="C32" s="705" t="n"/>
      <c r="D32" s="519" t="n"/>
      <c r="E32" s="15" t="n"/>
      <c r="F32" s="15" t="n"/>
      <c r="G32" s="15" t="n"/>
    </row>
    <row r="33" hidden="1" ht="13.5" customFormat="1" customHeight="1" s="33">
      <c r="A33" s="648" t="n"/>
      <c r="B33" s="703" t="n"/>
      <c r="C33" s="704" t="n"/>
      <c r="D33" s="648" t="n"/>
      <c r="E33" s="15" t="n"/>
      <c r="F33" s="15" t="n"/>
      <c r="G33" s="15" t="n"/>
    </row>
    <row r="34" hidden="1" ht="13.5" customFormat="1" customHeight="1" s="33">
      <c r="A34" s="451" t="inlineStr">
        <is>
          <t>入金
⑧</t>
        </is>
      </c>
      <c r="B34" s="440" t="inlineStr">
        <is>
          <t>日付</t>
        </is>
      </c>
      <c r="C34" s="705" t="n"/>
      <c r="D34" s="519" t="n"/>
      <c r="E34" s="15" t="n"/>
      <c r="F34" s="15" t="n"/>
      <c r="G34" s="15" t="n"/>
    </row>
    <row r="35" hidden="1" ht="13.5" customFormat="1" customHeight="1" s="33">
      <c r="A35" s="647" t="n"/>
      <c r="B35" s="703" t="n"/>
      <c r="C35" s="704" t="n"/>
      <c r="D35" s="648" t="n"/>
      <c r="E35" s="15" t="n"/>
      <c r="F35" s="15" t="n"/>
      <c r="G35" s="15" t="n"/>
    </row>
    <row r="36" hidden="1" ht="13.5" customFormat="1" customHeight="1" s="33">
      <c r="A36" s="647" t="n"/>
      <c r="B36" s="440" t="inlineStr">
        <is>
          <t>金額</t>
        </is>
      </c>
      <c r="C36" s="705" t="n"/>
      <c r="D36" s="519" t="n"/>
      <c r="E36" s="15" t="n"/>
      <c r="F36" s="15" t="n"/>
      <c r="G36" s="15" t="n"/>
    </row>
    <row r="37" hidden="1" ht="13.5" customFormat="1" customHeight="1" s="33">
      <c r="A37" s="648" t="n"/>
      <c r="B37" s="703" t="n"/>
      <c r="C37" s="704" t="n"/>
      <c r="D37" s="648" t="n"/>
      <c r="E37" s="15" t="n"/>
      <c r="F37" s="15" t="n"/>
      <c r="G37" s="15" t="n"/>
    </row>
    <row r="38" customFormat="1" s="33">
      <c r="A38" s="441" t="inlineStr">
        <is>
          <t>債権残高</t>
        </is>
      </c>
      <c r="B38" s="681" t="n"/>
      <c r="C38" s="681" t="n"/>
      <c r="D38" s="796">
        <f>D16-D20</f>
        <v/>
      </c>
      <c r="E38" s="15" t="n"/>
      <c r="F38" s="15" t="n"/>
      <c r="G38" s="15" t="n"/>
    </row>
    <row r="39" customFormat="1" s="33">
      <c r="A39" s="703" t="n"/>
      <c r="B39" s="708" t="n"/>
      <c r="C39" s="708" t="n"/>
      <c r="D39" s="648" t="n"/>
      <c r="E39" s="15" t="n"/>
      <c r="F39" s="15" t="n"/>
      <c r="G39" s="15" t="n"/>
    </row>
  </sheetData>
  <mergeCells count="40">
    <mergeCell ref="B3:B4"/>
    <mergeCell ref="B34:C35"/>
    <mergeCell ref="A38:C39"/>
    <mergeCell ref="B28:C29"/>
    <mergeCell ref="B24:C25"/>
    <mergeCell ref="A30:A33"/>
    <mergeCell ref="D36:D37"/>
    <mergeCell ref="B12:C12"/>
    <mergeCell ref="B36:C37"/>
    <mergeCell ref="D32:D33"/>
    <mergeCell ref="A7:A10"/>
    <mergeCell ref="A12:A13"/>
    <mergeCell ref="B20:C21"/>
    <mergeCell ref="A3:A6"/>
    <mergeCell ref="D16:D17"/>
    <mergeCell ref="B32:C33"/>
    <mergeCell ref="B30:C31"/>
    <mergeCell ref="D28:D29"/>
    <mergeCell ref="D24:D25"/>
    <mergeCell ref="A18:A21"/>
    <mergeCell ref="B13:C13"/>
    <mergeCell ref="A16:C17"/>
    <mergeCell ref="B22:C23"/>
    <mergeCell ref="B9:B10"/>
    <mergeCell ref="D18:D19"/>
    <mergeCell ref="A26:A29"/>
    <mergeCell ref="B26:C27"/>
    <mergeCell ref="D20:D21"/>
    <mergeCell ref="B18:C19"/>
    <mergeCell ref="A22:A25"/>
    <mergeCell ref="D30:D31"/>
    <mergeCell ref="B6:C6"/>
    <mergeCell ref="A11:C11"/>
    <mergeCell ref="D38:D39"/>
    <mergeCell ref="D26:D27"/>
    <mergeCell ref="A34:A37"/>
    <mergeCell ref="B5:C5"/>
    <mergeCell ref="B7:B8"/>
    <mergeCell ref="D34:D35"/>
    <mergeCell ref="D22:D23"/>
  </mergeCells>
  <pageMargins left="0" right="0" top="0" bottom="0" header="0" footer="0"/>
  <pageSetup orientation="portrait" paperSize="9" scale="42"/>
</worksheet>
</file>

<file path=xl/worksheets/sheet7.xml><?xml version="1.0" encoding="utf-8"?>
<worksheet xmlns="http://schemas.openxmlformats.org/spreadsheetml/2006/main">
  <sheetPr>
    <tabColor rgb="FFFF0066"/>
    <outlinePr summaryBelow="1" summaryRight="1"/>
    <pageSetUpPr/>
  </sheetPr>
  <dimension ref="A1:L268"/>
  <sheetViews>
    <sheetView view="pageBreakPreview" zoomScaleNormal="100" zoomScaleSheetLayoutView="100" workbookViewId="0">
      <pane xSplit="2" ySplit="2" topLeftCell="C234" activePane="bottomRight" state="frozen"/>
      <selection pane="topRight" activeCell="L44" sqref="L44"/>
      <selection pane="bottomLeft" activeCell="L44" sqref="L44"/>
      <selection pane="bottomRight" activeCell="D227" sqref="D227:D228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637" min="4" max="6"/>
    <col width="15.375" customWidth="1" style="637" min="7" max="7"/>
    <col width="12.875" customWidth="1" style="637" min="8" max="8"/>
    <col width="10.625" bestFit="1" customWidth="1" style="637" min="9" max="10"/>
    <col width="11.125" bestFit="1" customWidth="1" style="637" min="11" max="11"/>
  </cols>
  <sheetData>
    <row r="1" ht="36" customHeight="1" s="637">
      <c r="A1" s="1" t="inlineStr">
        <is>
          <t>USA向け　売上表</t>
        </is>
      </c>
      <c r="C1" s="112" t="inlineStr">
        <is>
          <t>2024.05～2024.07</t>
        </is>
      </c>
      <c r="D1" s="799" t="inlineStr">
        <is>
          <t>有償購入、無償提供サンプル有</t>
        </is>
      </c>
      <c r="E1" s="800" t="n"/>
      <c r="F1" s="800" t="n"/>
      <c r="G1" s="639" t="n"/>
    </row>
    <row r="2" ht="20.1" customFormat="1" customHeight="1" s="15">
      <c r="A2" s="37" t="n"/>
      <c r="B2" s="440" t="inlineStr">
        <is>
          <t>出荷日</t>
        </is>
      </c>
      <c r="C2" s="441" t="n"/>
      <c r="D2" s="91" t="n">
        <v>45440</v>
      </c>
      <c r="E2" s="91" t="n">
        <v>45821</v>
      </c>
      <c r="F2" s="55" t="n"/>
      <c r="G2" s="14" t="inlineStr">
        <is>
          <t>合計</t>
        </is>
      </c>
    </row>
    <row r="3" ht="20.1" customFormat="1" customHeight="1" s="15">
      <c r="A3" s="379" t="inlineStr">
        <is>
          <t>仕入</t>
        </is>
      </c>
      <c r="B3" s="380" t="inlineStr">
        <is>
          <t>FLOUVEIL→
センコン</t>
        </is>
      </c>
      <c r="C3" s="191" t="inlineStr">
        <is>
          <t>Total</t>
        </is>
      </c>
      <c r="D3" s="801" t="n"/>
      <c r="E3" s="802" t="n"/>
      <c r="F3" s="802" t="n"/>
      <c r="G3" s="17">
        <f>SUM(D3:F3)</f>
        <v/>
      </c>
    </row>
    <row r="4" ht="20.1" customFormat="1" customHeight="1" s="15">
      <c r="A4" s="647" t="n"/>
      <c r="B4" s="648" t="n"/>
      <c r="C4" s="98" t="inlineStr">
        <is>
          <t>税込</t>
        </is>
      </c>
      <c r="D4" s="803">
        <f>D3*1.1</f>
        <v/>
      </c>
      <c r="E4" s="783">
        <f>E3*1.1</f>
        <v/>
      </c>
      <c r="F4" s="783">
        <f>F3*1.1</f>
        <v/>
      </c>
      <c r="G4" s="17">
        <f>SUM(D4:F4)</f>
        <v/>
      </c>
    </row>
    <row r="5" ht="24.95" customFormat="1" customHeight="1" s="15">
      <c r="A5" s="647" t="n"/>
      <c r="B5" s="378" t="inlineStr">
        <is>
          <t>センコン→
KS
(FLOUVEIL分）</t>
        </is>
      </c>
      <c r="C5" s="98" t="inlineStr">
        <is>
          <t>Total</t>
        </is>
      </c>
      <c r="D5" s="804">
        <f>D3/0.95</f>
        <v/>
      </c>
      <c r="E5" s="805" t="n"/>
      <c r="F5" s="805">
        <f>F3/0.95</f>
        <v/>
      </c>
      <c r="G5" s="17">
        <f>SUM(D5:F5)</f>
        <v/>
      </c>
    </row>
    <row r="6" ht="20.1" customFormat="1" customHeight="1" s="15">
      <c r="A6" s="647" t="n"/>
      <c r="B6" s="648" t="n"/>
      <c r="C6" s="98" t="inlineStr">
        <is>
          <t>税込</t>
        </is>
      </c>
      <c r="D6" s="803">
        <f>D5*1.1</f>
        <v/>
      </c>
      <c r="E6" s="783">
        <f>E5*1.1</f>
        <v/>
      </c>
      <c r="F6" s="783">
        <f>F5*1.1</f>
        <v/>
      </c>
      <c r="G6" s="17">
        <f>SUM(D6:F6)</f>
        <v/>
      </c>
    </row>
    <row r="7" ht="20.1" customFormat="1" customHeight="1" s="15">
      <c r="A7" s="647" t="n"/>
      <c r="B7" s="378" t="inlineStr">
        <is>
          <t>RELENT→
KS</t>
        </is>
      </c>
      <c r="C7" s="451" t="inlineStr">
        <is>
          <t>Total</t>
        </is>
      </c>
      <c r="D7" s="806" t="n"/>
      <c r="E7" s="807" t="n"/>
      <c r="F7" s="807" t="n"/>
      <c r="G7" s="17">
        <f>SUM(D7:F7)</f>
        <v/>
      </c>
      <c r="H7" s="657">
        <f>#REF!+#REF!</f>
        <v/>
      </c>
    </row>
    <row r="8" ht="20.1" customFormat="1" customHeight="1" s="15">
      <c r="A8" s="647" t="n"/>
      <c r="B8" s="648" t="n"/>
      <c r="C8" s="451" t="inlineStr">
        <is>
          <t>税込</t>
        </is>
      </c>
      <c r="D8" s="808">
        <f>D7*1.1</f>
        <v/>
      </c>
      <c r="E8" s="783">
        <f>E7*1.1</f>
        <v/>
      </c>
      <c r="F8" s="783">
        <f>F7*1.1</f>
        <v/>
      </c>
      <c r="G8" s="17">
        <f>SUM(D8:F8)</f>
        <v/>
      </c>
    </row>
    <row r="9" ht="20.1" customFormat="1" customHeight="1" s="15">
      <c r="A9" s="647" t="n"/>
      <c r="B9" s="380" t="inlineStr">
        <is>
          <t>CBON→
センコン</t>
        </is>
      </c>
      <c r="C9" s="98" t="inlineStr">
        <is>
          <t>Total</t>
        </is>
      </c>
      <c r="D9" s="809" t="n">
        <v>14000</v>
      </c>
      <c r="E9" s="807" t="n">
        <v>11460</v>
      </c>
      <c r="F9" s="807" t="n"/>
      <c r="G9" s="17">
        <f>SUM(D9:F9)</f>
        <v/>
      </c>
      <c r="H9" s="657">
        <f>#REF!+#REF!</f>
        <v/>
      </c>
    </row>
    <row r="10" ht="20.1" customFormat="1" customHeight="1" s="15">
      <c r="A10" s="647" t="n"/>
      <c r="B10" s="648" t="n"/>
      <c r="C10" s="98" t="inlineStr">
        <is>
          <t>税込</t>
        </is>
      </c>
      <c r="D10" s="803">
        <f>D9*1.1</f>
        <v/>
      </c>
      <c r="E10" s="803">
        <f>E9*1.1</f>
        <v/>
      </c>
      <c r="F10" s="803">
        <f>F9*1.1</f>
        <v/>
      </c>
      <c r="G10" s="17">
        <f>SUM(D10:F10)</f>
        <v/>
      </c>
    </row>
    <row r="11" ht="20.1" customFormat="1" customHeight="1" s="15">
      <c r="A11" s="647" t="n"/>
      <c r="B11" s="378" t="inlineStr">
        <is>
          <t>センコン→
KS
(C'BON分）</t>
        </is>
      </c>
      <c r="C11" s="98" t="inlineStr">
        <is>
          <t>Total</t>
        </is>
      </c>
      <c r="D11" s="810">
        <f>D9/0.95</f>
        <v/>
      </c>
      <c r="E11" s="807" t="n">
        <v>11460</v>
      </c>
      <c r="F11" s="807">
        <f>F9/0.95</f>
        <v/>
      </c>
      <c r="G11" s="17">
        <f>SUM(D11:F11)</f>
        <v/>
      </c>
    </row>
    <row r="12" ht="20.1" customFormat="1" customHeight="1" s="15">
      <c r="A12" s="647" t="n"/>
      <c r="B12" s="648" t="n"/>
      <c r="C12" s="98" t="inlineStr">
        <is>
          <t>税込</t>
        </is>
      </c>
      <c r="D12" s="811">
        <f>D11*1.1</f>
        <v/>
      </c>
      <c r="E12" s="811">
        <f>E11*1.1</f>
        <v/>
      </c>
      <c r="F12" s="782">
        <f>F11*1.1</f>
        <v/>
      </c>
      <c r="G12" s="17">
        <f>SUM(D12:F12)</f>
        <v/>
      </c>
    </row>
    <row r="13" ht="20.1" customFormat="1" customHeight="1" s="15">
      <c r="A13" s="647" t="n"/>
      <c r="B13" s="378" t="inlineStr">
        <is>
          <t>Q1st</t>
        </is>
      </c>
      <c r="C13" s="98" t="inlineStr">
        <is>
          <t>Total</t>
        </is>
      </c>
      <c r="D13" s="811" t="n"/>
      <c r="E13" s="782" t="n"/>
      <c r="F13" s="782" t="n"/>
      <c r="G13" s="17">
        <f>SUM(D13:F13)</f>
        <v/>
      </c>
    </row>
    <row r="14" ht="20.1" customFormat="1" customHeight="1" s="15">
      <c r="A14" s="647" t="n"/>
      <c r="B14" s="648" t="n"/>
      <c r="C14" s="98" t="inlineStr">
        <is>
          <t>税込</t>
        </is>
      </c>
      <c r="D14" s="811" t="n"/>
      <c r="E14" s="782" t="n"/>
      <c r="F14" s="782">
        <f>F13*1.1</f>
        <v/>
      </c>
      <c r="G14" s="17">
        <f>SUM(D14:F14)</f>
        <v/>
      </c>
    </row>
    <row r="15" ht="20.1" customFormat="1" customHeight="1" s="15">
      <c r="A15" s="647" t="n"/>
      <c r="B15" s="378" t="inlineStr">
        <is>
          <t>ＣＨＡＮＳＯＮ</t>
        </is>
      </c>
      <c r="C15" s="451" t="inlineStr">
        <is>
          <t>Total</t>
        </is>
      </c>
      <c r="D15" s="808" t="n"/>
      <c r="E15" s="783" t="n"/>
      <c r="F15" s="783" t="n"/>
      <c r="G15" s="17">
        <f>SUM(D15:F15)</f>
        <v/>
      </c>
    </row>
    <row r="16" ht="20.1" customFormat="1" customHeight="1" s="15">
      <c r="A16" s="647" t="n"/>
      <c r="B16" s="648" t="n"/>
      <c r="C16" s="451" t="inlineStr">
        <is>
          <t>税込</t>
        </is>
      </c>
      <c r="D16" s="808">
        <f>D15*1.1</f>
        <v/>
      </c>
      <c r="E16" s="649">
        <f>E15*1.1</f>
        <v/>
      </c>
      <c r="F16" s="783">
        <f>F15*1.1</f>
        <v/>
      </c>
      <c r="G16" s="17">
        <f>SUM(D16:F16)</f>
        <v/>
      </c>
    </row>
    <row r="17" ht="20.1" customFormat="1" customHeight="1" s="15">
      <c r="A17" s="647" t="n"/>
      <c r="B17" s="377" t="inlineStr">
        <is>
          <t>HIMELABO</t>
        </is>
      </c>
      <c r="C17" s="451" t="inlineStr">
        <is>
          <t>Total</t>
        </is>
      </c>
      <c r="D17" s="808" t="n"/>
      <c r="E17" s="118" t="n"/>
      <c r="F17" s="783" t="n"/>
      <c r="G17" s="17">
        <f>SUM(D17:F17)</f>
        <v/>
      </c>
    </row>
    <row r="18" ht="20.1" customFormat="1" customHeight="1" s="15">
      <c r="A18" s="647" t="n"/>
      <c r="B18" s="648" t="n"/>
      <c r="C18" s="451" t="inlineStr">
        <is>
          <t>税込</t>
        </is>
      </c>
      <c r="D18" s="808">
        <f>D17*1.1</f>
        <v/>
      </c>
      <c r="E18" s="649">
        <f>E17*1.1</f>
        <v/>
      </c>
      <c r="F18" s="783">
        <f>F17*1.1</f>
        <v/>
      </c>
      <c r="G18" s="17">
        <f>SUM(D18:F18)</f>
        <v/>
      </c>
      <c r="H18" s="659" t="n"/>
    </row>
    <row r="19" ht="20.1" customFormat="1" customHeight="1" s="15">
      <c r="A19" s="647" t="n"/>
      <c r="B19" s="378" t="inlineStr">
        <is>
          <t>SUNSORIT</t>
        </is>
      </c>
      <c r="C19" s="451" t="inlineStr">
        <is>
          <t>Total</t>
        </is>
      </c>
      <c r="D19" s="808" t="n"/>
      <c r="E19" s="649" t="n"/>
      <c r="F19" s="783" t="n"/>
      <c r="G19" s="17">
        <f>SUM(D19:F19)</f>
        <v/>
      </c>
    </row>
    <row r="20" ht="20.1" customFormat="1" customHeight="1" s="15">
      <c r="A20" s="647" t="n"/>
      <c r="B20" s="648" t="n"/>
      <c r="C20" s="451" t="inlineStr">
        <is>
          <t>税込</t>
        </is>
      </c>
      <c r="D20" s="808">
        <f>D19*1.1</f>
        <v/>
      </c>
      <c r="E20" s="651">
        <f>E19*1.1</f>
        <v/>
      </c>
      <c r="F20" s="783">
        <f>F19*1.1</f>
        <v/>
      </c>
      <c r="G20" s="17">
        <f>SUM(D20:F20)</f>
        <v/>
      </c>
    </row>
    <row r="21" ht="20.1" customFormat="1" customHeight="1" s="15">
      <c r="A21" s="647" t="n"/>
      <c r="B21" s="377" t="inlineStr">
        <is>
          <t>Kyo Tomo</t>
        </is>
      </c>
      <c r="C21" s="451" t="inlineStr">
        <is>
          <t>Total</t>
        </is>
      </c>
      <c r="D21" s="803" t="n"/>
      <c r="E21" s="649" t="n"/>
      <c r="F21" s="783" t="n"/>
      <c r="G21" s="17">
        <f>SUM(D21:F21)</f>
        <v/>
      </c>
    </row>
    <row r="22" ht="20.1" customFormat="1" customHeight="1" s="15">
      <c r="A22" s="647" t="n"/>
      <c r="B22" s="648" t="n"/>
      <c r="C22" s="451" t="inlineStr">
        <is>
          <t>税込</t>
        </is>
      </c>
      <c r="D22" s="811">
        <f>D21*1.1</f>
        <v/>
      </c>
      <c r="E22" s="658" t="n"/>
      <c r="F22" s="782">
        <f>F21*1.1</f>
        <v/>
      </c>
      <c r="G22" s="17">
        <f>SUM(D22:F22)</f>
        <v/>
      </c>
    </row>
    <row r="23" ht="20.1" customFormat="1" customHeight="1" s="15">
      <c r="A23" s="647" t="n"/>
      <c r="B23" s="378" t="inlineStr">
        <is>
          <t>COREIN</t>
        </is>
      </c>
      <c r="C23" s="451" t="inlineStr">
        <is>
          <t>Total</t>
        </is>
      </c>
      <c r="D23" s="803" t="n"/>
      <c r="E23" s="783" t="n"/>
      <c r="F23" s="783" t="n"/>
      <c r="G23" s="17">
        <f>SUM(D23:F23)</f>
        <v/>
      </c>
    </row>
    <row r="24" ht="20.1" customFormat="1" customHeight="1" s="15">
      <c r="A24" s="647" t="n"/>
      <c r="B24" s="648" t="n"/>
      <c r="C24" s="451" t="inlineStr">
        <is>
          <t>税込</t>
        </is>
      </c>
      <c r="D24" s="803">
        <f>D23*1.1</f>
        <v/>
      </c>
      <c r="E24" s="783" t="n"/>
      <c r="F24" s="783">
        <f>F23*1.1</f>
        <v/>
      </c>
      <c r="G24" s="17">
        <f>SUM(D24:F24)</f>
        <v/>
      </c>
    </row>
    <row r="25" ht="20.1" customFormat="1" customHeight="1" s="15">
      <c r="A25" s="647" t="n"/>
      <c r="B25" s="378" t="inlineStr">
        <is>
          <t>ELEGADOLL</t>
        </is>
      </c>
      <c r="C25" s="451" t="inlineStr">
        <is>
          <t>Total</t>
        </is>
      </c>
      <c r="D25" s="808" t="n"/>
      <c r="E25" s="783" t="n"/>
      <c r="F25" s="783" t="n"/>
      <c r="G25" s="17">
        <f>SUM(D25:F25)</f>
        <v/>
      </c>
    </row>
    <row r="26" ht="20.1" customFormat="1" customHeight="1" s="15">
      <c r="A26" s="647" t="n"/>
      <c r="B26" s="648" t="n"/>
      <c r="C26" s="451" t="inlineStr">
        <is>
          <t>税込</t>
        </is>
      </c>
      <c r="D26" s="808">
        <f>D25*1.1</f>
        <v/>
      </c>
      <c r="E26" s="783" t="n"/>
      <c r="F26" s="783">
        <f>F25*1.1</f>
        <v/>
      </c>
      <c r="G26" s="17">
        <f>SUM(D26:F26)</f>
        <v/>
      </c>
    </row>
    <row r="27" ht="20.1" customFormat="1" customHeight="1" s="15">
      <c r="A27" s="647" t="n"/>
      <c r="B27" s="378" t="inlineStr">
        <is>
          <t>MAYURI</t>
        </is>
      </c>
      <c r="C27" s="451" t="inlineStr">
        <is>
          <t>Total</t>
        </is>
      </c>
      <c r="D27" s="803" t="n"/>
      <c r="E27" s="783" t="n"/>
      <c r="F27" s="783" t="n"/>
      <c r="G27" s="17">
        <f>SUM(D27:F27)</f>
        <v/>
      </c>
    </row>
    <row r="28" ht="20.1" customFormat="1" customHeight="1" s="15">
      <c r="A28" s="647" t="n"/>
      <c r="B28" s="648" t="n"/>
      <c r="C28" s="451" t="inlineStr">
        <is>
          <t>税込</t>
        </is>
      </c>
      <c r="D28" s="803" t="n"/>
      <c r="E28" s="783" t="n"/>
      <c r="F28" s="783" t="n"/>
      <c r="G28" s="17">
        <f>SUM(D28:F28)</f>
        <v/>
      </c>
    </row>
    <row r="29" ht="20.1" customFormat="1" customHeight="1" s="15">
      <c r="A29" s="647" t="n"/>
      <c r="B29" s="378" t="inlineStr">
        <is>
          <t>ATMORE</t>
        </is>
      </c>
      <c r="C29" s="451" t="inlineStr">
        <is>
          <t>Total</t>
        </is>
      </c>
      <c r="D29" s="808" t="n"/>
      <c r="E29" s="783" t="n"/>
      <c r="F29" s="783" t="n"/>
      <c r="G29" s="17">
        <f>SUM(D29:F29)</f>
        <v/>
      </c>
      <c r="H29" s="43" t="n"/>
    </row>
    <row r="30" ht="20.1" customFormat="1" customHeight="1" s="15">
      <c r="A30" s="647" t="n"/>
      <c r="B30" s="648" t="n"/>
      <c r="C30" s="451" t="inlineStr">
        <is>
          <t>税込</t>
        </is>
      </c>
      <c r="D30" s="808">
        <f>D29*1.1</f>
        <v/>
      </c>
      <c r="E30" s="783">
        <f>E29*1.1</f>
        <v/>
      </c>
      <c r="F30" s="783">
        <f>F29*1.1</f>
        <v/>
      </c>
      <c r="G30" s="17">
        <f>SUM(D30:F30)</f>
        <v/>
      </c>
    </row>
    <row r="31" ht="20.1" customFormat="1" customHeight="1" s="15">
      <c r="A31" s="647" t="n"/>
      <c r="B31" s="378" t="inlineStr">
        <is>
          <t>OLUPONO</t>
        </is>
      </c>
      <c r="C31" s="451" t="inlineStr">
        <is>
          <t>Total</t>
        </is>
      </c>
      <c r="D31" s="803" t="n"/>
      <c r="E31" s="783" t="n"/>
      <c r="F31" s="783" t="n"/>
      <c r="G31" s="17" t="n"/>
    </row>
    <row r="32" ht="20.1" customFormat="1" customHeight="1" s="15">
      <c r="A32" s="647" t="n"/>
      <c r="B32" s="648" t="n"/>
      <c r="C32" s="451" t="inlineStr">
        <is>
          <t>税込</t>
        </is>
      </c>
      <c r="D32" s="803" t="n"/>
      <c r="E32" s="783" t="n"/>
      <c r="F32" s="783" t="n"/>
      <c r="G32" s="17" t="n"/>
    </row>
    <row r="33" ht="20.1" customFormat="1" customHeight="1" s="15">
      <c r="A33" s="647" t="n"/>
      <c r="B33" s="378" t="inlineStr">
        <is>
          <t>DIME HEALTH CARE</t>
        </is>
      </c>
      <c r="C33" s="451" t="inlineStr">
        <is>
          <t>Total</t>
        </is>
      </c>
      <c r="D33" s="803" t="n"/>
      <c r="E33" s="783" t="n"/>
      <c r="F33" s="783" t="n"/>
      <c r="G33" s="17">
        <f>SUM(D33:F33)</f>
        <v/>
      </c>
    </row>
    <row r="34" ht="20.1" customFormat="1" customHeight="1" s="15">
      <c r="A34" s="647" t="n"/>
      <c r="B34" s="648" t="n"/>
      <c r="C34" s="451" t="inlineStr">
        <is>
          <t>税込</t>
        </is>
      </c>
      <c r="D34" s="803" t="n"/>
      <c r="E34" s="783" t="n"/>
      <c r="F34" s="783">
        <f>F33*1.1</f>
        <v/>
      </c>
      <c r="G34" s="17">
        <f>SUM(D34:F34)</f>
        <v/>
      </c>
    </row>
    <row r="35" ht="20.1" customFormat="1" customHeight="1" s="15">
      <c r="A35" s="647" t="n"/>
      <c r="B35" s="378" t="inlineStr">
        <is>
          <t>EMU</t>
        </is>
      </c>
      <c r="C35" s="451" t="inlineStr">
        <is>
          <t>Total</t>
        </is>
      </c>
      <c r="D35" s="803" t="n"/>
      <c r="E35" s="783" t="n"/>
      <c r="F35" s="783" t="n"/>
      <c r="G35" s="17">
        <f>SUM(D35:F35)</f>
        <v/>
      </c>
    </row>
    <row r="36" ht="20.1" customFormat="1" customHeight="1" s="15">
      <c r="A36" s="647" t="n"/>
      <c r="B36" s="648" t="n"/>
      <c r="C36" s="451" t="inlineStr">
        <is>
          <t>税込</t>
        </is>
      </c>
      <c r="D36" s="803">
        <f>D35*1.1</f>
        <v/>
      </c>
      <c r="E36" s="783">
        <f>E35*1.1</f>
        <v/>
      </c>
      <c r="F36" s="783">
        <f>F35*1.1</f>
        <v/>
      </c>
      <c r="G36" s="17">
        <f>SUM(D36:F36)</f>
        <v/>
      </c>
    </row>
    <row r="37" ht="20.1" customFormat="1" customHeight="1" s="15">
      <c r="A37" s="647" t="n"/>
      <c r="B37" s="378" t="inlineStr">
        <is>
          <t>CHIKUHODO</t>
        </is>
      </c>
      <c r="C37" s="451" t="inlineStr">
        <is>
          <t>Total</t>
        </is>
      </c>
      <c r="D37" s="803" t="n"/>
      <c r="E37" s="783" t="n"/>
      <c r="F37" s="783" t="n"/>
      <c r="G37" s="17">
        <f>SUM(D37:F37)</f>
        <v/>
      </c>
    </row>
    <row r="38" ht="20.1" customFormat="1" customHeight="1" s="15">
      <c r="A38" s="647" t="n"/>
      <c r="B38" s="648" t="n"/>
      <c r="C38" s="451" t="inlineStr">
        <is>
          <t>税込</t>
        </is>
      </c>
      <c r="D38" s="803" t="n"/>
      <c r="E38" s="783" t="n"/>
      <c r="F38" s="783">
        <f>F37*1.1</f>
        <v/>
      </c>
      <c r="G38" s="17">
        <f>SUM(D38:F38)</f>
        <v/>
      </c>
    </row>
    <row r="39" ht="20.1" customFormat="1" customHeight="1" s="15">
      <c r="A39" s="647" t="n"/>
      <c r="B39" s="378" t="inlineStr">
        <is>
          <t>LAPIDEM</t>
        </is>
      </c>
      <c r="C39" s="451" t="inlineStr">
        <is>
          <t>Total</t>
        </is>
      </c>
      <c r="D39" s="808" t="n"/>
      <c r="E39" s="783" t="n"/>
      <c r="F39" s="783" t="n"/>
      <c r="G39" s="17">
        <f>SUM(D39:F39)</f>
        <v/>
      </c>
    </row>
    <row r="40" ht="20.1" customFormat="1" customHeight="1" s="15">
      <c r="A40" s="647" t="n"/>
      <c r="B40" s="648" t="n"/>
      <c r="C40" s="451" t="inlineStr">
        <is>
          <t>税込</t>
        </is>
      </c>
      <c r="D40" s="808">
        <f>D39*1.1</f>
        <v/>
      </c>
      <c r="E40" s="783" t="n"/>
      <c r="F40" s="783" t="n"/>
      <c r="G40" s="17">
        <f>SUM(D40:F40)</f>
        <v/>
      </c>
    </row>
    <row r="41" ht="20.1" customFormat="1" customHeight="1" s="15">
      <c r="A41" s="647" t="n"/>
      <c r="B41" s="378" t="inlineStr">
        <is>
          <t>MARY PLATINUE</t>
        </is>
      </c>
      <c r="C41" s="451" t="inlineStr">
        <is>
          <t>Total</t>
        </is>
      </c>
      <c r="D41" s="808" t="n"/>
      <c r="E41" s="783" t="n"/>
      <c r="F41" s="783" t="n"/>
      <c r="G41" s="17">
        <f>SUM(D41:F41)</f>
        <v/>
      </c>
    </row>
    <row r="42" ht="20.1" customFormat="1" customHeight="1" s="15">
      <c r="A42" s="647" t="n"/>
      <c r="B42" s="648" t="n"/>
      <c r="C42" s="451" t="inlineStr">
        <is>
          <t>税込</t>
        </is>
      </c>
      <c r="D42" s="808">
        <f>D41*1.1</f>
        <v/>
      </c>
      <c r="E42" s="649">
        <f>E41*1.1</f>
        <v/>
      </c>
      <c r="F42" s="783">
        <f>F41*1.08</f>
        <v/>
      </c>
      <c r="G42" s="17">
        <f>SUM(D42:F42)</f>
        <v/>
      </c>
    </row>
    <row r="43" ht="20.1" customFormat="1" customHeight="1" s="15">
      <c r="A43" s="647" t="n"/>
      <c r="B43" s="378" t="inlineStr">
        <is>
          <t>POD(ROSY DROP)</t>
        </is>
      </c>
      <c r="C43" s="451" t="inlineStr">
        <is>
          <t>Total</t>
        </is>
      </c>
      <c r="D43" s="808" t="n"/>
      <c r="E43" s="649" t="n"/>
      <c r="F43" s="783" t="n"/>
      <c r="G43" s="17">
        <f>SUM(D43:F43)</f>
        <v/>
      </c>
    </row>
    <row r="44" ht="20.1" customFormat="1" customHeight="1" s="15">
      <c r="A44" s="647" t="n"/>
      <c r="B44" s="648" t="n"/>
      <c r="C44" s="451" t="inlineStr">
        <is>
          <t>税込</t>
        </is>
      </c>
      <c r="D44" s="808">
        <f>D43*1.1</f>
        <v/>
      </c>
      <c r="E44" s="651">
        <f>E43*1.1</f>
        <v/>
      </c>
      <c r="F44" s="783" t="n"/>
      <c r="G44" s="17">
        <f>SUM(D44:F44)</f>
        <v/>
      </c>
    </row>
    <row r="45" ht="20.1" customFormat="1" customHeight="1" s="15">
      <c r="A45" s="647" t="n"/>
      <c r="B45" s="378" t="inlineStr">
        <is>
          <t>CBS(ESTLABO)</t>
        </is>
      </c>
      <c r="C45" s="451" t="inlineStr">
        <is>
          <t>Total</t>
        </is>
      </c>
      <c r="D45" s="808" t="n"/>
      <c r="E45" s="649" t="n"/>
      <c r="F45" s="783" t="n"/>
      <c r="G45" s="17">
        <f>SUM(D45:F45)</f>
        <v/>
      </c>
    </row>
    <row r="46" ht="20.1" customFormat="1" customHeight="1" s="15">
      <c r="A46" s="647" t="n"/>
      <c r="B46" s="648" t="n"/>
      <c r="C46" s="451" t="inlineStr">
        <is>
          <t>税込</t>
        </is>
      </c>
      <c r="D46" s="808" t="n"/>
      <c r="E46" s="649">
        <f>E45*1.1</f>
        <v/>
      </c>
      <c r="F46" s="783">
        <f>F45*1.1</f>
        <v/>
      </c>
      <c r="G46" s="17">
        <f>SUM(D46:F46)</f>
        <v/>
      </c>
    </row>
    <row r="47" ht="20.1" customFormat="1" customHeight="1" s="15">
      <c r="A47" s="647" t="n"/>
      <c r="B47" s="378" t="inlineStr">
        <is>
          <t>DOSHISHA</t>
        </is>
      </c>
      <c r="C47" s="451" t="inlineStr">
        <is>
          <t>Total</t>
        </is>
      </c>
      <c r="D47" s="803" t="n"/>
      <c r="E47" s="783" t="n"/>
      <c r="F47" s="783" t="n"/>
      <c r="G47" s="17">
        <f>SUM(D47:F47)</f>
        <v/>
      </c>
    </row>
    <row r="48" ht="20.1" customFormat="1" customHeight="1" s="15">
      <c r="A48" s="647" t="n"/>
      <c r="B48" s="648" t="n"/>
      <c r="C48" s="451" t="inlineStr">
        <is>
          <t>税込</t>
        </is>
      </c>
      <c r="D48" s="790" t="n"/>
      <c r="E48" s="812" t="n"/>
      <c r="F48" s="783" t="n"/>
      <c r="G48" s="17" t="n"/>
    </row>
    <row r="49" ht="20.1" customFormat="1" customHeight="1" s="15">
      <c r="A49" s="647" t="n"/>
      <c r="B49" s="383" t="inlineStr">
        <is>
          <t>ISTYLE</t>
        </is>
      </c>
      <c r="C49" s="451" t="inlineStr">
        <is>
          <t>Total</t>
        </is>
      </c>
      <c r="D49" s="790" t="n"/>
      <c r="E49" s="812" t="n"/>
      <c r="F49" s="803" t="n"/>
      <c r="G49" s="17" t="n"/>
    </row>
    <row r="50" ht="20.1" customFormat="1" customHeight="1" s="15">
      <c r="A50" s="647" t="n"/>
      <c r="B50" s="648" t="n"/>
      <c r="C50" s="583" t="inlineStr">
        <is>
          <t>税込</t>
        </is>
      </c>
      <c r="D50" s="790" t="n"/>
      <c r="E50" s="812" t="n"/>
      <c r="F50" s="803" t="n"/>
      <c r="G50" s="17" t="n"/>
    </row>
    <row r="51" ht="20.1" customFormat="1" customHeight="1" s="15">
      <c r="A51" s="647" t="n"/>
      <c r="B51" s="378" t="inlineStr">
        <is>
          <t>MEROS</t>
        </is>
      </c>
      <c r="C51" s="451" t="inlineStr">
        <is>
          <t>Total</t>
        </is>
      </c>
      <c r="D51" s="783" t="n"/>
      <c r="E51" s="783" t="n"/>
      <c r="F51" s="803" t="n"/>
      <c r="G51" s="17">
        <f>SUM(D51:F51)</f>
        <v/>
      </c>
    </row>
    <row r="52" ht="20.1" customFormat="1" customHeight="1" s="15">
      <c r="A52" s="647" t="n"/>
      <c r="B52" s="648" t="n"/>
      <c r="C52" s="451" t="inlineStr">
        <is>
          <t>税込</t>
        </is>
      </c>
      <c r="D52" s="783" t="n"/>
      <c r="E52" s="783" t="n"/>
      <c r="F52" s="803" t="n"/>
      <c r="G52" s="17" t="n"/>
    </row>
    <row r="53" ht="20.1" customFormat="1" customHeight="1" s="15">
      <c r="A53" s="647" t="n"/>
      <c r="B53" s="378" t="inlineStr">
        <is>
          <t>STAR LAB</t>
        </is>
      </c>
      <c r="C53" s="451" t="inlineStr">
        <is>
          <t>Total</t>
        </is>
      </c>
      <c r="D53" s="783" t="n"/>
      <c r="E53" s="783" t="n"/>
      <c r="F53" s="803" t="n"/>
      <c r="G53" s="17">
        <f>SUM(D53:F53)</f>
        <v/>
      </c>
    </row>
    <row r="54" ht="20.1" customFormat="1" customHeight="1" s="15">
      <c r="A54" s="647" t="n"/>
      <c r="B54" s="648" t="n"/>
      <c r="C54" s="451" t="inlineStr">
        <is>
          <t>税込</t>
        </is>
      </c>
      <c r="D54" s="813" t="n"/>
      <c r="E54" s="814" t="n"/>
      <c r="F54" s="803" t="n"/>
      <c r="G54" s="17" t="n"/>
    </row>
    <row r="55" ht="20.1" customFormat="1" customHeight="1" s="15">
      <c r="A55" s="647" t="n"/>
      <c r="B55" s="378" t="inlineStr">
        <is>
          <t>Beauty Conexion</t>
        </is>
      </c>
      <c r="C55" s="451" t="inlineStr">
        <is>
          <t>Total</t>
        </is>
      </c>
      <c r="D55" s="815" t="n"/>
      <c r="E55" s="816" t="n"/>
      <c r="F55" s="803" t="n"/>
      <c r="G55" s="17">
        <f>SUM(D55:F55)</f>
        <v/>
      </c>
    </row>
    <row r="56" ht="20.1" customFormat="1" customHeight="1" s="15">
      <c r="A56" s="647" t="n"/>
      <c r="B56" s="648" t="n"/>
      <c r="C56" s="451" t="inlineStr">
        <is>
          <t>税込</t>
        </is>
      </c>
      <c r="D56" s="815" t="n"/>
      <c r="E56" s="816" t="n"/>
      <c r="F56" s="803" t="n"/>
      <c r="G56" s="17" t="n"/>
    </row>
    <row r="57" ht="20.1" customFormat="1" customHeight="1" s="15">
      <c r="A57" s="647" t="n"/>
      <c r="B57" s="378" t="inlineStr">
        <is>
          <t>COSMEPRO</t>
        </is>
      </c>
      <c r="C57" s="451" t="inlineStr">
        <is>
          <t>Total</t>
        </is>
      </c>
      <c r="D57" s="815" t="n">
        <v>8200</v>
      </c>
      <c r="E57" s="816" t="n"/>
      <c r="F57" s="803" t="n"/>
      <c r="G57" s="17">
        <f>SUM(D57:F57)</f>
        <v/>
      </c>
    </row>
    <row r="58" ht="20.1" customFormat="1" customHeight="1" s="15">
      <c r="A58" s="647" t="n"/>
      <c r="B58" s="648" t="n"/>
      <c r="C58" s="451" t="inlineStr">
        <is>
          <t>税込</t>
        </is>
      </c>
      <c r="D58" s="815">
        <f>D57*1.1</f>
        <v/>
      </c>
      <c r="E58" s="816" t="n"/>
      <c r="F58" s="803">
        <f>F57*1.1</f>
        <v/>
      </c>
      <c r="G58" s="17">
        <f>SUM(D58:F58)</f>
        <v/>
      </c>
    </row>
    <row r="59" ht="20.1" customFormat="1" customHeight="1" s="15">
      <c r="A59" s="647" t="n"/>
      <c r="B59" s="378" t="inlineStr">
        <is>
          <t>AFURA</t>
        </is>
      </c>
      <c r="C59" s="451" t="inlineStr">
        <is>
          <t>Total</t>
        </is>
      </c>
      <c r="D59" s="817" t="n"/>
      <c r="E59" s="818" t="n"/>
      <c r="F59" s="783" t="n"/>
      <c r="G59" s="17">
        <f>SUM(D59:F59)</f>
        <v/>
      </c>
    </row>
    <row r="60" ht="20.1" customFormat="1" customHeight="1" s="15">
      <c r="A60" s="647" t="n"/>
      <c r="B60" s="648" t="n"/>
      <c r="C60" s="451" t="inlineStr">
        <is>
          <t>税込</t>
        </is>
      </c>
      <c r="D60" s="808">
        <f>D59*1.1</f>
        <v/>
      </c>
      <c r="E60" s="783">
        <f>E59*1.1</f>
        <v/>
      </c>
      <c r="F60" s="783" t="n"/>
      <c r="G60" s="17">
        <f>SUM(D60:F60)</f>
        <v/>
      </c>
    </row>
    <row r="61" ht="20.1" customFormat="1" customHeight="1" s="15">
      <c r="A61" s="647" t="n"/>
      <c r="B61" s="378" t="inlineStr">
        <is>
          <t>PECLIA</t>
        </is>
      </c>
      <c r="C61" s="451" t="inlineStr">
        <is>
          <t>Total</t>
        </is>
      </c>
      <c r="D61" s="803" t="n"/>
      <c r="E61" s="783" t="n"/>
      <c r="F61" s="783" t="n"/>
      <c r="G61" s="17">
        <f>SUM(D61:F61)</f>
        <v/>
      </c>
    </row>
    <row r="62" ht="20.1" customFormat="1" customHeight="1" s="15">
      <c r="A62" s="647" t="n"/>
      <c r="B62" s="648" t="n"/>
      <c r="C62" s="451" t="inlineStr">
        <is>
          <t>税込</t>
        </is>
      </c>
      <c r="D62" s="803">
        <f>D61*1.1</f>
        <v/>
      </c>
      <c r="E62" s="783">
        <f>E61*1.1</f>
        <v/>
      </c>
      <c r="F62" s="783">
        <f>F61*1.1</f>
        <v/>
      </c>
      <c r="G62" s="17">
        <f>SUM(D62:F62)</f>
        <v/>
      </c>
    </row>
    <row r="63" ht="20.1" customFormat="1" customHeight="1" s="15">
      <c r="A63" s="647" t="n"/>
      <c r="B63" s="378" t="inlineStr">
        <is>
          <t>OSATO</t>
        </is>
      </c>
      <c r="C63" s="451" t="inlineStr">
        <is>
          <t>Total</t>
        </is>
      </c>
      <c r="D63" s="803" t="n"/>
      <c r="E63" s="783" t="n"/>
      <c r="F63" s="783" t="n"/>
      <c r="G63" s="17">
        <f>SUM(D63:F63)</f>
        <v/>
      </c>
    </row>
    <row r="64" ht="20.1" customFormat="1" customHeight="1" s="15">
      <c r="A64" s="647" t="n"/>
      <c r="B64" s="648" t="n"/>
      <c r="C64" s="451" t="inlineStr">
        <is>
          <t>税込</t>
        </is>
      </c>
      <c r="D64" s="803">
        <f>D63*1.1</f>
        <v/>
      </c>
      <c r="E64" s="783">
        <f>E63*1.1</f>
        <v/>
      </c>
      <c r="F64" s="783">
        <f>F63*1.1</f>
        <v/>
      </c>
      <c r="G64" s="17">
        <f>SUM(D64:F64)</f>
        <v/>
      </c>
    </row>
    <row r="65" ht="20.1" customFormat="1" customHeight="1" s="15">
      <c r="A65" s="647" t="n"/>
      <c r="B65" s="378" t="inlineStr">
        <is>
          <t>HANAKO</t>
        </is>
      </c>
      <c r="C65" s="451" t="inlineStr">
        <is>
          <t>Total</t>
        </is>
      </c>
      <c r="D65" s="803" t="n"/>
      <c r="E65" s="783" t="n"/>
      <c r="F65" s="783" t="n"/>
      <c r="G65" s="17">
        <f>SUM(D65:F65)</f>
        <v/>
      </c>
    </row>
    <row r="66" ht="20.1" customFormat="1" customHeight="1" s="15">
      <c r="A66" s="647" t="n"/>
      <c r="B66" s="648" t="n"/>
      <c r="C66" s="451" t="inlineStr">
        <is>
          <t>税込</t>
        </is>
      </c>
      <c r="D66" s="803" t="n"/>
      <c r="E66" s="783" t="n"/>
      <c r="F66" s="783" t="n"/>
      <c r="G66" s="17">
        <f>SUM(D66:F66)</f>
        <v/>
      </c>
    </row>
    <row r="67" ht="20.1" customFormat="1" customHeight="1" s="15">
      <c r="A67" s="647" t="n"/>
      <c r="B67" s="378" t="inlineStr">
        <is>
          <t>LEJEU</t>
        </is>
      </c>
      <c r="C67" s="451" t="inlineStr">
        <is>
          <t>Total</t>
        </is>
      </c>
      <c r="D67" s="803" t="n"/>
      <c r="E67" s="783" t="n"/>
      <c r="F67" s="783" t="n"/>
      <c r="G67" s="17">
        <f>SUM(D67:F67)</f>
        <v/>
      </c>
    </row>
    <row r="68" ht="20.1" customFormat="1" customHeight="1" s="15">
      <c r="A68" s="647" t="n"/>
      <c r="B68" s="648" t="n"/>
      <c r="C68" s="451" t="inlineStr">
        <is>
          <t>税込</t>
        </is>
      </c>
      <c r="D68" s="803">
        <f>D67*1.1</f>
        <v/>
      </c>
      <c r="E68" s="783">
        <f>E67*1.1</f>
        <v/>
      </c>
      <c r="F68" s="783">
        <f>F67*1.1</f>
        <v/>
      </c>
      <c r="G68" s="17">
        <f>SUM(D68:F68)</f>
        <v/>
      </c>
    </row>
    <row r="69" ht="20.1" customFormat="1" customHeight="1" s="15">
      <c r="A69" s="647" t="n"/>
      <c r="B69" s="378" t="inlineStr">
        <is>
          <t>AISHODO</t>
        </is>
      </c>
      <c r="C69" s="451" t="inlineStr">
        <is>
          <t>Total</t>
        </is>
      </c>
      <c r="D69" s="803" t="n">
        <v>0</v>
      </c>
      <c r="E69" s="783" t="n"/>
      <c r="F69" s="783" t="n"/>
      <c r="G69" s="17">
        <f>SUM(D69:F69)</f>
        <v/>
      </c>
    </row>
    <row r="70" ht="20.1" customFormat="1" customHeight="1" s="15">
      <c r="A70" s="647" t="n"/>
      <c r="B70" s="648" t="n"/>
      <c r="C70" s="451" t="inlineStr">
        <is>
          <t>税込</t>
        </is>
      </c>
      <c r="D70" s="803" t="n"/>
      <c r="E70" s="783" t="n"/>
      <c r="F70" s="783" t="n">
        <v>56853</v>
      </c>
      <c r="G70" s="17">
        <f>SUM(D70:F70)</f>
        <v/>
      </c>
    </row>
    <row r="71" ht="20.1" customFormat="1" customHeight="1" s="15">
      <c r="A71" s="647" t="n"/>
      <c r="B71" s="378" t="inlineStr">
        <is>
          <t>CARING JAPAN (RUHAKU)</t>
        </is>
      </c>
      <c r="C71" s="451" t="inlineStr">
        <is>
          <t>Total</t>
        </is>
      </c>
      <c r="D71" s="808" t="n"/>
      <c r="E71" s="783" t="n"/>
      <c r="F71" s="783" t="n"/>
      <c r="G71" s="17">
        <f>SUM(D71:F71)</f>
        <v/>
      </c>
    </row>
    <row r="72" ht="20.1" customFormat="1" customHeight="1" s="15">
      <c r="A72" s="647" t="n"/>
      <c r="B72" s="648" t="n"/>
      <c r="C72" s="451" t="inlineStr">
        <is>
          <t>税込</t>
        </is>
      </c>
      <c r="D72" s="808">
        <f>D71*1.1</f>
        <v/>
      </c>
      <c r="E72" s="783" t="n"/>
      <c r="F72" s="783" t="n"/>
      <c r="G72" s="17">
        <f>SUM(D72:F72)</f>
        <v/>
      </c>
    </row>
    <row r="73" ht="20.1" customFormat="1" customHeight="1" s="15">
      <c r="A73" s="647" t="n"/>
      <c r="B73" s="378" t="inlineStr">
        <is>
          <t>MEDION</t>
        </is>
      </c>
      <c r="C73" s="451" t="inlineStr">
        <is>
          <t>Total</t>
        </is>
      </c>
      <c r="D73" s="803" t="n"/>
      <c r="E73" s="783" t="n"/>
      <c r="F73" s="783" t="n"/>
      <c r="G73" s="17">
        <f>SUM(D73:F73)</f>
        <v/>
      </c>
    </row>
    <row r="74" ht="20.1" customFormat="1" customHeight="1" s="15">
      <c r="A74" s="647" t="n"/>
      <c r="B74" s="648" t="n"/>
      <c r="C74" s="451" t="inlineStr">
        <is>
          <t>税込</t>
        </is>
      </c>
      <c r="D74" s="803" t="n"/>
      <c r="E74" s="783" t="n"/>
      <c r="F74" s="783" t="n"/>
      <c r="G74" s="17">
        <f>SUM(D74:F74)</f>
        <v/>
      </c>
    </row>
    <row r="75" ht="20.1" customFormat="1" customHeight="1" s="15">
      <c r="A75" s="647" t="n"/>
      <c r="B75" s="378" t="inlineStr">
        <is>
          <t>McCoy</t>
        </is>
      </c>
      <c r="C75" s="451" t="inlineStr">
        <is>
          <t>Total</t>
        </is>
      </c>
      <c r="D75" s="803" t="n"/>
      <c r="E75" s="783" t="n"/>
      <c r="F75" s="783" t="n"/>
      <c r="G75" s="17">
        <f>SUM(D75:F75)</f>
        <v/>
      </c>
    </row>
    <row r="76" ht="20.1" customFormat="1" customHeight="1" s="15">
      <c r="A76" s="647" t="n"/>
      <c r="B76" s="648" t="n"/>
      <c r="C76" s="451" t="inlineStr">
        <is>
          <t>税込</t>
        </is>
      </c>
      <c r="D76" s="803" t="n"/>
      <c r="E76" s="783" t="n"/>
      <c r="F76" s="783" t="n"/>
      <c r="G76" s="17">
        <f>SUM(D76:F76)</f>
        <v/>
      </c>
    </row>
    <row r="77" ht="20.1" customFormat="1" customHeight="1" s="15">
      <c r="A77" s="647" t="n"/>
      <c r="B77" s="378" t="inlineStr">
        <is>
          <t>URESHINO</t>
        </is>
      </c>
      <c r="C77" s="451" t="inlineStr">
        <is>
          <t>Total</t>
        </is>
      </c>
      <c r="D77" s="808" t="n"/>
      <c r="E77" s="783" t="n"/>
      <c r="F77" s="783" t="n"/>
      <c r="G77" s="17">
        <f>SUM(D77:F77)</f>
        <v/>
      </c>
    </row>
    <row r="78" ht="20.1" customFormat="1" customHeight="1" s="15">
      <c r="A78" s="647" t="n"/>
      <c r="B78" s="648" t="n"/>
      <c r="C78" s="451" t="inlineStr">
        <is>
          <t>税込</t>
        </is>
      </c>
      <c r="D78" s="808" t="n"/>
      <c r="E78" s="783" t="n"/>
      <c r="F78" s="783" t="n"/>
      <c r="G78" s="17">
        <f>SUM(D78:F78)</f>
        <v/>
      </c>
    </row>
    <row r="79" ht="20.1" customFormat="1" customHeight="1" s="15">
      <c r="A79" s="647" t="n"/>
      <c r="B79" s="378" t="inlineStr">
        <is>
          <t>Luxces</t>
        </is>
      </c>
      <c r="C79" s="451" t="inlineStr">
        <is>
          <t>Total</t>
        </is>
      </c>
      <c r="D79" s="803" t="n">
        <v>12800</v>
      </c>
      <c r="E79" s="783" t="n"/>
      <c r="F79" s="783" t="n"/>
      <c r="G79" s="17">
        <f>SUM(D79:F79)</f>
        <v/>
      </c>
    </row>
    <row r="80" ht="20.1" customFormat="1" customHeight="1" s="15">
      <c r="A80" s="647" t="n"/>
      <c r="B80" s="648" t="n"/>
      <c r="C80" s="451" t="inlineStr">
        <is>
          <t>税込</t>
        </is>
      </c>
      <c r="D80" s="803">
        <f>(6400*1.08)+(6400*1.1)</f>
        <v/>
      </c>
      <c r="E80" s="803">
        <f>E79*1.1</f>
        <v/>
      </c>
      <c r="F80" s="803">
        <f>F79*1.1</f>
        <v/>
      </c>
      <c r="G80" s="17">
        <f>SUM(D80:F80)</f>
        <v/>
      </c>
    </row>
    <row r="81" ht="20.1" customFormat="1" customHeight="1" s="15">
      <c r="A81" s="647" t="n"/>
      <c r="B81" s="383" t="inlineStr">
        <is>
          <t>Evliss</t>
        </is>
      </c>
      <c r="C81" s="451" t="inlineStr">
        <is>
          <t>Total</t>
        </is>
      </c>
      <c r="D81" s="803" t="n">
        <v>0</v>
      </c>
      <c r="E81" s="803" t="n"/>
      <c r="F81" s="803" t="n"/>
      <c r="G81" s="17" t="n"/>
    </row>
    <row r="82" ht="20.1" customFormat="1" customHeight="1" s="15">
      <c r="A82" s="647" t="n"/>
      <c r="B82" s="648" t="n"/>
      <c r="C82" s="451" t="inlineStr">
        <is>
          <t>税込</t>
        </is>
      </c>
      <c r="D82" s="803" t="n"/>
      <c r="E82" s="803" t="n"/>
      <c r="F82" s="803" t="n"/>
      <c r="G82" s="17" t="n"/>
    </row>
    <row r="83" ht="20.1" customFormat="1" customHeight="1" s="15">
      <c r="A83" s="647" t="n"/>
      <c r="B83" s="383" t="inlineStr">
        <is>
          <t>Pro Labo</t>
        </is>
      </c>
      <c r="C83" s="451" t="inlineStr">
        <is>
          <t>Total</t>
        </is>
      </c>
      <c r="D83" s="803" t="n"/>
      <c r="E83" s="803" t="n"/>
      <c r="F83" s="803" t="n"/>
      <c r="G83" s="17" t="n"/>
    </row>
    <row r="84" ht="20.1" customFormat="1" customHeight="1" s="15">
      <c r="A84" s="647" t="n"/>
      <c r="B84" s="648" t="n"/>
      <c r="C84" s="451" t="inlineStr">
        <is>
          <t>税込</t>
        </is>
      </c>
      <c r="D84" s="803" t="n"/>
      <c r="E84" s="803" t="n"/>
      <c r="F84" s="803" t="n"/>
      <c r="G84" s="17" t="n"/>
    </row>
    <row r="85" ht="20.1" customFormat="1" customHeight="1" s="15">
      <c r="A85" s="647" t="n"/>
      <c r="B85" s="383" t="inlineStr">
        <is>
          <t>Rey.</t>
        </is>
      </c>
      <c r="C85" s="451" t="inlineStr">
        <is>
          <t>Total</t>
        </is>
      </c>
      <c r="D85" s="803" t="n"/>
      <c r="E85" s="803" t="n"/>
      <c r="F85" s="803" t="n"/>
      <c r="G85" s="17" t="n"/>
    </row>
    <row r="86" ht="20.1" customFormat="1" customHeight="1" s="15">
      <c r="A86" s="647" t="n"/>
      <c r="B86" s="648" t="n"/>
      <c r="C86" s="451" t="inlineStr">
        <is>
          <t>税込</t>
        </is>
      </c>
      <c r="D86" s="803" t="n"/>
      <c r="E86" s="803" t="n"/>
      <c r="F86" s="803" t="n"/>
      <c r="G86" s="17" t="n"/>
    </row>
    <row r="87" ht="20.1" customFormat="1" customHeight="1" s="15">
      <c r="A87" s="647" t="n"/>
      <c r="B87" s="389" t="inlineStr">
        <is>
          <t>輸送費(FREIGHT)</t>
        </is>
      </c>
      <c r="C87" s="377" t="n"/>
      <c r="D87" s="808" t="n">
        <v>13900</v>
      </c>
      <c r="E87" s="783" t="n"/>
      <c r="F87" s="783" t="n"/>
      <c r="G87" s="17">
        <f>SUM(D87:F87)</f>
        <v/>
      </c>
    </row>
    <row r="88" ht="20.1" customFormat="1" customHeight="1" s="15">
      <c r="A88" s="648" t="n"/>
      <c r="B88" s="389" t="inlineStr">
        <is>
          <t>輸送費込みTotal</t>
        </is>
      </c>
      <c r="C88" s="667" t="n"/>
      <c r="D88" s="819">
        <f>D3+D7+D9+D13+D15+D17+D19+D21+D23+D25+D27+D29+D31+D33+D35+D37+D39+D41+D43+D45+D47+D51+D53+D55+D57+D59+D61+D63+D65+D67+D69+D71+D73+D75+D77+D79+D87</f>
        <v/>
      </c>
      <c r="E88" s="819">
        <f>E3+E7+E9+E13+E15+E17+E19+E21+E23+E25+E27+E29+E31+E33+E35+E37+E39+E41+E43+E45+E47+E51+E53+E55+E57+E59+E61+E63+E65+E67+E69+E71+E73+E75+E77+E79+E87</f>
        <v/>
      </c>
      <c r="F88" s="819">
        <f>F3+F7+F9+F13+F15+F17+F19+F21+F23+F25+F27+F29+F31+F33+F35+F37+F39+F41+F43+F45+F47+F51+F53+F55+F57+F59+F61+F63+F65+F67+F69+F71+F73+F75+F77+F79+#REF!+#REF!+F87+#REF!</f>
        <v/>
      </c>
      <c r="G88" s="17">
        <f>SUM(D88:F88)</f>
        <v/>
      </c>
      <c r="H88" s="659">
        <f>SUM(D88:F88)</f>
        <v/>
      </c>
      <c r="J88" s="43">
        <f>G88+I88</f>
        <v/>
      </c>
      <c r="K88" s="659">
        <f>#REF!+#REF!</f>
        <v/>
      </c>
    </row>
    <row r="89" ht="20.1" customFormat="1" customHeight="1" s="15">
      <c r="A89" s="390" t="inlineStr">
        <is>
          <t>売上</t>
        </is>
      </c>
      <c r="B89" s="123" t="inlineStr">
        <is>
          <t>(FLOUVEIL)</t>
        </is>
      </c>
      <c r="C89" s="22" t="inlineStr">
        <is>
          <t>Total</t>
        </is>
      </c>
      <c r="D89" s="807" t="n"/>
      <c r="E89" s="807" t="n"/>
      <c r="F89" s="807" t="n"/>
      <c r="G89" s="17">
        <f>SUM(D89:F89)</f>
        <v/>
      </c>
    </row>
    <row r="90" ht="20.1" customFormat="1" customHeight="1" s="15">
      <c r="A90" s="647" t="n"/>
      <c r="B90" s="40" t="inlineStr">
        <is>
          <t xml:space="preserve">(RELENT)
</t>
        </is>
      </c>
      <c r="C90" s="22" t="inlineStr">
        <is>
          <t>Total</t>
        </is>
      </c>
      <c r="D90" s="783" t="n"/>
      <c r="E90" s="783" t="n"/>
      <c r="F90" s="783" t="n"/>
      <c r="G90" s="17">
        <f>SUM(D90:F90)</f>
        <v/>
      </c>
    </row>
    <row r="91" ht="20.1" customFormat="1" customHeight="1" s="15">
      <c r="A91" s="647" t="n"/>
      <c r="B91" s="39" t="inlineStr">
        <is>
          <t>C'BON</t>
        </is>
      </c>
      <c r="C91" s="485" t="inlineStr">
        <is>
          <t>Total</t>
        </is>
      </c>
      <c r="D91" s="812" t="n">
        <v>6707</v>
      </c>
      <c r="E91" s="812" t="n">
        <v>14230</v>
      </c>
      <c r="F91" s="812" t="n"/>
      <c r="G91" s="88">
        <f>SUM(D91:F91)</f>
        <v/>
      </c>
    </row>
    <row r="92" ht="20.1" customFormat="1" customHeight="1" s="15">
      <c r="A92" s="647" t="n"/>
      <c r="B92" s="84" t="inlineStr">
        <is>
          <t>Q1st</t>
        </is>
      </c>
      <c r="C92" s="85" t="inlineStr">
        <is>
          <t>Total</t>
        </is>
      </c>
      <c r="D92" s="816" t="n"/>
      <c r="E92" s="816" t="n"/>
      <c r="F92" s="820" t="n"/>
      <c r="G92" s="86">
        <f>SUM(D92:F92)</f>
        <v/>
      </c>
    </row>
    <row r="93" ht="20.1" customFormat="1" customHeight="1" s="15">
      <c r="A93" s="647" t="n"/>
      <c r="B93" s="101" t="inlineStr">
        <is>
          <t>CHANSON</t>
        </is>
      </c>
      <c r="C93" s="85" t="inlineStr">
        <is>
          <t>Total</t>
        </is>
      </c>
      <c r="D93" s="816" t="n"/>
      <c r="E93" s="87" t="n"/>
      <c r="F93" s="121" t="n"/>
      <c r="G93" s="87" t="n"/>
    </row>
    <row r="94" ht="20.1" customFormat="1" customHeight="1" s="15">
      <c r="A94" s="647" t="n"/>
      <c r="B94" s="101" t="inlineStr">
        <is>
          <t>HIMELABO</t>
        </is>
      </c>
      <c r="C94" s="85" t="inlineStr">
        <is>
          <t>Total</t>
        </is>
      </c>
      <c r="D94" s="816" t="n"/>
      <c r="E94" s="87" t="n"/>
      <c r="F94" s="121" t="n"/>
      <c r="G94" s="87" t="n"/>
    </row>
    <row r="95" ht="20.1" customFormat="1" customHeight="1" s="15">
      <c r="A95" s="647" t="n"/>
      <c r="B95" s="89" t="inlineStr">
        <is>
          <t>SUNSORIT</t>
        </is>
      </c>
      <c r="C95" s="424" t="inlineStr">
        <is>
          <t>Total</t>
        </is>
      </c>
      <c r="D95" s="818" t="n"/>
      <c r="E95" s="818" t="n"/>
      <c r="F95" s="821" t="n"/>
      <c r="G95" s="90">
        <f>SUM(D95:F95)</f>
        <v/>
      </c>
    </row>
    <row r="96" ht="20.1" customFormat="1" customHeight="1" s="15">
      <c r="A96" s="647" t="n"/>
      <c r="B96" s="38" t="inlineStr">
        <is>
          <t>KYOTOMO</t>
        </is>
      </c>
      <c r="C96" s="22" t="inlineStr">
        <is>
          <t>Total</t>
        </is>
      </c>
      <c r="D96" s="783" t="n"/>
      <c r="E96" s="783" t="n"/>
      <c r="F96" s="822" t="n"/>
      <c r="G96" s="17">
        <f>SUM(D96:F96)</f>
        <v/>
      </c>
    </row>
    <row r="97" ht="20.1" customFormat="1" customHeight="1" s="15">
      <c r="A97" s="647" t="n"/>
      <c r="B97" s="38" t="inlineStr">
        <is>
          <t>COREIN</t>
        </is>
      </c>
      <c r="C97" s="22" t="inlineStr">
        <is>
          <t>Total</t>
        </is>
      </c>
      <c r="D97" s="783" t="n"/>
      <c r="E97" s="783" t="n"/>
      <c r="F97" s="822" t="n"/>
      <c r="G97" s="17">
        <f>SUM(D97:F97)</f>
        <v/>
      </c>
    </row>
    <row r="98" ht="20.1" customFormat="1" customHeight="1" s="15">
      <c r="A98" s="647" t="n"/>
      <c r="B98" s="38" t="inlineStr">
        <is>
          <t>ELEGADOLL</t>
        </is>
      </c>
      <c r="C98" s="22" t="inlineStr">
        <is>
          <t>Total</t>
        </is>
      </c>
      <c r="D98" s="783" t="n"/>
      <c r="E98" s="783" t="n"/>
      <c r="F98" s="822" t="n"/>
      <c r="G98" s="17">
        <f>SUM(D98:F98)</f>
        <v/>
      </c>
    </row>
    <row r="99" ht="20.1" customFormat="1" customHeight="1" s="15">
      <c r="A99" s="647" t="n"/>
      <c r="B99" s="38" t="inlineStr">
        <is>
          <t>MAYURI</t>
        </is>
      </c>
      <c r="C99" s="22" t="inlineStr">
        <is>
          <t>Total</t>
        </is>
      </c>
      <c r="D99" s="783" t="n"/>
      <c r="E99" s="783" t="n"/>
      <c r="F99" s="822" t="n"/>
      <c r="G99" s="17">
        <f>SUM(D99:F99)</f>
        <v/>
      </c>
    </row>
    <row r="100" ht="20.1" customFormat="1" customHeight="1" s="15">
      <c r="A100" s="647" t="n"/>
      <c r="B100" s="38" t="inlineStr">
        <is>
          <t>ATMORE</t>
        </is>
      </c>
      <c r="C100" s="22" t="inlineStr">
        <is>
          <t>Total</t>
        </is>
      </c>
      <c r="D100" s="783" t="n"/>
      <c r="E100" s="783" t="n"/>
      <c r="F100" s="822" t="n"/>
      <c r="G100" s="17">
        <f>SUM(D100:F100)</f>
        <v/>
      </c>
    </row>
    <row r="101" ht="20.1" customFormat="1" customHeight="1" s="15">
      <c r="A101" s="647" t="n"/>
      <c r="B101" s="38" t="inlineStr">
        <is>
          <t>OLUPONO</t>
        </is>
      </c>
      <c r="C101" s="22" t="inlineStr">
        <is>
          <t>Total</t>
        </is>
      </c>
      <c r="D101" s="783" t="n"/>
      <c r="E101" s="783" t="n"/>
      <c r="F101" s="822" t="n"/>
      <c r="G101" s="17">
        <f>SUM(D101:F101)</f>
        <v/>
      </c>
    </row>
    <row r="102" ht="20.1" customFormat="1" customHeight="1" s="15">
      <c r="A102" s="647" t="n"/>
      <c r="B102" s="38" t="inlineStr">
        <is>
          <t>DIME HEALTH CARE</t>
        </is>
      </c>
      <c r="C102" s="22" t="inlineStr">
        <is>
          <t>Total</t>
        </is>
      </c>
      <c r="D102" s="783" t="n"/>
      <c r="E102" s="783" t="n"/>
      <c r="F102" s="822" t="n"/>
      <c r="G102" s="17">
        <f>SUM(D102:F102)</f>
        <v/>
      </c>
    </row>
    <row r="103" ht="20.1" customFormat="1" customHeight="1" s="15">
      <c r="A103" s="647" t="n"/>
      <c r="B103" s="39" t="inlineStr">
        <is>
          <t>EMU</t>
        </is>
      </c>
      <c r="C103" s="22" t="inlineStr">
        <is>
          <t>Total</t>
        </is>
      </c>
      <c r="D103" s="783" t="n"/>
      <c r="E103" s="783" t="n"/>
      <c r="F103" s="822" t="n"/>
      <c r="G103" s="17">
        <f>SUM(D103:F103)</f>
        <v/>
      </c>
    </row>
    <row r="104" ht="20.1" customFormat="1" customHeight="1" s="15">
      <c r="A104" s="647" t="n"/>
      <c r="B104" s="39" t="inlineStr">
        <is>
          <t>CHIKUHODO</t>
        </is>
      </c>
      <c r="C104" s="22" t="inlineStr">
        <is>
          <t>Total</t>
        </is>
      </c>
      <c r="D104" s="783" t="n"/>
      <c r="E104" s="783" t="n"/>
      <c r="F104" s="822" t="n"/>
      <c r="G104" s="17">
        <f>SUM(D104:F104)</f>
        <v/>
      </c>
    </row>
    <row r="105" ht="20.1" customFormat="1" customHeight="1" s="15">
      <c r="A105" s="647" t="n"/>
      <c r="B105" s="39" t="inlineStr">
        <is>
          <t>LAPIDEM</t>
        </is>
      </c>
      <c r="C105" s="22" t="inlineStr">
        <is>
          <t>Total</t>
        </is>
      </c>
      <c r="D105" s="783" t="n"/>
      <c r="E105" s="783" t="n"/>
      <c r="F105" s="822" t="n"/>
      <c r="G105" s="17">
        <f>SUM(D105:F105)</f>
        <v/>
      </c>
    </row>
    <row r="106" ht="20.1" customFormat="1" customHeight="1" s="15">
      <c r="A106" s="647" t="n"/>
      <c r="B106" s="39" t="inlineStr">
        <is>
          <t>MARY PLATINUE</t>
        </is>
      </c>
      <c r="C106" s="22" t="inlineStr">
        <is>
          <t>Total</t>
        </is>
      </c>
      <c r="D106" s="783" t="n"/>
      <c r="E106" s="783" t="n"/>
      <c r="F106" s="822" t="n"/>
      <c r="G106" s="17">
        <f>SUM(D106:F106)</f>
        <v/>
      </c>
    </row>
    <row r="107" ht="20.1" customFormat="1" customHeight="1" s="15">
      <c r="A107" s="647" t="n"/>
      <c r="B107" s="38" t="inlineStr">
        <is>
          <t>POD(ROSY DROP)</t>
        </is>
      </c>
      <c r="C107" s="22" t="inlineStr">
        <is>
          <t>Total</t>
        </is>
      </c>
      <c r="D107" s="783" t="n"/>
      <c r="E107" s="783" t="n"/>
      <c r="F107" s="822" t="n"/>
      <c r="G107" s="17">
        <f>SUM(D107:F107)</f>
        <v/>
      </c>
    </row>
    <row r="108" ht="20.1" customFormat="1" customHeight="1" s="15">
      <c r="A108" s="647" t="n"/>
      <c r="B108" s="39" t="inlineStr">
        <is>
          <t>CBS(ESTLABO)</t>
        </is>
      </c>
      <c r="C108" s="22" t="inlineStr">
        <is>
          <t>Total</t>
        </is>
      </c>
      <c r="D108" s="783" t="n"/>
      <c r="E108" s="783" t="n"/>
      <c r="F108" s="822" t="n"/>
      <c r="G108" s="17">
        <f>SUM(D108:F108)</f>
        <v/>
      </c>
    </row>
    <row r="109" ht="20.1" customFormat="1" customHeight="1" s="15">
      <c r="A109" s="647" t="n"/>
      <c r="B109" s="39" t="inlineStr">
        <is>
          <t>DOSHISHA</t>
        </is>
      </c>
      <c r="C109" s="22" t="inlineStr">
        <is>
          <t>Total</t>
        </is>
      </c>
      <c r="D109" s="783" t="n"/>
      <c r="E109" s="783" t="n"/>
      <c r="F109" s="822" t="n"/>
      <c r="G109" s="17">
        <f>SUM(D109:F109)</f>
        <v/>
      </c>
    </row>
    <row r="110" ht="20.1" customFormat="1" customHeight="1" s="15">
      <c r="A110" s="647" t="n"/>
      <c r="B110" s="219" t="inlineStr">
        <is>
          <t>ISTYLE</t>
        </is>
      </c>
      <c r="C110" s="22" t="n"/>
      <c r="D110" s="783" t="n"/>
      <c r="E110" s="783" t="n"/>
      <c r="F110" s="822" t="n"/>
      <c r="G110" s="17" t="n"/>
    </row>
    <row r="111" ht="20.1" customFormat="1" customHeight="1" s="15">
      <c r="A111" s="647" t="n"/>
      <c r="B111" s="39" t="inlineStr">
        <is>
          <t>MEROS</t>
        </is>
      </c>
      <c r="C111" s="22" t="inlineStr">
        <is>
          <t>Total</t>
        </is>
      </c>
      <c r="D111" s="783" t="n"/>
      <c r="E111" s="783" t="n"/>
      <c r="F111" s="822" t="n"/>
      <c r="G111" s="17">
        <f>SUM(D111:F111)</f>
        <v/>
      </c>
    </row>
    <row r="112" ht="20.1" customFormat="1" customHeight="1" s="15">
      <c r="A112" s="647" t="n"/>
      <c r="B112" s="39" t="inlineStr">
        <is>
          <t>STAR LAB</t>
        </is>
      </c>
      <c r="C112" s="22" t="inlineStr">
        <is>
          <t>Total</t>
        </is>
      </c>
      <c r="D112" s="783" t="n"/>
      <c r="E112" s="783" t="n"/>
      <c r="F112" s="822" t="n"/>
      <c r="G112" s="17">
        <f>SUM(D112:F112)</f>
        <v/>
      </c>
    </row>
    <row r="113" ht="20.1" customFormat="1" customHeight="1" s="15">
      <c r="A113" s="647" t="n"/>
      <c r="B113" s="39" t="inlineStr">
        <is>
          <t>Beauty Conexion</t>
        </is>
      </c>
      <c r="C113" s="22" t="inlineStr">
        <is>
          <t>Total</t>
        </is>
      </c>
      <c r="D113" s="783" t="n"/>
      <c r="E113" s="783" t="n"/>
      <c r="F113" s="822" t="n"/>
      <c r="G113" s="17">
        <f>SUM(D113:F113)</f>
        <v/>
      </c>
    </row>
    <row r="114" ht="20.1" customFormat="1" customHeight="1" s="15">
      <c r="A114" s="647" t="n"/>
      <c r="B114" s="39" t="inlineStr">
        <is>
          <t>COSMEPRO</t>
        </is>
      </c>
      <c r="C114" s="22" t="inlineStr">
        <is>
          <t>Total</t>
        </is>
      </c>
      <c r="D114" s="783" t="n">
        <v>1464</v>
      </c>
      <c r="E114" s="783" t="n"/>
      <c r="F114" s="822" t="n"/>
      <c r="G114" s="17">
        <f>SUM(D114:F114)</f>
        <v/>
      </c>
    </row>
    <row r="115" ht="20.1" customFormat="1" customHeight="1" s="15">
      <c r="A115" s="647" t="n"/>
      <c r="B115" s="39" t="inlineStr">
        <is>
          <t>AFURA</t>
        </is>
      </c>
      <c r="C115" s="22" t="inlineStr">
        <is>
          <t>Total</t>
        </is>
      </c>
      <c r="D115" s="783" t="n"/>
      <c r="E115" s="783" t="n"/>
      <c r="F115" s="822" t="n"/>
      <c r="G115" s="17">
        <f>SUM(D115:F115)</f>
        <v/>
      </c>
    </row>
    <row r="116" ht="20.1" customFormat="1" customHeight="1" s="15">
      <c r="A116" s="647" t="n"/>
      <c r="B116" s="39" t="inlineStr">
        <is>
          <t>PECLIA</t>
        </is>
      </c>
      <c r="C116" s="22" t="inlineStr">
        <is>
          <t>Total</t>
        </is>
      </c>
      <c r="D116" s="783" t="n"/>
      <c r="E116" s="783" t="n"/>
      <c r="F116" s="822" t="n"/>
      <c r="G116" s="17">
        <f>SUM(D116:F116)</f>
        <v/>
      </c>
    </row>
    <row r="117" ht="20.1" customFormat="1" customHeight="1" s="15">
      <c r="A117" s="647" t="n"/>
      <c r="B117" s="39" t="inlineStr">
        <is>
          <t>OSATO</t>
        </is>
      </c>
      <c r="C117" s="22" t="inlineStr">
        <is>
          <t>Total</t>
        </is>
      </c>
      <c r="D117" s="783" t="n"/>
      <c r="E117" s="783" t="n"/>
      <c r="F117" s="822" t="n"/>
      <c r="G117" s="17">
        <f>SUM(D117:F117)</f>
        <v/>
      </c>
    </row>
    <row r="118" ht="20.1" customFormat="1" customHeight="1" s="15">
      <c r="A118" s="647" t="n"/>
      <c r="B118" s="39" t="inlineStr">
        <is>
          <t>HANAKO</t>
        </is>
      </c>
      <c r="C118" s="22" t="inlineStr">
        <is>
          <t>Total</t>
        </is>
      </c>
      <c r="D118" s="783" t="n"/>
      <c r="E118" s="783" t="n"/>
      <c r="F118" s="822" t="n"/>
      <c r="G118" s="17">
        <f>SUM(D118:F118)</f>
        <v/>
      </c>
    </row>
    <row r="119" ht="20.1" customFormat="1" customHeight="1" s="15">
      <c r="A119" s="647" t="n"/>
      <c r="B119" s="39" t="inlineStr">
        <is>
          <t>LEJEU</t>
        </is>
      </c>
      <c r="C119" s="22" t="inlineStr">
        <is>
          <t>Total</t>
        </is>
      </c>
      <c r="D119" s="783" t="n"/>
      <c r="E119" s="783" t="n"/>
      <c r="F119" s="822" t="n"/>
      <c r="G119" s="17">
        <f>SUM(D119:F119)</f>
        <v/>
      </c>
    </row>
    <row r="120" ht="20.1" customFormat="1" customHeight="1" s="15">
      <c r="A120" s="647" t="n"/>
      <c r="B120" s="39" t="inlineStr">
        <is>
          <t>AISHODO</t>
        </is>
      </c>
      <c r="C120" s="22" t="inlineStr">
        <is>
          <t>Total</t>
        </is>
      </c>
      <c r="D120" s="783" t="n">
        <v>1307</v>
      </c>
      <c r="E120" s="783" t="n"/>
      <c r="F120" s="822" t="n"/>
      <c r="G120" s="17">
        <f>SUM(D120:F120)</f>
        <v/>
      </c>
    </row>
    <row r="121" ht="20.1" customFormat="1" customHeight="1" s="15">
      <c r="A121" s="647" t="n"/>
      <c r="B121" s="39" t="inlineStr">
        <is>
          <t>CARING JAPAN (RUHAKU)</t>
        </is>
      </c>
      <c r="C121" s="22" t="inlineStr">
        <is>
          <t>Total</t>
        </is>
      </c>
      <c r="D121" s="783" t="n"/>
      <c r="E121" s="783" t="n"/>
      <c r="F121" s="822" t="n"/>
      <c r="G121" s="17">
        <f>SUM(D121:F121)</f>
        <v/>
      </c>
    </row>
    <row r="122" ht="19.5" customFormat="1" customHeight="1" s="15">
      <c r="A122" s="647" t="n"/>
      <c r="B122" s="39" t="inlineStr">
        <is>
          <t>MEDION</t>
        </is>
      </c>
      <c r="C122" s="22" t="inlineStr">
        <is>
          <t>Total</t>
        </is>
      </c>
      <c r="D122" s="783" t="n"/>
      <c r="E122" s="783" t="n"/>
      <c r="F122" s="822" t="n"/>
      <c r="G122" s="17">
        <f>SUM(D122:F122)</f>
        <v/>
      </c>
    </row>
    <row r="123" ht="20.1" customFormat="1" customHeight="1" s="15">
      <c r="A123" s="647" t="n"/>
      <c r="B123" s="39" t="inlineStr">
        <is>
          <t>McCoy</t>
        </is>
      </c>
      <c r="C123" s="22" t="inlineStr">
        <is>
          <t>Total</t>
        </is>
      </c>
      <c r="D123" s="783" t="n"/>
      <c r="E123" s="783" t="n"/>
      <c r="F123" s="822" t="n"/>
      <c r="G123" s="17">
        <f>SUM(D123:F123)</f>
        <v/>
      </c>
    </row>
    <row r="124" ht="20.1" customFormat="1" customHeight="1" s="15">
      <c r="A124" s="647" t="n"/>
      <c r="B124" s="39" t="inlineStr">
        <is>
          <t>URESHINO</t>
        </is>
      </c>
      <c r="C124" s="22" t="inlineStr">
        <is>
          <t>Total</t>
        </is>
      </c>
      <c r="D124" s="783" t="n"/>
      <c r="E124" s="783" t="n"/>
      <c r="F124" s="822" t="n"/>
      <c r="G124" s="17">
        <f>SUM(D124:F124)</f>
        <v/>
      </c>
    </row>
    <row r="125" ht="19.5" customFormat="1" customHeight="1" s="15">
      <c r="A125" s="647" t="n"/>
      <c r="B125" s="39" t="inlineStr">
        <is>
          <t>Luxces</t>
        </is>
      </c>
      <c r="C125" s="22" t="inlineStr">
        <is>
          <t>Total</t>
        </is>
      </c>
      <c r="D125" s="783" t="n"/>
      <c r="E125" s="783" t="n"/>
      <c r="F125" s="822" t="n"/>
      <c r="G125" s="17">
        <f>SUM(D125:F125)</f>
        <v/>
      </c>
    </row>
    <row r="126" ht="20.1" customFormat="1" customHeight="1" s="15">
      <c r="A126" s="647" t="n"/>
      <c r="B126" s="219" t="inlineStr">
        <is>
          <t>Evliss</t>
        </is>
      </c>
      <c r="C126" s="22" t="n"/>
      <c r="D126" s="783" t="n">
        <v>1061</v>
      </c>
      <c r="E126" s="783" t="n"/>
      <c r="F126" s="822" t="n"/>
      <c r="G126" s="17" t="n"/>
    </row>
    <row r="127" ht="20.1" customFormat="1" customHeight="1" s="15">
      <c r="A127" s="647" t="n"/>
      <c r="B127" s="219" t="inlineStr">
        <is>
          <t>Pro Labo</t>
        </is>
      </c>
      <c r="C127" s="22" t="n"/>
      <c r="D127" s="783" t="n"/>
      <c r="E127" s="783" t="n"/>
      <c r="F127" s="822" t="n"/>
      <c r="G127" s="17" t="n"/>
    </row>
    <row r="128" ht="20.1" customFormat="1" customHeight="1" s="15">
      <c r="A128" s="647" t="n"/>
      <c r="B128" s="219" t="inlineStr">
        <is>
          <t>Rey Beaty</t>
        </is>
      </c>
      <c r="C128" s="22" t="n"/>
      <c r="D128" s="783" t="n"/>
      <c r="E128" s="783" t="n"/>
      <c r="F128" s="822" t="n"/>
      <c r="G128" s="17" t="n"/>
    </row>
    <row r="129" ht="20.1" customFormat="1" customHeight="1" s="15">
      <c r="A129" s="647" t="n"/>
      <c r="B129" s="124" t="inlineStr">
        <is>
          <t>Diaasjapan</t>
        </is>
      </c>
      <c r="C129" s="22" t="n"/>
      <c r="D129" s="783" t="n"/>
      <c r="E129" s="783" t="n"/>
      <c r="F129" s="822" t="n"/>
      <c r="G129" s="17" t="n"/>
    </row>
    <row r="130" ht="20.1" customFormat="1" customHeight="1" s="15">
      <c r="A130" s="647" t="n"/>
      <c r="B130" s="39" t="inlineStr">
        <is>
          <t>DIAMANTE</t>
        </is>
      </c>
      <c r="C130" s="22" t="inlineStr">
        <is>
          <t>Total</t>
        </is>
      </c>
      <c r="D130" s="783" t="n"/>
      <c r="E130" s="783" t="n"/>
      <c r="F130" s="822" t="n"/>
      <c r="G130" s="17">
        <f>SUM(D130:F130)</f>
        <v/>
      </c>
    </row>
    <row r="131" ht="20.1" customFormat="1" customHeight="1" s="15">
      <c r="A131" s="647" t="n"/>
      <c r="B131" s="100" t="inlineStr">
        <is>
          <t>FAJ</t>
        </is>
      </c>
      <c r="C131" s="22" t="inlineStr">
        <is>
          <t>Total</t>
        </is>
      </c>
      <c r="D131" s="807" t="n"/>
      <c r="E131" s="807" t="n"/>
      <c r="F131" s="807" t="n"/>
      <c r="G131" s="17">
        <f>SUM(D131:F131)</f>
        <v/>
      </c>
      <c r="H131" s="659" t="n"/>
    </row>
    <row r="132" ht="20.1" customFormat="1" customHeight="1" s="15">
      <c r="A132" s="648" t="n"/>
      <c r="B132" s="41" t="inlineStr">
        <is>
          <t>Freight</t>
        </is>
      </c>
      <c r="C132" s="42" t="n"/>
      <c r="D132" s="782" t="n">
        <v>13900</v>
      </c>
      <c r="E132" s="782" t="n">
        <v>7290</v>
      </c>
      <c r="F132" s="782">
        <f>F89+F91+F90+F96+F95+F98+F97+F99+F92+F101+F125+F107+F100+F102+F113+F104+F112+F106+F108+F130+F111+F109+F105+F114+F116+F118+F115+F117+F119+F120+F121+F122+F123+F124</f>
        <v/>
      </c>
      <c r="G132" s="17">
        <f>SUM(D132:F132)</f>
        <v/>
      </c>
      <c r="H132" s="659">
        <f>#REF!-#REF!</f>
        <v/>
      </c>
      <c r="I132" s="43">
        <f>G133+H132</f>
        <v/>
      </c>
      <c r="J132" s="659" t="n"/>
    </row>
    <row r="133" ht="20.1" customFormat="1" customHeight="1" s="15">
      <c r="A133" s="475" t="inlineStr">
        <is>
          <t>輸送費込み請求金額</t>
        </is>
      </c>
      <c r="B133" s="719" t="n"/>
      <c r="C133" s="719" t="n"/>
      <c r="D133" s="782">
        <f>SUM(D89:D132)</f>
        <v/>
      </c>
      <c r="E133" s="782">
        <f>SUM(E89:E132)</f>
        <v/>
      </c>
      <c r="F133" s="782">
        <f>F131+F132</f>
        <v/>
      </c>
      <c r="G133" s="17">
        <f>SUM(D133:F133)</f>
        <v/>
      </c>
      <c r="H133" s="221">
        <f>H132/#REF!</f>
        <v/>
      </c>
      <c r="I133" s="43">
        <f>I132-J88</f>
        <v/>
      </c>
    </row>
    <row r="134" ht="20.1" customFormat="1" customHeight="1" s="15">
      <c r="A134" s="734" t="inlineStr">
        <is>
          <t>KS/センコン総合利益</t>
        </is>
      </c>
      <c r="B134" s="681" t="n"/>
      <c r="C134" s="681" t="n"/>
      <c r="D134" s="782">
        <f>D133-D88</f>
        <v/>
      </c>
      <c r="E134" s="782">
        <f>E133-E88</f>
        <v/>
      </c>
      <c r="F134" s="782">
        <f>F133-F88</f>
        <v/>
      </c>
      <c r="G134" s="17">
        <f>SUM(D134:F134)</f>
        <v/>
      </c>
    </row>
    <row r="135" ht="20.1" customFormat="1" customHeight="1" s="15">
      <c r="A135" s="703" t="n"/>
      <c r="B135" s="708" t="n"/>
      <c r="C135" s="708" t="n"/>
      <c r="D135" s="25">
        <f>D134/D133</f>
        <v/>
      </c>
      <c r="E135" s="25">
        <f>E134/E133</f>
        <v/>
      </c>
      <c r="F135" s="25">
        <f>F134/F133</f>
        <v/>
      </c>
      <c r="G135" s="26">
        <f>G134/G133</f>
        <v/>
      </c>
    </row>
    <row r="136" ht="20.1" customFormat="1" customHeight="1" s="15">
      <c r="A136" s="481" t="inlineStr">
        <is>
          <t>センコン
利益</t>
        </is>
      </c>
      <c r="B136" s="489" t="inlineStr">
        <is>
          <t>センコン利益(FLOUVEIL,CBON)</t>
        </is>
      </c>
      <c r="C136" s="667" t="n"/>
      <c r="D136" s="782">
        <f>(D5-D3)+(D11-D9)</f>
        <v/>
      </c>
      <c r="E136" s="782">
        <f>(E5-E3)+(E11-E9)</f>
        <v/>
      </c>
      <c r="F136" s="782">
        <f>(F5-F3)+(F11-F9)</f>
        <v/>
      </c>
      <c r="G136" s="782">
        <f>SUM(D136:F136)</f>
        <v/>
      </c>
    </row>
    <row r="137" ht="20.1" customFormat="1" customHeight="1" s="15">
      <c r="A137" s="648" t="n"/>
      <c r="B137" s="489" t="inlineStr">
        <is>
          <t>センコン利益率(FLOUVEIL,CBON)</t>
        </is>
      </c>
      <c r="C137" s="667" t="n"/>
      <c r="D137" s="25">
        <f>D136/(D11+D5)</f>
        <v/>
      </c>
      <c r="E137" s="25">
        <f>E136/(E11+E5)</f>
        <v/>
      </c>
      <c r="F137" s="25">
        <f>F136/(F11+F5)</f>
        <v/>
      </c>
      <c r="G137" s="25">
        <f>G136/(G11+G5)</f>
        <v/>
      </c>
    </row>
    <row r="138" ht="20.1" customFormat="1" customHeight="1" s="15">
      <c r="A138" s="735" t="inlineStr">
        <is>
          <t>KS商品別利益</t>
        </is>
      </c>
      <c r="B138" s="412" t="inlineStr">
        <is>
          <t>（FLOUVEIL）</t>
        </is>
      </c>
      <c r="C138" s="705" t="n"/>
      <c r="D138" s="783">
        <f>D89-D5</f>
        <v/>
      </c>
      <c r="E138" s="783">
        <f>E89-E5</f>
        <v/>
      </c>
      <c r="F138" s="783">
        <f>F89-F5</f>
        <v/>
      </c>
      <c r="G138" s="782">
        <f>SUM(D138:F138)</f>
        <v/>
      </c>
    </row>
    <row r="139" ht="20.1" customFormat="1" customHeight="1" s="15">
      <c r="A139" s="647" t="n"/>
      <c r="B139" s="703" t="n"/>
      <c r="C139" s="704" t="n"/>
      <c r="D139" s="25">
        <f>D138/D89</f>
        <v/>
      </c>
      <c r="E139" s="25">
        <f>E138/E89</f>
        <v/>
      </c>
      <c r="F139" s="25">
        <f>F138/F89</f>
        <v/>
      </c>
      <c r="G139" s="26">
        <f>G138/G89</f>
        <v/>
      </c>
    </row>
    <row r="140" ht="20.1" customFormat="1" customHeight="1" s="15">
      <c r="A140" s="647" t="n"/>
      <c r="B140" s="412" t="inlineStr">
        <is>
          <t>（RELENT）</t>
        </is>
      </c>
      <c r="C140" s="705" t="n"/>
      <c r="D140" s="30">
        <f>D90-D7</f>
        <v/>
      </c>
      <c r="E140" s="30">
        <f>E90-E7</f>
        <v/>
      </c>
      <c r="F140" s="30">
        <f>F90-F7</f>
        <v/>
      </c>
      <c r="G140" s="782">
        <f>SUM(D140:F140)</f>
        <v/>
      </c>
    </row>
    <row r="141" ht="20.1" customFormat="1" customHeight="1" s="15">
      <c r="A141" s="647" t="n"/>
      <c r="B141" s="703" t="n"/>
      <c r="C141" s="704" t="n"/>
      <c r="D141" s="25">
        <f>D140/D90</f>
        <v/>
      </c>
      <c r="E141" s="25">
        <f>E140/E90</f>
        <v/>
      </c>
      <c r="F141" s="25">
        <f>F140/F90</f>
        <v/>
      </c>
      <c r="G141" s="25">
        <f>G140/G90</f>
        <v/>
      </c>
    </row>
    <row r="142" ht="20.1" customFormat="1" customHeight="1" s="15">
      <c r="A142" s="647" t="n"/>
      <c r="B142" s="412" t="inlineStr">
        <is>
          <t>(CBON)</t>
        </is>
      </c>
      <c r="C142" s="705" t="n"/>
      <c r="D142" s="782">
        <f>D91-D11</f>
        <v/>
      </c>
      <c r="E142" s="782">
        <f>E91-E11</f>
        <v/>
      </c>
      <c r="F142" s="782">
        <f>F91-F11</f>
        <v/>
      </c>
      <c r="G142" s="782">
        <f>SUM(D142:F142)</f>
        <v/>
      </c>
    </row>
    <row r="143" ht="20.1" customFormat="1" customHeight="1" s="15">
      <c r="A143" s="647" t="n"/>
      <c r="B143" s="703" t="n"/>
      <c r="C143" s="704" t="n"/>
      <c r="D143" s="25">
        <f>D142/D91</f>
        <v/>
      </c>
      <c r="E143" s="25">
        <f>E142/E91</f>
        <v/>
      </c>
      <c r="F143" s="25">
        <f>F142/F91</f>
        <v/>
      </c>
      <c r="G143" s="25">
        <f>G142/G91</f>
        <v/>
      </c>
    </row>
    <row r="144" ht="20.1" customFormat="1" customHeight="1" s="15">
      <c r="A144" s="647" t="n"/>
      <c r="B144" s="412" t="inlineStr">
        <is>
          <t>(Q1st)</t>
        </is>
      </c>
      <c r="C144" s="705" t="n"/>
      <c r="D144" s="784">
        <f>D92-D13</f>
        <v/>
      </c>
      <c r="E144" s="784">
        <f>E92-E13</f>
        <v/>
      </c>
      <c r="F144" s="784">
        <f>F92-F13</f>
        <v/>
      </c>
      <c r="G144" s="783">
        <f>SUM(D144:F144)</f>
        <v/>
      </c>
    </row>
    <row r="145" ht="20.1" customFormat="1" customHeight="1" s="15">
      <c r="A145" s="647" t="n"/>
      <c r="B145" s="703" t="n"/>
      <c r="C145" s="704" t="n"/>
      <c r="D145" s="25">
        <f>D144/D92</f>
        <v/>
      </c>
      <c r="E145" s="25">
        <f>E144/E92</f>
        <v/>
      </c>
      <c r="F145" s="25">
        <f>F144/F92</f>
        <v/>
      </c>
      <c r="G145" s="25">
        <f>G144/G92</f>
        <v/>
      </c>
    </row>
    <row r="146" ht="20.1" customFormat="1" customHeight="1" s="15">
      <c r="A146" s="647" t="n"/>
      <c r="B146" s="414" t="inlineStr">
        <is>
          <t>ＣＨＡＮＳＯＮ</t>
        </is>
      </c>
      <c r="C146" s="705" t="n"/>
      <c r="D146" s="707">
        <f>D93-D15</f>
        <v/>
      </c>
      <c r="E146" s="707">
        <f>E93-E15</f>
        <v/>
      </c>
      <c r="F146" s="823">
        <f>F95-F15</f>
        <v/>
      </c>
      <c r="G146" s="782">
        <f>SUM(D146:F146)</f>
        <v/>
      </c>
    </row>
    <row r="147" ht="20.1" customFormat="1" customHeight="1" s="15">
      <c r="A147" s="647" t="n"/>
      <c r="B147" s="703" t="n"/>
      <c r="C147" s="704" t="n"/>
      <c r="D147" s="114">
        <f>D146/D93</f>
        <v/>
      </c>
      <c r="E147" s="114">
        <f>E146/E93</f>
        <v/>
      </c>
      <c r="F147" s="31">
        <f>F146/F95</f>
        <v/>
      </c>
      <c r="G147" s="25">
        <f>G146/G95</f>
        <v/>
      </c>
    </row>
    <row r="148" ht="20.1" customFormat="1" customHeight="1" s="15">
      <c r="A148" s="647" t="n"/>
      <c r="B148" s="414" t="inlineStr">
        <is>
          <t>(姫ラボ）</t>
        </is>
      </c>
      <c r="C148" s="705" t="n"/>
      <c r="D148" s="654">
        <f>D94-D17</f>
        <v/>
      </c>
      <c r="E148" s="654">
        <f>E94-E17</f>
        <v/>
      </c>
      <c r="F148" s="807">
        <f>F96-F17</f>
        <v/>
      </c>
      <c r="G148" s="782">
        <f>SUM(D148:F148)</f>
        <v/>
      </c>
    </row>
    <row r="149" ht="20.1" customFormat="1" customHeight="1" s="15">
      <c r="A149" s="647" t="n"/>
      <c r="B149" s="703" t="n"/>
      <c r="C149" s="704" t="n"/>
      <c r="D149" s="114">
        <f>D148/D94</f>
        <v/>
      </c>
      <c r="E149" s="114">
        <f>E148/E94</f>
        <v/>
      </c>
      <c r="F149" s="31">
        <f>F148/F96</f>
        <v/>
      </c>
      <c r="G149" s="25">
        <f>G148/G96</f>
        <v/>
      </c>
    </row>
    <row r="150" ht="20.1" customFormat="1" customHeight="1" s="15">
      <c r="A150" s="647" t="n"/>
      <c r="B150" s="414" t="inlineStr">
        <is>
          <t>(SUNSORIT)</t>
        </is>
      </c>
      <c r="C150" s="705" t="n"/>
      <c r="D150" s="658">
        <f>D95-D19</f>
        <v/>
      </c>
      <c r="E150" s="658">
        <f>E95-E19</f>
        <v/>
      </c>
      <c r="F150" s="782">
        <f>F97-F19</f>
        <v/>
      </c>
      <c r="G150" s="782">
        <f>SUM(D150:F150)</f>
        <v/>
      </c>
    </row>
    <row r="151" ht="20.1" customFormat="1" customHeight="1" s="15">
      <c r="A151" s="647" t="n"/>
      <c r="B151" s="703" t="n"/>
      <c r="C151" s="704" t="n"/>
      <c r="D151" s="115">
        <f>D150/D95</f>
        <v/>
      </c>
      <c r="E151" s="115">
        <f>E150/E95</f>
        <v/>
      </c>
      <c r="F151" s="25">
        <f>F150/F97</f>
        <v/>
      </c>
      <c r="G151" s="25">
        <f>G150/G97</f>
        <v/>
      </c>
    </row>
    <row r="152" ht="20.1" customFormat="1" customHeight="1" s="15">
      <c r="A152" s="647" t="n"/>
      <c r="B152" s="415" t="inlineStr">
        <is>
          <t>Kyo Tomo</t>
        </is>
      </c>
      <c r="C152" s="681" t="n"/>
      <c r="D152" s="707">
        <f>D96-D21</f>
        <v/>
      </c>
      <c r="E152" s="707">
        <f>E96-E21</f>
        <v/>
      </c>
      <c r="F152" s="823">
        <f>F98-F21</f>
        <v/>
      </c>
      <c r="G152" s="782">
        <f>SUM(D152:F152)</f>
        <v/>
      </c>
    </row>
    <row r="153" ht="20.1" customFormat="1" customHeight="1" s="15">
      <c r="A153" s="647" t="n"/>
      <c r="B153" s="703" t="n"/>
      <c r="C153" s="708" t="n"/>
      <c r="D153" s="114">
        <f>D152/D96</f>
        <v/>
      </c>
      <c r="E153" s="114">
        <f>E152/E96</f>
        <v/>
      </c>
      <c r="F153" s="31">
        <f>F152/F98</f>
        <v/>
      </c>
      <c r="G153" s="25">
        <f>G152/G98</f>
        <v/>
      </c>
    </row>
    <row r="154" ht="20.1" customFormat="1" customHeight="1" s="15">
      <c r="A154" s="647" t="n"/>
      <c r="B154" s="415" t="inlineStr">
        <is>
          <t>COREIN</t>
        </is>
      </c>
      <c r="C154" s="681" t="n"/>
      <c r="D154" s="707">
        <f>D97-D23</f>
        <v/>
      </c>
      <c r="E154" s="707">
        <f>E97-E23</f>
        <v/>
      </c>
      <c r="F154" s="823">
        <f>F99-F23</f>
        <v/>
      </c>
      <c r="G154" s="782">
        <f>SUM(D154:F154)</f>
        <v/>
      </c>
    </row>
    <row r="155" ht="20.1" customFormat="1" customHeight="1" s="15">
      <c r="A155" s="647" t="n"/>
      <c r="B155" s="703" t="n"/>
      <c r="C155" s="708" t="n"/>
      <c r="D155" s="114">
        <f>D154/D97</f>
        <v/>
      </c>
      <c r="E155" s="114">
        <f>E154/E97</f>
        <v/>
      </c>
      <c r="F155" s="31">
        <f>F154/F99</f>
        <v/>
      </c>
      <c r="G155" s="25">
        <f>G154/G99</f>
        <v/>
      </c>
    </row>
    <row r="156" ht="20.1" customFormat="1" customHeight="1" s="15">
      <c r="A156" s="647" t="n"/>
      <c r="B156" s="709" t="inlineStr">
        <is>
          <t>ELEGADOLL</t>
        </is>
      </c>
      <c r="C156" s="116" t="n"/>
      <c r="D156" s="707">
        <f>D98-D25</f>
        <v/>
      </c>
      <c r="E156" s="707">
        <f>E98-E25</f>
        <v/>
      </c>
      <c r="F156" s="823">
        <f>F100-F25</f>
        <v/>
      </c>
      <c r="G156" s="784">
        <f>SUM(D156:F156)</f>
        <v/>
      </c>
    </row>
    <row r="157" ht="20.1" customFormat="1" customHeight="1" s="15">
      <c r="A157" s="647" t="n"/>
      <c r="B157" s="703" t="n"/>
      <c r="C157" s="116" t="n"/>
      <c r="D157" s="114">
        <f>D156/D98</f>
        <v/>
      </c>
      <c r="E157" s="114">
        <f>E156/E98</f>
        <v/>
      </c>
      <c r="F157" s="31">
        <f>F156/F100</f>
        <v/>
      </c>
      <c r="G157" s="25">
        <f>G156/G100</f>
        <v/>
      </c>
    </row>
    <row r="158" ht="20.1" customFormat="1" customHeight="1" s="15">
      <c r="A158" s="647" t="n"/>
      <c r="B158" s="415" t="inlineStr">
        <is>
          <t>MAYURI</t>
        </is>
      </c>
      <c r="C158" s="681" t="n"/>
      <c r="D158" s="707">
        <f>D99-D27</f>
        <v/>
      </c>
      <c r="E158" s="707">
        <f>E99-E27</f>
        <v/>
      </c>
      <c r="F158" s="823">
        <f>F101-F27</f>
        <v/>
      </c>
      <c r="G158" s="782">
        <f>SUM(D158:F158)</f>
        <v/>
      </c>
    </row>
    <row r="159" ht="20.1" customFormat="1" customHeight="1" s="15">
      <c r="A159" s="647" t="n"/>
      <c r="B159" s="703" t="n"/>
      <c r="C159" s="708" t="n"/>
      <c r="D159" s="114">
        <f>D158/D99</f>
        <v/>
      </c>
      <c r="E159" s="114">
        <f>E158/E99</f>
        <v/>
      </c>
      <c r="F159" s="31">
        <f>F158/F101</f>
        <v/>
      </c>
      <c r="G159" s="25">
        <f>G158/G101</f>
        <v/>
      </c>
    </row>
    <row r="160" ht="20.1" customFormat="1" customHeight="1" s="15">
      <c r="A160" s="647" t="n"/>
      <c r="B160" s="709" t="inlineStr">
        <is>
          <t>ATMORE</t>
        </is>
      </c>
      <c r="C160" s="681" t="n"/>
      <c r="D160" s="707">
        <f>D100-D29</f>
        <v/>
      </c>
      <c r="E160" s="707">
        <f>E100-E29</f>
        <v/>
      </c>
      <c r="F160" s="823">
        <f>F102-F29</f>
        <v/>
      </c>
      <c r="G160" s="783">
        <f>SUM(D160:F160)</f>
        <v/>
      </c>
    </row>
    <row r="161" ht="20.1" customFormat="1" customHeight="1" s="15">
      <c r="A161" s="647" t="n"/>
      <c r="B161" s="703" t="n"/>
      <c r="C161" s="708" t="n"/>
      <c r="D161" s="114">
        <f>D160/D100</f>
        <v/>
      </c>
      <c r="E161" s="114">
        <f>E160/E100</f>
        <v/>
      </c>
      <c r="F161" s="31">
        <f>F160/F102</f>
        <v/>
      </c>
      <c r="G161" s="25">
        <f>G160/G102</f>
        <v/>
      </c>
    </row>
    <row r="162" ht="20.1" customFormat="1" customHeight="1" s="15">
      <c r="A162" s="647" t="n"/>
      <c r="B162" s="709" t="inlineStr">
        <is>
          <t>DIME HEALTH CARE</t>
        </is>
      </c>
      <c r="C162" s="116" t="n"/>
      <c r="D162" s="707">
        <f>D102-D33</f>
        <v/>
      </c>
      <c r="E162" s="707">
        <f>E102-E33</f>
        <v/>
      </c>
      <c r="F162" s="823">
        <f>F103-F37</f>
        <v/>
      </c>
      <c r="G162" s="54">
        <f>SUM(D162:F162)</f>
        <v/>
      </c>
    </row>
    <row r="163" ht="20.1" customFormat="1" customHeight="1" s="15">
      <c r="A163" s="647" t="n"/>
      <c r="B163" s="703" t="n"/>
      <c r="C163" s="116" t="n"/>
      <c r="D163" s="114">
        <f>D162/D102</f>
        <v/>
      </c>
      <c r="E163" s="114">
        <f>E162/E102</f>
        <v/>
      </c>
      <c r="F163" s="31">
        <f>F162/F103</f>
        <v/>
      </c>
      <c r="G163" s="25">
        <f>G162/G103</f>
        <v/>
      </c>
    </row>
    <row r="164" ht="20.1" customFormat="1" customHeight="1" s="15">
      <c r="A164" s="647" t="n"/>
      <c r="B164" s="709" t="inlineStr">
        <is>
          <t>EMU</t>
        </is>
      </c>
      <c r="C164" s="681" t="n"/>
      <c r="D164" s="707">
        <f>D103-D35</f>
        <v/>
      </c>
      <c r="E164" s="707">
        <f>E103-E35</f>
        <v/>
      </c>
      <c r="F164" s="823">
        <f>F104-F39</f>
        <v/>
      </c>
      <c r="G164" s="783">
        <f>SUM(D164:F164)</f>
        <v/>
      </c>
    </row>
    <row r="165" ht="20.1" customFormat="1" customHeight="1" s="15">
      <c r="A165" s="647" t="n"/>
      <c r="B165" s="703" t="n"/>
      <c r="C165" s="708" t="n"/>
      <c r="D165" s="114">
        <f>D164/D103</f>
        <v/>
      </c>
      <c r="E165" s="114">
        <f>E164/E103</f>
        <v/>
      </c>
      <c r="F165" s="31">
        <f>F164/F104</f>
        <v/>
      </c>
      <c r="G165" s="25">
        <f>G164/G104</f>
        <v/>
      </c>
    </row>
    <row r="166" ht="20.1" customFormat="1" customHeight="1" s="15">
      <c r="A166" s="647" t="n"/>
      <c r="B166" s="710" t="inlineStr">
        <is>
          <t>AISEN</t>
        </is>
      </c>
      <c r="C166" s="705" t="n"/>
      <c r="D166" s="114" t="n"/>
      <c r="E166" s="114" t="n"/>
      <c r="F166" s="31" t="n"/>
      <c r="G166" s="784">
        <f>SUM(D166:F166)</f>
        <v/>
      </c>
    </row>
    <row r="167" ht="20.1" customFormat="1" customHeight="1" s="15">
      <c r="A167" s="647" t="n"/>
      <c r="B167" s="703" t="n"/>
      <c r="C167" s="704" t="n"/>
      <c r="D167" s="114" t="n"/>
      <c r="E167" s="114" t="n"/>
      <c r="F167" s="31" t="n"/>
      <c r="G167" s="25">
        <f>G166/G105</f>
        <v/>
      </c>
    </row>
    <row r="168" ht="20.1" customFormat="1" customHeight="1" s="15">
      <c r="A168" s="647" t="n"/>
      <c r="B168" s="709" t="inlineStr">
        <is>
          <t>LAPIDEM</t>
        </is>
      </c>
      <c r="C168" s="681" t="n"/>
      <c r="D168" s="707">
        <f>D105-D39</f>
        <v/>
      </c>
      <c r="E168" s="707">
        <f>E105-E39</f>
        <v/>
      </c>
      <c r="F168" s="823">
        <f>F106-F45</f>
        <v/>
      </c>
      <c r="G168" s="783">
        <f>SUM(D168:F168)</f>
        <v/>
      </c>
    </row>
    <row r="169" ht="20.1" customFormat="1" customHeight="1" s="15">
      <c r="A169" s="647" t="n"/>
      <c r="B169" s="703" t="n"/>
      <c r="C169" s="708" t="n"/>
      <c r="D169" s="114">
        <f>D168/D105</f>
        <v/>
      </c>
      <c r="E169" s="114">
        <f>E168/E105</f>
        <v/>
      </c>
      <c r="F169" s="31">
        <f>F168/F106</f>
        <v/>
      </c>
      <c r="G169" s="25">
        <f>G168/G106</f>
        <v/>
      </c>
    </row>
    <row r="170" ht="20.1" customFormat="1" customHeight="1" s="15">
      <c r="A170" s="647" t="n"/>
      <c r="B170" s="709" t="inlineStr">
        <is>
          <t>MARY PL.</t>
        </is>
      </c>
      <c r="C170" s="681" t="n"/>
      <c r="D170" s="707">
        <f>D106-D41</f>
        <v/>
      </c>
      <c r="E170" s="707">
        <f>E106-E41</f>
        <v/>
      </c>
      <c r="F170" s="823">
        <f>F107-F33</f>
        <v/>
      </c>
      <c r="G170" s="783">
        <f>SUM(D170:F170)</f>
        <v/>
      </c>
    </row>
    <row r="171" ht="20.1" customFormat="1" customHeight="1" s="15">
      <c r="A171" s="647" t="n"/>
      <c r="B171" s="703" t="n"/>
      <c r="C171" s="708" t="n"/>
      <c r="D171" s="114">
        <f>D170/D106</f>
        <v/>
      </c>
      <c r="E171" s="114">
        <f>E170/E106</f>
        <v/>
      </c>
      <c r="F171" s="31">
        <f>F170/F107</f>
        <v/>
      </c>
      <c r="G171" s="25">
        <f>G170/G107</f>
        <v/>
      </c>
    </row>
    <row r="172" ht="20.1" customFormat="1" customHeight="1" s="15">
      <c r="A172" s="647" t="n"/>
      <c r="B172" s="709" t="inlineStr">
        <is>
          <t>POD(ROSY DROP)</t>
        </is>
      </c>
      <c r="C172" s="681" t="n"/>
      <c r="D172" s="707">
        <f>D107-D43</f>
        <v/>
      </c>
      <c r="E172" s="707">
        <f>E107-E43</f>
        <v/>
      </c>
      <c r="F172" s="823">
        <f>F108-F47</f>
        <v/>
      </c>
      <c r="G172" s="783">
        <f>SUM(D172:F172)</f>
        <v/>
      </c>
    </row>
    <row r="173" ht="20.1" customFormat="1" customHeight="1" s="15">
      <c r="A173" s="647" t="n"/>
      <c r="B173" s="703" t="n"/>
      <c r="C173" s="708" t="n"/>
      <c r="D173" s="114">
        <f>D172/D107</f>
        <v/>
      </c>
      <c r="E173" s="114">
        <f>E172/E107</f>
        <v/>
      </c>
      <c r="F173" s="31">
        <f>F172/F108</f>
        <v/>
      </c>
      <c r="G173" s="25">
        <f>G172/G108</f>
        <v/>
      </c>
    </row>
    <row r="174" ht="20.1" customFormat="1" customHeight="1" s="15">
      <c r="A174" s="647" t="n"/>
      <c r="B174" s="709" t="inlineStr">
        <is>
          <t>CBS(ESTLABO)</t>
        </is>
      </c>
      <c r="C174" s="681" t="n"/>
      <c r="D174" s="707">
        <f>D108-D45</f>
        <v/>
      </c>
      <c r="E174" s="707">
        <f>E108-E45</f>
        <v/>
      </c>
      <c r="F174" s="823">
        <f>F109-F53</f>
        <v/>
      </c>
      <c r="G174" s="54">
        <f>SUM(D174:F174)</f>
        <v/>
      </c>
    </row>
    <row r="175" ht="20.1" customFormat="1" customHeight="1" s="15">
      <c r="A175" s="647" t="n"/>
      <c r="B175" s="703" t="n"/>
      <c r="C175" s="708" t="n"/>
      <c r="D175" s="114">
        <f>D174/D108</f>
        <v/>
      </c>
      <c r="E175" s="114">
        <f>E174/E108</f>
        <v/>
      </c>
      <c r="F175" s="31">
        <f>F174/F109</f>
        <v/>
      </c>
      <c r="G175" s="25">
        <f>G174/G109</f>
        <v/>
      </c>
    </row>
    <row r="176" ht="20.1" customFormat="1" customHeight="1" s="15">
      <c r="A176" s="647" t="n"/>
      <c r="B176" s="710" t="inlineStr">
        <is>
          <t>DOSHISHA</t>
        </is>
      </c>
      <c r="C176" s="705" t="n"/>
      <c r="D176" s="707" t="n"/>
      <c r="E176" s="707" t="n"/>
      <c r="F176" s="823">
        <f>F111-F57</f>
        <v/>
      </c>
      <c r="G176" s="784">
        <f>SUM(D176:F176)</f>
        <v/>
      </c>
    </row>
    <row r="177" ht="20.1" customFormat="1" customHeight="1" s="33">
      <c r="A177" s="647" t="n"/>
      <c r="B177" s="703" t="n"/>
      <c r="C177" s="704" t="n"/>
      <c r="D177" s="114" t="n"/>
      <c r="E177" s="114" t="n"/>
      <c r="F177" s="31">
        <f>F176/F111</f>
        <v/>
      </c>
      <c r="G177" s="25">
        <f>G176/G111</f>
        <v/>
      </c>
      <c r="H177" s="15" t="n"/>
      <c r="I177" s="15" t="n"/>
      <c r="J177" s="15" t="n"/>
      <c r="K177" s="15" t="n"/>
      <c r="L177" s="15" t="n"/>
    </row>
    <row r="178" ht="20.1" customFormat="1" customHeight="1" s="33">
      <c r="A178" s="647" t="n"/>
      <c r="B178" s="709" t="inlineStr">
        <is>
          <t>MEROS</t>
        </is>
      </c>
      <c r="C178" s="681" t="n"/>
      <c r="D178" s="707" t="n"/>
      <c r="E178" s="707" t="n"/>
      <c r="F178" s="823">
        <f>(F112-F41)</f>
        <v/>
      </c>
      <c r="G178" s="783">
        <f>SUM(D178:F178)</f>
        <v/>
      </c>
      <c r="H178" s="15" t="n"/>
      <c r="I178" s="15" t="n"/>
      <c r="J178" s="15" t="n"/>
      <c r="K178" s="15" t="n"/>
      <c r="L178" s="15" t="n"/>
    </row>
    <row r="179" ht="20.1" customFormat="1" customHeight="1" s="33">
      <c r="A179" s="647" t="n"/>
      <c r="B179" s="703" t="n"/>
      <c r="C179" s="708" t="n"/>
      <c r="D179" s="114" t="n"/>
      <c r="E179" s="114" t="n"/>
      <c r="F179" s="31">
        <f>F178/F112</f>
        <v/>
      </c>
      <c r="G179" s="25">
        <f>G178/G112</f>
        <v/>
      </c>
      <c r="H179" s="15" t="n"/>
      <c r="I179" s="15" t="n"/>
      <c r="J179" s="15" t="n"/>
      <c r="K179" s="15" t="n"/>
      <c r="L179" s="15" t="n"/>
    </row>
    <row r="180" ht="20.1" customFormat="1" customHeight="1" s="33">
      <c r="A180" s="647" t="n"/>
      <c r="B180" s="709" t="inlineStr">
        <is>
          <t>STAR LAB</t>
        </is>
      </c>
      <c r="C180" s="116" t="n"/>
      <c r="D180" s="114" t="n"/>
      <c r="E180" s="114" t="n"/>
      <c r="F180" s="31" t="n"/>
      <c r="G180" s="25" t="n"/>
      <c r="H180" s="15" t="n"/>
      <c r="I180" s="15" t="n"/>
      <c r="J180" s="15" t="n"/>
      <c r="K180" s="15" t="n"/>
      <c r="L180" s="15" t="n"/>
    </row>
    <row r="181" ht="20.1" customFormat="1" customHeight="1" s="33">
      <c r="A181" s="647" t="n"/>
      <c r="B181" s="703" t="n"/>
      <c r="C181" s="116" t="n"/>
      <c r="D181" s="114" t="n"/>
      <c r="E181" s="114" t="n"/>
      <c r="F181" s="31" t="n"/>
      <c r="G181" s="25" t="n"/>
      <c r="H181" s="15" t="n"/>
      <c r="I181" s="15" t="n"/>
      <c r="J181" s="15" t="n"/>
      <c r="K181" s="15" t="n"/>
      <c r="L181" s="15" t="n"/>
    </row>
    <row r="182" ht="20.1" customFormat="1" customHeight="1" s="33">
      <c r="A182" s="647" t="n"/>
      <c r="B182" s="710" t="inlineStr">
        <is>
          <t>BEAUTY CONEXION</t>
        </is>
      </c>
      <c r="C182" s="705" t="n"/>
      <c r="D182" s="707" t="n"/>
      <c r="E182" s="707" t="n"/>
      <c r="F182" s="823">
        <f>F114-F59</f>
        <v/>
      </c>
      <c r="G182" s="784">
        <f>SUM(D182:F182)</f>
        <v/>
      </c>
      <c r="H182" s="15" t="n"/>
      <c r="I182" s="15" t="n"/>
      <c r="J182" s="15" t="n"/>
      <c r="K182" s="15" t="n"/>
      <c r="L182" s="15" t="n"/>
    </row>
    <row r="183" ht="20.1" customFormat="1" customHeight="1" s="33">
      <c r="A183" s="647" t="n"/>
      <c r="B183" s="703" t="n"/>
      <c r="C183" s="704" t="n"/>
      <c r="D183" s="114" t="n"/>
      <c r="E183" s="114" t="n"/>
      <c r="F183" s="31">
        <f>F182/F114</f>
        <v/>
      </c>
      <c r="G183" s="25">
        <f>G182/G116</f>
        <v/>
      </c>
      <c r="H183" s="15" t="n"/>
      <c r="I183" s="15" t="n"/>
      <c r="J183" s="15" t="n"/>
      <c r="K183" s="15" t="n"/>
      <c r="L183" s="15" t="n"/>
    </row>
    <row r="184" ht="20.1" customFormat="1" customHeight="1" s="33">
      <c r="A184" s="647" t="n"/>
      <c r="B184" s="710" t="inlineStr">
        <is>
          <t>COSMEPRO</t>
        </is>
      </c>
      <c r="C184" s="705" t="n"/>
      <c r="D184" s="707" t="n"/>
      <c r="E184" s="707" t="n"/>
      <c r="F184" s="823">
        <f>F115-F61</f>
        <v/>
      </c>
      <c r="G184" s="784">
        <f>SUM(D184:F184)</f>
        <v/>
      </c>
      <c r="H184" s="15" t="n"/>
      <c r="I184" s="15" t="n"/>
      <c r="J184" s="15" t="n"/>
      <c r="K184" s="15" t="n"/>
      <c r="L184" s="15" t="n"/>
    </row>
    <row r="185" ht="20.1" customFormat="1" customHeight="1" s="33">
      <c r="A185" s="647" t="n"/>
      <c r="B185" s="703" t="n"/>
      <c r="C185" s="704" t="n"/>
      <c r="D185" s="114" t="n"/>
      <c r="E185" s="114" t="n"/>
      <c r="F185" s="31">
        <f>F184/F115</f>
        <v/>
      </c>
      <c r="G185" s="25">
        <f>G184/G121</f>
        <v/>
      </c>
      <c r="H185" s="15" t="n"/>
      <c r="I185" s="15" t="n"/>
      <c r="J185" s="15" t="n"/>
      <c r="K185" s="15" t="n"/>
      <c r="L185" s="15" t="n"/>
    </row>
    <row r="186" ht="20.1" customFormat="1" customHeight="1" s="33">
      <c r="A186" s="647" t="n"/>
      <c r="B186" s="710" t="inlineStr">
        <is>
          <t>AFURA</t>
        </is>
      </c>
      <c r="C186" s="705" t="n"/>
      <c r="D186" s="707">
        <f>D115-D59</f>
        <v/>
      </c>
      <c r="E186" s="707">
        <f>E115-E59</f>
        <v/>
      </c>
      <c r="F186" s="823">
        <f>F116-F63</f>
        <v/>
      </c>
      <c r="G186" s="784">
        <f>SUM(D186:F186)</f>
        <v/>
      </c>
      <c r="H186" s="15" t="n"/>
      <c r="I186" s="15" t="n"/>
      <c r="J186" s="15" t="n"/>
      <c r="K186" s="15" t="n"/>
      <c r="L186" s="15" t="n"/>
    </row>
    <row r="187" ht="20.1" customFormat="1" customHeight="1" s="33">
      <c r="A187" s="647" t="n"/>
      <c r="B187" s="703" t="n"/>
      <c r="C187" s="704" t="n"/>
      <c r="D187" s="114">
        <f>D186/D115</f>
        <v/>
      </c>
      <c r="E187" s="114">
        <f>E186/E115</f>
        <v/>
      </c>
      <c r="F187" s="31">
        <f>F186/F116</f>
        <v/>
      </c>
      <c r="G187" s="25">
        <f>G186/G115</f>
        <v/>
      </c>
      <c r="H187" s="15" t="n"/>
      <c r="I187" s="15" t="n"/>
      <c r="J187" s="15" t="n"/>
      <c r="K187" s="15" t="n"/>
      <c r="L187" s="15" t="n"/>
    </row>
    <row r="188" ht="20.1" customFormat="1" customHeight="1" s="33">
      <c r="A188" s="647" t="n"/>
      <c r="B188" s="710" t="inlineStr">
        <is>
          <t>HANAKO</t>
        </is>
      </c>
      <c r="C188" s="705" t="n"/>
      <c r="D188" s="707" t="n"/>
      <c r="E188" s="707" t="n"/>
      <c r="F188" s="823">
        <f>F118-F67</f>
        <v/>
      </c>
      <c r="G188" s="784">
        <f>SUM(D188:F188)</f>
        <v/>
      </c>
      <c r="H188" s="15" t="n"/>
      <c r="I188" s="15" t="n"/>
      <c r="J188" s="15" t="n"/>
      <c r="K188" s="15" t="n"/>
      <c r="L188" s="15" t="n"/>
    </row>
    <row r="189" ht="20.1" customFormat="1" customHeight="1" s="33">
      <c r="A189" s="647" t="n"/>
      <c r="B189" s="703" t="n"/>
      <c r="C189" s="704" t="n"/>
      <c r="D189" s="114" t="n"/>
      <c r="E189" s="114" t="n"/>
      <c r="F189" s="31">
        <f>F188/F118</f>
        <v/>
      </c>
      <c r="G189" s="25">
        <f>G188/G119</f>
        <v/>
      </c>
      <c r="H189" s="15" t="n"/>
      <c r="I189" s="15" t="n"/>
      <c r="J189" s="15" t="n"/>
      <c r="K189" s="15" t="n"/>
      <c r="L189" s="15" t="n"/>
    </row>
    <row r="190" ht="20.1" customFormat="1" customHeight="1" s="33">
      <c r="A190" s="647" t="n"/>
      <c r="B190" s="710" t="inlineStr">
        <is>
          <t>LEJEU</t>
        </is>
      </c>
      <c r="C190" s="705" t="n"/>
      <c r="D190" s="114" t="n"/>
      <c r="E190" s="114" t="n"/>
      <c r="F190" s="31" t="n"/>
      <c r="G190" s="25" t="n"/>
      <c r="H190" s="15" t="n"/>
      <c r="I190" s="15" t="n"/>
      <c r="J190" s="15" t="n"/>
      <c r="K190" s="15" t="n"/>
      <c r="L190" s="15" t="n"/>
    </row>
    <row r="191" ht="20.1" customFormat="1" customHeight="1" s="33">
      <c r="A191" s="647" t="n"/>
      <c r="B191" s="703" t="n"/>
      <c r="C191" s="704" t="n"/>
      <c r="D191" s="114" t="n"/>
      <c r="E191" s="114" t="n"/>
      <c r="F191" s="31" t="n"/>
      <c r="G191" s="25" t="n"/>
      <c r="H191" s="15" t="n"/>
      <c r="I191" s="15" t="n"/>
      <c r="J191" s="15" t="n"/>
      <c r="K191" s="15" t="n"/>
      <c r="L191" s="15" t="n"/>
    </row>
    <row r="192" ht="20.1" customFormat="1" customHeight="1" s="33">
      <c r="A192" s="647" t="n"/>
      <c r="B192" s="710" t="inlineStr">
        <is>
          <t>AISHODO</t>
        </is>
      </c>
      <c r="C192" s="705" t="n"/>
      <c r="D192" s="114" t="n"/>
      <c r="E192" s="114" t="n"/>
      <c r="F192" s="823">
        <f>F120-F69</f>
        <v/>
      </c>
      <c r="G192" s="25" t="n"/>
      <c r="H192" s="15" t="n"/>
      <c r="I192" s="15" t="n"/>
      <c r="J192" s="15" t="n"/>
      <c r="K192" s="15" t="n"/>
      <c r="L192" s="15" t="n"/>
    </row>
    <row r="193" ht="20.1" customFormat="1" customHeight="1" s="33">
      <c r="A193" s="647" t="n"/>
      <c r="B193" s="703" t="n"/>
      <c r="C193" s="704" t="n"/>
      <c r="D193" s="114" t="n"/>
      <c r="E193" s="114" t="n"/>
      <c r="F193" s="31">
        <f>F192/F120</f>
        <v/>
      </c>
      <c r="G193" s="25" t="n"/>
      <c r="H193" s="15" t="n"/>
      <c r="I193" s="15" t="n"/>
      <c r="J193" s="15" t="n"/>
      <c r="K193" s="15" t="n"/>
      <c r="L193" s="15" t="n"/>
    </row>
    <row r="194" ht="20.1" customFormat="1" customHeight="1" s="33">
      <c r="A194" s="647" t="n"/>
      <c r="B194" s="710" t="inlineStr">
        <is>
          <t>CARING JAPAN (RUHAKU)</t>
        </is>
      </c>
      <c r="C194" s="705" t="n"/>
      <c r="D194" s="707">
        <f>D121-D71</f>
        <v/>
      </c>
      <c r="E194" s="707">
        <f>E121-E71</f>
        <v/>
      </c>
      <c r="F194" s="31" t="n"/>
      <c r="G194" s="25" t="n"/>
      <c r="H194" s="15" t="n"/>
      <c r="I194" s="15" t="n"/>
      <c r="J194" s="15" t="n"/>
      <c r="K194" s="15" t="n"/>
      <c r="L194" s="15" t="n"/>
    </row>
    <row r="195" ht="20.1" customFormat="1" customHeight="1" s="33">
      <c r="A195" s="647" t="n"/>
      <c r="B195" s="703" t="n"/>
      <c r="C195" s="704" t="n"/>
      <c r="D195" s="114">
        <f>D194/D121</f>
        <v/>
      </c>
      <c r="E195" s="114">
        <f>E194/E121</f>
        <v/>
      </c>
      <c r="F195" s="31" t="n"/>
      <c r="G195" s="25" t="n"/>
      <c r="H195" s="15" t="n"/>
      <c r="I195" s="15" t="n"/>
      <c r="J195" s="15" t="n"/>
      <c r="K195" s="15" t="n"/>
      <c r="L195" s="15" t="n"/>
    </row>
    <row r="196" ht="20.1" customFormat="1" customHeight="1" s="33">
      <c r="A196" s="647" t="n"/>
      <c r="B196" s="710" t="inlineStr">
        <is>
          <t>MEDION</t>
        </is>
      </c>
      <c r="C196" s="705" t="n"/>
      <c r="D196" s="114" t="n"/>
      <c r="E196" s="114" t="n"/>
      <c r="F196" s="31" t="n"/>
      <c r="G196" s="25" t="n"/>
      <c r="H196" s="15" t="n"/>
      <c r="I196" s="15" t="n"/>
      <c r="J196" s="15" t="n"/>
      <c r="K196" s="15" t="n"/>
      <c r="L196" s="15" t="n"/>
    </row>
    <row r="197" ht="20.1" customFormat="1" customHeight="1" s="33">
      <c r="A197" s="647" t="n"/>
      <c r="B197" s="703" t="n"/>
      <c r="C197" s="704" t="n"/>
      <c r="D197" s="114" t="n"/>
      <c r="E197" s="114" t="n"/>
      <c r="F197" s="31" t="n"/>
      <c r="G197" s="25" t="n"/>
      <c r="H197" s="15" t="n"/>
      <c r="I197" s="15" t="n"/>
      <c r="J197" s="15" t="n"/>
      <c r="K197" s="15" t="n"/>
      <c r="L197" s="15" t="n"/>
    </row>
    <row r="198" ht="20.1" customFormat="1" customHeight="1" s="33">
      <c r="A198" s="647" t="n"/>
      <c r="B198" s="710" t="inlineStr">
        <is>
          <t>McCoy</t>
        </is>
      </c>
      <c r="C198" s="705" t="n"/>
      <c r="D198" s="114" t="n"/>
      <c r="E198" s="114" t="n"/>
      <c r="F198" s="31" t="n"/>
      <c r="G198" s="25" t="n"/>
      <c r="H198" s="15" t="n"/>
      <c r="I198" s="15" t="n"/>
      <c r="J198" s="15" t="n"/>
      <c r="K198" s="15" t="n"/>
      <c r="L198" s="15" t="n"/>
    </row>
    <row r="199" ht="20.1" customFormat="1" customHeight="1" s="33">
      <c r="A199" s="647" t="n"/>
      <c r="B199" s="703" t="n"/>
      <c r="C199" s="704" t="n"/>
      <c r="D199" s="114" t="n"/>
      <c r="E199" s="114" t="n"/>
      <c r="F199" s="31" t="n"/>
      <c r="G199" s="25" t="n"/>
      <c r="H199" s="15" t="n"/>
      <c r="I199" s="15" t="n"/>
      <c r="J199" s="15" t="n"/>
      <c r="K199" s="15" t="n"/>
      <c r="L199" s="15" t="n"/>
    </row>
    <row r="200" ht="20.1" customFormat="1" customHeight="1" s="33">
      <c r="A200" s="647" t="n"/>
      <c r="B200" s="710" t="inlineStr">
        <is>
          <t>URESHINO</t>
        </is>
      </c>
      <c r="C200" s="705" t="n"/>
      <c r="D200" s="707">
        <f>D124-D77</f>
        <v/>
      </c>
      <c r="E200" s="707">
        <f>E124-E77</f>
        <v/>
      </c>
      <c r="F200" s="31" t="n"/>
      <c r="G200" s="25" t="n"/>
      <c r="H200" s="15" t="n"/>
      <c r="I200" s="15" t="n"/>
      <c r="J200" s="15" t="n"/>
      <c r="K200" s="15" t="n"/>
      <c r="L200" s="15" t="n"/>
    </row>
    <row r="201" ht="20.1" customFormat="1" customHeight="1" s="33">
      <c r="A201" s="647" t="n"/>
      <c r="B201" s="703" t="n"/>
      <c r="C201" s="704" t="n"/>
      <c r="D201" s="114">
        <f>D200/D124</f>
        <v/>
      </c>
      <c r="E201" s="114">
        <f>E200/E124</f>
        <v/>
      </c>
      <c r="F201" s="31" t="n"/>
      <c r="G201" s="25" t="n"/>
      <c r="H201" s="15" t="n"/>
      <c r="I201" s="15" t="n"/>
      <c r="J201" s="15" t="n"/>
      <c r="K201" s="15" t="n"/>
      <c r="L201" s="15" t="n"/>
    </row>
    <row r="202" ht="20.1" customFormat="1" customHeight="1" s="33">
      <c r="A202" s="647" t="n"/>
      <c r="B202" s="710" t="inlineStr">
        <is>
          <t>Luxces</t>
        </is>
      </c>
      <c r="C202" s="705" t="n"/>
      <c r="D202" s="707">
        <f>D125-D79</f>
        <v/>
      </c>
      <c r="E202" s="707">
        <f>E125-E79</f>
        <v/>
      </c>
      <c r="F202" s="31" t="n"/>
      <c r="G202" s="25" t="n"/>
      <c r="H202" s="15" t="n"/>
      <c r="I202" s="15" t="n"/>
      <c r="J202" s="15" t="n"/>
      <c r="K202" s="15" t="n"/>
      <c r="L202" s="15" t="n"/>
    </row>
    <row r="203" ht="20.1" customFormat="1" customHeight="1" s="33">
      <c r="A203" s="647" t="n"/>
      <c r="B203" s="703" t="n"/>
      <c r="C203" s="704" t="n"/>
      <c r="D203" s="114">
        <f>D202/D125</f>
        <v/>
      </c>
      <c r="E203" s="114">
        <f>E202/E125</f>
        <v/>
      </c>
      <c r="F203" s="31" t="n"/>
      <c r="G203" s="25" t="n"/>
      <c r="H203" s="15" t="n"/>
      <c r="I203" s="15" t="n"/>
      <c r="J203" s="15" t="n"/>
      <c r="K203" s="15" t="n"/>
      <c r="L203" s="15" t="n"/>
    </row>
    <row r="204" ht="20.1" customFormat="1" customHeight="1" s="33">
      <c r="A204" s="647" t="n"/>
      <c r="B204" s="710" t="inlineStr">
        <is>
          <t>Evliss</t>
        </is>
      </c>
      <c r="C204" s="705" t="n"/>
      <c r="D204" s="114" t="n"/>
      <c r="E204" s="114" t="n"/>
      <c r="F204" s="31" t="n"/>
      <c r="G204" s="25" t="n"/>
      <c r="H204" s="15" t="n"/>
      <c r="I204" s="15" t="n"/>
      <c r="J204" s="15" t="n"/>
      <c r="K204" s="15" t="n"/>
      <c r="L204" s="15" t="n"/>
    </row>
    <row r="205" ht="20.1" customFormat="1" customHeight="1" s="33">
      <c r="A205" s="647" t="n"/>
      <c r="B205" s="703" t="n"/>
      <c r="C205" s="704" t="n"/>
      <c r="D205" s="114" t="n"/>
      <c r="E205" s="114" t="n"/>
      <c r="F205" s="31" t="n"/>
      <c r="G205" s="25" t="n"/>
      <c r="H205" s="15" t="n"/>
      <c r="I205" s="15" t="n"/>
      <c r="J205" s="15" t="n"/>
      <c r="K205" s="15" t="n"/>
      <c r="L205" s="15" t="n"/>
    </row>
    <row r="206" ht="20.1" customFormat="1" customHeight="1" s="33">
      <c r="A206" s="647" t="n"/>
      <c r="B206" s="710" t="inlineStr">
        <is>
          <t>Pro Labo</t>
        </is>
      </c>
      <c r="C206" s="705" t="n"/>
      <c r="D206" s="114" t="n"/>
      <c r="E206" s="114" t="n"/>
      <c r="F206" s="31" t="n"/>
      <c r="G206" s="25" t="n"/>
      <c r="H206" s="15" t="n"/>
      <c r="I206" s="15" t="n"/>
      <c r="J206" s="15" t="n"/>
      <c r="K206" s="15" t="n"/>
      <c r="L206" s="15" t="n"/>
    </row>
    <row r="207" ht="20.1" customFormat="1" customHeight="1" s="33">
      <c r="A207" s="647" t="n"/>
      <c r="B207" s="703" t="n"/>
      <c r="C207" s="704" t="n"/>
      <c r="D207" s="114" t="n"/>
      <c r="E207" s="114" t="n"/>
      <c r="F207" s="31" t="n"/>
      <c r="G207" s="25" t="n"/>
      <c r="H207" s="15" t="n"/>
      <c r="I207" s="15" t="n"/>
      <c r="J207" s="15" t="n"/>
      <c r="K207" s="15" t="n"/>
      <c r="L207" s="15" t="n"/>
    </row>
    <row r="208" ht="20.1" customFormat="1" customHeight="1" s="33">
      <c r="A208" s="647" t="n"/>
      <c r="B208" s="710" t="inlineStr">
        <is>
          <t>Rey</t>
        </is>
      </c>
      <c r="C208" s="705" t="n"/>
      <c r="D208" s="114" t="n"/>
      <c r="E208" s="114" t="n"/>
      <c r="F208" s="31" t="n"/>
      <c r="G208" s="25" t="n"/>
      <c r="H208" s="15" t="n"/>
      <c r="I208" s="15" t="n"/>
      <c r="J208" s="15" t="n"/>
      <c r="K208" s="15" t="n"/>
      <c r="L208" s="15" t="n"/>
    </row>
    <row r="209" ht="20.1" customFormat="1" customHeight="1" s="33">
      <c r="A209" s="647" t="n"/>
      <c r="B209" s="703" t="n"/>
      <c r="C209" s="704" t="n"/>
      <c r="D209" s="114" t="n"/>
      <c r="E209" s="114" t="n"/>
      <c r="F209" s="31" t="n"/>
      <c r="G209" s="25" t="n"/>
      <c r="H209" s="15" t="n"/>
      <c r="I209" s="15" t="n"/>
      <c r="J209" s="15" t="n"/>
      <c r="K209" s="15" t="n"/>
      <c r="L209" s="15" t="n"/>
    </row>
    <row r="210" ht="20.1" customFormat="1" customHeight="1" s="33">
      <c r="A210" s="647" t="n"/>
      <c r="B210" s="709" t="inlineStr">
        <is>
          <t>Diaasjapan</t>
        </is>
      </c>
      <c r="C210" s="125" t="n"/>
      <c r="D210" s="114" t="n"/>
      <c r="E210" s="114" t="n"/>
      <c r="F210" s="31" t="n"/>
      <c r="G210" s="25" t="n"/>
      <c r="H210" s="15" t="n"/>
      <c r="I210" s="15" t="n"/>
      <c r="J210" s="15" t="n"/>
      <c r="K210" s="15" t="n"/>
      <c r="L210" s="15" t="n"/>
    </row>
    <row r="211" ht="20.1" customFormat="1" customHeight="1" s="33">
      <c r="A211" s="647" t="n"/>
      <c r="B211" s="703" t="n"/>
      <c r="C211" s="125" t="n"/>
      <c r="D211" s="114" t="n"/>
      <c r="E211" s="114" t="n"/>
      <c r="F211" s="31" t="n"/>
      <c r="G211" s="25" t="n"/>
      <c r="H211" s="15" t="n"/>
      <c r="I211" s="15" t="n"/>
      <c r="J211" s="15" t="n"/>
      <c r="K211" s="15" t="n"/>
      <c r="L211" s="15" t="n"/>
    </row>
    <row r="212" ht="20.1" customFormat="1" customHeight="1" s="33">
      <c r="A212" s="647" t="n"/>
      <c r="B212" s="711" t="inlineStr">
        <is>
          <t>DIAMANTE</t>
        </is>
      </c>
      <c r="C212" s="705" t="n"/>
      <c r="D212" s="707">
        <f>D130-#REF!</f>
        <v/>
      </c>
      <c r="E212" s="707">
        <f>E130-#REF!</f>
        <v/>
      </c>
      <c r="F212" s="823">
        <f>F125-F35</f>
        <v/>
      </c>
      <c r="G212" s="783">
        <f>SUM(D212:F212)</f>
        <v/>
      </c>
      <c r="H212" s="15" t="n"/>
      <c r="I212" s="15" t="n"/>
      <c r="J212" s="15" t="n"/>
      <c r="K212" s="15" t="n"/>
      <c r="L212" s="15" t="n"/>
    </row>
    <row r="213" ht="20.1" customFormat="1" customHeight="1" s="33">
      <c r="A213" s="647" t="n"/>
      <c r="B213" s="703" t="n"/>
      <c r="C213" s="704" t="n"/>
      <c r="D213" s="114">
        <f>D212/D130</f>
        <v/>
      </c>
      <c r="E213" s="114">
        <f>E212/E130</f>
        <v/>
      </c>
      <c r="F213" s="31" t="n"/>
      <c r="G213" s="25">
        <f>G212/G125</f>
        <v/>
      </c>
      <c r="H213" s="15" t="n"/>
      <c r="I213" s="15" t="n"/>
      <c r="J213" s="15" t="n"/>
      <c r="K213" s="15" t="n"/>
      <c r="L213" s="15" t="n"/>
    </row>
    <row r="214" ht="20.1" customFormat="1" customHeight="1" s="33">
      <c r="A214" s="647" t="n"/>
      <c r="B214" s="712" t="inlineStr">
        <is>
          <t>FAJ</t>
        </is>
      </c>
      <c r="C214" s="705" t="n"/>
      <c r="D214" s="707">
        <f>D131-#REF!</f>
        <v/>
      </c>
      <c r="E214" s="707">
        <f>E131-#REF!</f>
        <v/>
      </c>
      <c r="F214" s="31" t="n"/>
      <c r="G214" s="25" t="n"/>
      <c r="H214" s="15" t="n"/>
      <c r="I214" s="15" t="n"/>
      <c r="J214" s="15" t="n"/>
      <c r="K214" s="15" t="n"/>
      <c r="L214" s="15" t="n"/>
    </row>
    <row r="215" ht="20.1" customFormat="1" customHeight="1" s="33">
      <c r="A215" s="648" t="n"/>
      <c r="B215" s="703" t="n"/>
      <c r="C215" s="704" t="n"/>
      <c r="D215" s="114">
        <f>D214/D131</f>
        <v/>
      </c>
      <c r="E215" s="114">
        <f>E214/E131</f>
        <v/>
      </c>
      <c r="F215" s="31" t="n"/>
      <c r="G215" s="25" t="n"/>
      <c r="H215" s="15" t="n"/>
      <c r="I215" s="15" t="n"/>
      <c r="J215" s="15" t="n"/>
      <c r="K215" s="15" t="n"/>
      <c r="L215" s="15" t="n"/>
    </row>
    <row r="216" ht="20.1" customFormat="1" customHeight="1" s="33">
      <c r="A216" s="409" t="n"/>
      <c r="B216" s="712" t="inlineStr">
        <is>
          <t>Freight</t>
        </is>
      </c>
      <c r="C216" s="705" t="n"/>
      <c r="D216" s="707">
        <f>D132-D87</f>
        <v/>
      </c>
      <c r="E216" s="707">
        <f>E132-E87</f>
        <v/>
      </c>
      <c r="F216" s="31" t="n"/>
      <c r="G216" s="25" t="n"/>
      <c r="H216" s="15" t="n"/>
      <c r="I216" s="15" t="n"/>
      <c r="J216" s="15" t="n"/>
      <c r="K216" s="15" t="n"/>
      <c r="L216" s="15" t="n"/>
    </row>
    <row r="217" ht="20.1" customFormat="1" customHeight="1" s="33">
      <c r="A217" s="409" t="n"/>
      <c r="B217" s="703" t="n"/>
      <c r="C217" s="704" t="n"/>
      <c r="D217" s="114">
        <f>D216/D132</f>
        <v/>
      </c>
      <c r="E217" s="114">
        <f>E216/E132</f>
        <v/>
      </c>
      <c r="F217" s="31" t="n"/>
      <c r="G217" s="25" t="n"/>
      <c r="H217" s="15" t="n"/>
      <c r="I217" s="15" t="n"/>
      <c r="J217" s="15" t="n"/>
      <c r="K217" s="15" t="n"/>
      <c r="L217" s="15" t="n"/>
    </row>
    <row r="218" ht="20.1" customFormat="1" customHeight="1" s="33">
      <c r="A218" s="484" t="inlineStr">
        <is>
          <t>合計</t>
        </is>
      </c>
      <c r="B218" s="412" t="inlineStr">
        <is>
          <t>KS利益（全商品）</t>
        </is>
      </c>
      <c r="C218" s="667" t="n"/>
      <c r="D218" s="796">
        <f>D138+D140+D142+D144+D146+D148+D150+D152+D154+D156+D158+D160+D162+D164+D166+D168+D170+D172+D174+D176+D178+D182+D184+D186+D188+D190+D192+D194+D196+D198+D200+D202+D212+D214+D210+D180</f>
        <v/>
      </c>
      <c r="E218" s="796">
        <f>E138+E140+E142+E144+E146+E148+E150+E152+E154+E156+E158+E160+E162+E164+E166+E168+E170+E172+E174+E176+E178+E182+E184+E186+E188+E190+E192+E194+E196+E198+E200+E202+E212+E214+E210+E180</f>
        <v/>
      </c>
      <c r="F218" s="796">
        <f>F138+F140+F142+F144+F146+F148+F150+F152+F154+F156+F158+F160+F162+F164+F166+F168+F170+F172+F174+F176+F178+F182+F184+F186+F188+F190+F192+F194+F196+F198+F200+F202+F212+F214+F210+F180</f>
        <v/>
      </c>
      <c r="G218" s="782">
        <f>SUM(D218:F218)</f>
        <v/>
      </c>
      <c r="H218" s="659">
        <f>#REF!+#REF!</f>
        <v/>
      </c>
      <c r="I218" s="659">
        <f>H218+144000</f>
        <v/>
      </c>
      <c r="J218" s="15" t="n"/>
      <c r="K218" s="15" t="n"/>
      <c r="L218" s="15" t="n"/>
    </row>
    <row r="219" ht="20.1" customFormat="1" customHeight="1" s="33">
      <c r="A219" s="648" t="n"/>
      <c r="B219" s="412" t="inlineStr">
        <is>
          <t>KS利益率（全商品）</t>
        </is>
      </c>
      <c r="C219" s="667" t="n"/>
      <c r="D219" s="25">
        <f>D218/(D133-D132)</f>
        <v/>
      </c>
      <c r="E219" s="25">
        <f>E218/(E133-E132)</f>
        <v/>
      </c>
      <c r="F219" s="25">
        <f>F218/(F133-F132)</f>
        <v/>
      </c>
      <c r="G219" s="25">
        <f>G218/G133</f>
        <v/>
      </c>
      <c r="H219" s="15" t="n"/>
      <c r="I219" s="15" t="n"/>
      <c r="J219" s="15" t="n"/>
      <c r="K219" s="15" t="n"/>
      <c r="L219" s="15" t="n"/>
    </row>
    <row r="220" ht="20.1" customFormat="1" customHeight="1" s="33">
      <c r="A220" s="215" t="n"/>
      <c r="B220" s="217" t="inlineStr">
        <is>
          <t>KS運賃込み利益</t>
        </is>
      </c>
      <c r="C220" s="216" t="n"/>
      <c r="D220" s="784">
        <f>D218+D216</f>
        <v/>
      </c>
      <c r="E220" s="784">
        <f>E218+E216</f>
        <v/>
      </c>
      <c r="F220" s="784">
        <f>F218+F216</f>
        <v/>
      </c>
      <c r="G220" s="785">
        <f>SUM(D220:F220)</f>
        <v/>
      </c>
      <c r="H220" s="15" t="n"/>
      <c r="I220" s="15" t="n"/>
      <c r="J220" s="15" t="n"/>
      <c r="K220" s="15" t="n"/>
      <c r="L220" s="15" t="n"/>
    </row>
    <row r="221" ht="20.1" customFormat="1" customHeight="1" s="33">
      <c r="A221" s="215" t="n"/>
      <c r="B221" s="217" t="inlineStr">
        <is>
          <t>KS運賃込み利益率</t>
        </is>
      </c>
      <c r="C221" s="216" t="n"/>
      <c r="D221" s="25">
        <f>D220/D133</f>
        <v/>
      </c>
      <c r="E221" s="25">
        <f>E220/E133</f>
        <v/>
      </c>
      <c r="F221" s="25">
        <f>F220/F133</f>
        <v/>
      </c>
      <c r="G221" s="25">
        <f>G220/G133</f>
        <v/>
      </c>
      <c r="H221" s="15" t="n"/>
      <c r="I221" s="15" t="n"/>
      <c r="J221" s="15" t="n"/>
      <c r="K221" s="15" t="n"/>
      <c r="L221" s="15" t="n"/>
    </row>
    <row r="222" ht="15" customFormat="1" customHeight="1" s="33">
      <c r="A222" s="22" t="inlineStr">
        <is>
          <t>債権残高</t>
        </is>
      </c>
      <c r="B222" s="681" t="n"/>
      <c r="C222" s="681" t="n"/>
      <c r="D222" s="798">
        <f>D133</f>
        <v/>
      </c>
      <c r="E222" s="798">
        <f>E133</f>
        <v/>
      </c>
      <c r="F222" s="798">
        <f>F133</f>
        <v/>
      </c>
      <c r="G222" s="786" t="n"/>
      <c r="H222" s="15" t="n"/>
      <c r="I222" s="15" t="n"/>
      <c r="J222" s="15" t="n"/>
      <c r="K222" s="15" t="n"/>
      <c r="L222" s="15" t="n"/>
    </row>
    <row r="223" ht="15" customFormat="1" customHeight="1" s="33">
      <c r="A223" s="703" t="n"/>
      <c r="B223" s="708" t="n"/>
      <c r="C223" s="708" t="n"/>
      <c r="D223" s="648" t="n"/>
      <c r="E223" s="648" t="n"/>
      <c r="F223" s="648" t="n"/>
      <c r="G223" s="648" t="n"/>
      <c r="H223" s="15" t="n"/>
      <c r="I223" s="15" t="n"/>
      <c r="J223" s="15" t="n"/>
      <c r="K223" s="15" t="n"/>
      <c r="L223" s="15" t="n"/>
    </row>
    <row r="224" ht="19.5" customFormat="1" customHeight="1" s="33">
      <c r="A224" s="447" t="inlineStr">
        <is>
          <t>回収期限</t>
        </is>
      </c>
      <c r="B224" s="719" t="n"/>
      <c r="C224" s="719" t="n"/>
      <c r="D224" s="519" t="n"/>
      <c r="E224" s="519" t="n"/>
      <c r="F224" s="519" t="n"/>
      <c r="G224" s="782" t="n"/>
      <c r="H224" s="15" t="n"/>
      <c r="I224" s="15" t="n"/>
      <c r="J224" s="15" t="n"/>
      <c r="K224" s="15" t="n"/>
      <c r="L224" s="15" t="n"/>
    </row>
    <row r="225" customFormat="1" s="33">
      <c r="A225" s="451" t="inlineStr">
        <is>
          <t>入金
①</t>
        </is>
      </c>
      <c r="B225" s="440" t="inlineStr">
        <is>
          <t>日付</t>
        </is>
      </c>
      <c r="C225" s="705" t="n"/>
      <c r="D225" s="519" t="n"/>
      <c r="E225" s="548" t="n"/>
      <c r="F225" s="548" t="n"/>
      <c r="G225" s="519" t="n"/>
      <c r="H225" s="659" t="n"/>
      <c r="I225" s="15" t="n"/>
      <c r="J225" s="15" t="n"/>
      <c r="K225" s="15" t="n"/>
      <c r="L225" s="15" t="n"/>
    </row>
    <row r="226" customFormat="1" s="33">
      <c r="A226" s="647" t="n"/>
      <c r="B226" s="703" t="n"/>
      <c r="C226" s="704" t="n"/>
      <c r="D226" s="648" t="n"/>
      <c r="E226" s="648" t="n"/>
      <c r="F226" s="648" t="n"/>
      <c r="G226" s="648" t="n"/>
      <c r="H226" s="15" t="n"/>
      <c r="I226" s="15" t="n"/>
      <c r="J226" s="15" t="n"/>
      <c r="K226" s="15" t="n"/>
      <c r="L226" s="15" t="n"/>
    </row>
    <row r="227" customFormat="1" s="33">
      <c r="A227" s="647" t="n"/>
      <c r="B227" s="440" t="inlineStr">
        <is>
          <t>金額</t>
        </is>
      </c>
      <c r="C227" s="705" t="n"/>
      <c r="D227" s="824" t="n">
        <v>24439</v>
      </c>
      <c r="E227" s="825" t="n"/>
      <c r="F227" s="825" t="n"/>
      <c r="G227" s="519" t="n"/>
      <c r="H227" s="659">
        <f>F239+#REF!+#REF!</f>
        <v/>
      </c>
      <c r="I227" s="15" t="n"/>
      <c r="J227" s="15" t="n"/>
      <c r="K227" s="15" t="n"/>
      <c r="L227" s="15" t="n"/>
    </row>
    <row r="228" customFormat="1" s="33">
      <c r="A228" s="648" t="n"/>
      <c r="B228" s="703" t="n"/>
      <c r="C228" s="704" t="n"/>
      <c r="D228" s="648" t="n"/>
      <c r="E228" s="648" t="n"/>
      <c r="F228" s="648" t="n"/>
      <c r="G228" s="648" t="n"/>
      <c r="H228" s="15" t="n"/>
      <c r="I228" s="15" t="n"/>
      <c r="J228" s="15" t="n"/>
      <c r="K228" s="15" t="n"/>
      <c r="L228" s="15" t="n"/>
    </row>
    <row r="229" customFormat="1" s="33">
      <c r="A229" s="451" t="inlineStr">
        <is>
          <t>入金
②</t>
        </is>
      </c>
      <c r="B229" s="440" t="inlineStr">
        <is>
          <t>日付</t>
        </is>
      </c>
      <c r="C229" s="705" t="n"/>
      <c r="D229" s="548" t="n"/>
      <c r="E229" s="519" t="n"/>
      <c r="F229" s="519" t="n"/>
      <c r="G229" s="519" t="n"/>
      <c r="H229" s="15" t="n"/>
      <c r="I229" s="15" t="n"/>
      <c r="J229" s="15" t="n"/>
      <c r="K229" s="15" t="n"/>
      <c r="L229" s="15" t="n"/>
    </row>
    <row r="230" customFormat="1" s="33">
      <c r="A230" s="647" t="n"/>
      <c r="B230" s="703" t="n"/>
      <c r="C230" s="704" t="n"/>
      <c r="D230" s="648" t="n"/>
      <c r="E230" s="648" t="n"/>
      <c r="F230" s="648" t="n"/>
      <c r="G230" s="648" t="n"/>
      <c r="H230" s="15" t="n"/>
      <c r="I230" s="15" t="n"/>
      <c r="J230" s="15" t="n"/>
      <c r="K230" s="15" t="n"/>
      <c r="L230" s="15" t="n"/>
    </row>
    <row r="231" customFormat="1" s="33">
      <c r="A231" s="647" t="n"/>
      <c r="B231" s="440" t="inlineStr">
        <is>
          <t>金額</t>
        </is>
      </c>
      <c r="C231" s="705" t="n"/>
      <c r="D231" s="825" t="n"/>
      <c r="E231" s="824" t="n"/>
      <c r="F231" s="824" t="n"/>
      <c r="G231" s="519" t="n"/>
      <c r="H231" s="15" t="n"/>
      <c r="I231" s="15" t="n"/>
      <c r="J231" s="15" t="n"/>
      <c r="K231" s="15" t="n"/>
      <c r="L231" s="15" t="n"/>
    </row>
    <row r="232" customFormat="1" s="33">
      <c r="A232" s="648" t="n"/>
      <c r="B232" s="703" t="n"/>
      <c r="C232" s="704" t="n"/>
      <c r="D232" s="648" t="n"/>
      <c r="E232" s="648" t="n"/>
      <c r="F232" s="648" t="n"/>
      <c r="G232" s="648" t="n"/>
      <c r="H232" s="15" t="n"/>
      <c r="I232" s="15" t="n"/>
      <c r="J232" s="15" t="n"/>
      <c r="K232" s="15" t="n"/>
      <c r="L232" s="15" t="n"/>
    </row>
    <row r="233" customFormat="1" s="33">
      <c r="A233" s="451" t="inlineStr">
        <is>
          <t>入金
③</t>
        </is>
      </c>
      <c r="B233" s="440" t="inlineStr">
        <is>
          <t>日付</t>
        </is>
      </c>
      <c r="C233" s="705" t="n"/>
      <c r="D233" s="519" t="n"/>
      <c r="E233" s="519" t="n"/>
      <c r="F233" s="519" t="n"/>
      <c r="G233" s="519" t="n"/>
      <c r="H233" s="15" t="n"/>
      <c r="I233" s="15" t="n"/>
      <c r="J233" s="15" t="n"/>
      <c r="K233" s="15" t="n"/>
      <c r="L233" s="15" t="n"/>
    </row>
    <row r="234" customFormat="1" s="33">
      <c r="A234" s="647" t="n"/>
      <c r="B234" s="703" t="n"/>
      <c r="C234" s="704" t="n"/>
      <c r="D234" s="648" t="n"/>
      <c r="E234" s="648" t="n"/>
      <c r="F234" s="648" t="n"/>
      <c r="G234" s="648" t="n"/>
      <c r="H234" s="15" t="n"/>
      <c r="I234" s="15" t="n"/>
      <c r="J234" s="15" t="n"/>
      <c r="K234" s="15" t="n"/>
      <c r="L234" s="15" t="n"/>
    </row>
    <row r="235" customFormat="1" s="33">
      <c r="A235" s="647" t="n"/>
      <c r="B235" s="440" t="inlineStr">
        <is>
          <t>金額</t>
        </is>
      </c>
      <c r="C235" s="705" t="n"/>
      <c r="D235" s="519" t="n"/>
      <c r="E235" s="519" t="n"/>
      <c r="F235" s="824" t="n"/>
      <c r="G235" s="519" t="n"/>
      <c r="H235" s="15" t="n"/>
      <c r="I235" s="15" t="n"/>
      <c r="J235" s="15" t="n"/>
      <c r="K235" s="15" t="n"/>
      <c r="L235" s="15" t="n"/>
    </row>
    <row r="236" customFormat="1" s="33">
      <c r="A236" s="648" t="n"/>
      <c r="B236" s="703" t="n"/>
      <c r="C236" s="704" t="n"/>
      <c r="D236" s="648" t="n"/>
      <c r="E236" s="648" t="n"/>
      <c r="F236" s="648" t="n"/>
      <c r="G236" s="648" t="n"/>
      <c r="H236" s="15" t="n"/>
      <c r="I236" s="15" t="n"/>
      <c r="J236" s="15" t="n"/>
      <c r="K236" s="15" t="n"/>
      <c r="L236" s="15" t="n"/>
    </row>
    <row r="237" ht="13.5" customFormat="1" customHeight="1" s="33">
      <c r="A237" s="451" t="inlineStr">
        <is>
          <t>入金
④</t>
        </is>
      </c>
      <c r="B237" s="440" t="inlineStr">
        <is>
          <t>日付</t>
        </is>
      </c>
      <c r="C237" s="705" t="n"/>
      <c r="D237" s="519" t="n"/>
      <c r="E237" s="519" t="n"/>
      <c r="F237" s="519" t="n"/>
      <c r="G237" s="519" t="n"/>
      <c r="H237" s="15" t="n"/>
      <c r="I237" s="15" t="n"/>
      <c r="J237" s="15" t="n"/>
      <c r="K237" s="15" t="n"/>
      <c r="L237" s="15" t="n"/>
    </row>
    <row r="238" ht="13.5" customFormat="1" customHeight="1" s="33">
      <c r="A238" s="647" t="n"/>
      <c r="B238" s="703" t="n"/>
      <c r="C238" s="704" t="n"/>
      <c r="D238" s="648" t="n"/>
      <c r="E238" s="648" t="n"/>
      <c r="F238" s="648" t="n"/>
      <c r="G238" s="648" t="n"/>
      <c r="H238" s="15" t="n"/>
      <c r="I238" s="15" t="n"/>
      <c r="J238" s="15" t="n"/>
      <c r="K238" s="15" t="n"/>
      <c r="L238" s="15" t="n"/>
    </row>
    <row r="239" ht="13.5" customFormat="1" customHeight="1" s="33">
      <c r="A239" s="647" t="n"/>
      <c r="B239" s="440" t="inlineStr">
        <is>
          <t>金額</t>
        </is>
      </c>
      <c r="C239" s="705" t="n"/>
      <c r="D239" s="519" t="n"/>
      <c r="E239" s="519" t="n"/>
      <c r="F239" s="824" t="n"/>
      <c r="G239" s="519" t="n"/>
      <c r="H239" s="15" t="n"/>
      <c r="I239" s="15" t="n"/>
      <c r="J239" s="15" t="n"/>
      <c r="K239" s="15" t="n"/>
      <c r="L239" s="15" t="n"/>
    </row>
    <row r="240" ht="13.5" customFormat="1" customHeight="1" s="33">
      <c r="A240" s="648" t="n"/>
      <c r="B240" s="703" t="n"/>
      <c r="C240" s="704" t="n"/>
      <c r="D240" s="648" t="n"/>
      <c r="E240" s="648" t="n"/>
      <c r="F240" s="648" t="n"/>
      <c r="G240" s="648" t="n"/>
      <c r="H240" s="15" t="n"/>
      <c r="I240" s="15" t="n"/>
      <c r="J240" s="15" t="n"/>
      <c r="K240" s="15" t="n"/>
      <c r="L240" s="15" t="n"/>
    </row>
    <row r="241" ht="13.5" customFormat="1" customHeight="1" s="33">
      <c r="A241" s="451" t="inlineStr">
        <is>
          <t>入金
⑤</t>
        </is>
      </c>
      <c r="B241" s="440" t="inlineStr">
        <is>
          <t>日付</t>
        </is>
      </c>
      <c r="C241" s="705" t="n"/>
      <c r="D241" s="519" t="n"/>
      <c r="E241" s="519" t="n"/>
      <c r="F241" s="519" t="n"/>
      <c r="G241" s="519" t="n"/>
      <c r="H241" s="15" t="n"/>
      <c r="I241" s="15" t="n"/>
      <c r="J241" s="15" t="n"/>
      <c r="K241" s="15" t="n"/>
      <c r="L241" s="15" t="n"/>
    </row>
    <row r="242" ht="13.5" customFormat="1" customHeight="1" s="33">
      <c r="A242" s="647" t="n"/>
      <c r="B242" s="703" t="n"/>
      <c r="C242" s="704" t="n"/>
      <c r="D242" s="648" t="n"/>
      <c r="E242" s="648" t="n"/>
      <c r="F242" s="648" t="n"/>
      <c r="G242" s="648" t="n"/>
      <c r="H242" s="15" t="n"/>
      <c r="I242" s="15" t="n"/>
      <c r="J242" s="15" t="n"/>
      <c r="K242" s="15" t="n"/>
      <c r="L242" s="15" t="n"/>
    </row>
    <row r="243" ht="13.5" customFormat="1" customHeight="1" s="33">
      <c r="A243" s="647" t="n"/>
      <c r="B243" s="440" t="inlineStr">
        <is>
          <t>金額</t>
        </is>
      </c>
      <c r="C243" s="705" t="n"/>
      <c r="D243" s="519" t="n"/>
      <c r="E243" s="519" t="n"/>
      <c r="F243" s="824" t="n"/>
      <c r="G243" s="519" t="n"/>
      <c r="H243" s="15" t="n"/>
      <c r="I243" s="15" t="n"/>
      <c r="J243" s="15" t="n"/>
      <c r="K243" s="15" t="n"/>
      <c r="L243" s="15" t="n"/>
    </row>
    <row r="244" ht="13.5" customFormat="1" customHeight="1" s="33">
      <c r="A244" s="648" t="n"/>
      <c r="B244" s="703" t="n"/>
      <c r="C244" s="704" t="n"/>
      <c r="D244" s="648" t="n"/>
      <c r="E244" s="648" t="n"/>
      <c r="F244" s="648" t="n"/>
      <c r="G244" s="648" t="n"/>
      <c r="H244" s="15" t="n"/>
      <c r="I244" s="15" t="n"/>
      <c r="J244" s="15" t="n"/>
      <c r="K244" s="15" t="n"/>
      <c r="L244" s="15" t="n"/>
    </row>
    <row r="245" hidden="1" ht="13.5" customFormat="1" customHeight="1" s="33">
      <c r="A245" s="451" t="inlineStr">
        <is>
          <t>入金
⑥</t>
        </is>
      </c>
      <c r="B245" s="440" t="inlineStr">
        <is>
          <t>日付</t>
        </is>
      </c>
      <c r="C245" s="705" t="n"/>
      <c r="D245" s="519" t="n"/>
      <c r="E245" s="519" t="n"/>
      <c r="F245" s="519" t="n"/>
      <c r="G245" s="519" t="n"/>
      <c r="H245" s="15" t="n"/>
      <c r="I245" s="15" t="n"/>
      <c r="J245" s="15" t="n"/>
      <c r="K245" s="15" t="n"/>
      <c r="L245" s="15" t="n"/>
    </row>
    <row r="246" hidden="1" ht="13.5" customFormat="1" customHeight="1" s="33">
      <c r="A246" s="647" t="n"/>
      <c r="B246" s="703" t="n"/>
      <c r="C246" s="704" t="n"/>
      <c r="D246" s="648" t="n"/>
      <c r="E246" s="648" t="n"/>
      <c r="F246" s="648" t="n"/>
      <c r="G246" s="648" t="n"/>
      <c r="H246" s="15" t="n"/>
      <c r="I246" s="15" t="n"/>
      <c r="J246" s="15" t="n"/>
      <c r="K246" s="15" t="n"/>
      <c r="L246" s="15" t="n"/>
    </row>
    <row r="247" hidden="1" ht="13.5" customFormat="1" customHeight="1" s="33">
      <c r="A247" s="647" t="n"/>
      <c r="B247" s="440" t="inlineStr">
        <is>
          <t>金額</t>
        </is>
      </c>
      <c r="C247" s="705" t="n"/>
      <c r="D247" s="519" t="n"/>
      <c r="E247" s="519" t="n"/>
      <c r="F247" s="519" t="n"/>
      <c r="G247" s="519" t="n"/>
      <c r="H247" s="15" t="n"/>
      <c r="I247" s="15" t="n"/>
      <c r="J247" s="15" t="n"/>
      <c r="K247" s="15" t="n"/>
      <c r="L247" s="15" t="n"/>
    </row>
    <row r="248" hidden="1" ht="13.5" customFormat="1" customHeight="1" s="33">
      <c r="A248" s="648" t="n"/>
      <c r="B248" s="703" t="n"/>
      <c r="C248" s="704" t="n"/>
      <c r="D248" s="648" t="n"/>
      <c r="E248" s="648" t="n"/>
      <c r="F248" s="648" t="n"/>
      <c r="G248" s="648" t="n"/>
      <c r="H248" s="15" t="n"/>
      <c r="I248" s="15" t="n"/>
      <c r="J248" s="15" t="n"/>
      <c r="K248" s="15" t="n"/>
      <c r="L248" s="15" t="n"/>
    </row>
    <row r="249" hidden="1" ht="13.5" customFormat="1" customHeight="1" s="33">
      <c r="A249" s="451" t="inlineStr">
        <is>
          <t>入金
⑥</t>
        </is>
      </c>
      <c r="B249" s="440" t="inlineStr">
        <is>
          <t>日付</t>
        </is>
      </c>
      <c r="C249" s="705" t="n"/>
      <c r="D249" s="519" t="n"/>
      <c r="E249" s="519" t="n"/>
      <c r="F249" s="519" t="n"/>
      <c r="G249" s="519" t="n"/>
      <c r="H249" s="15" t="n"/>
      <c r="I249" s="15" t="n"/>
      <c r="J249" s="15" t="n"/>
      <c r="K249" s="15" t="n"/>
      <c r="L249" s="15" t="n"/>
    </row>
    <row r="250" hidden="1" ht="13.5" customFormat="1" customHeight="1" s="33">
      <c r="A250" s="647" t="n"/>
      <c r="B250" s="703" t="n"/>
      <c r="C250" s="704" t="n"/>
      <c r="D250" s="648" t="n"/>
      <c r="E250" s="648" t="n"/>
      <c r="F250" s="648" t="n"/>
      <c r="G250" s="648" t="n"/>
      <c r="H250" s="15" t="n"/>
      <c r="I250" s="15" t="n"/>
      <c r="J250" s="15" t="n"/>
      <c r="K250" s="15" t="n"/>
      <c r="L250" s="15" t="n"/>
    </row>
    <row r="251" hidden="1" ht="13.5" customFormat="1" customHeight="1" s="33">
      <c r="A251" s="647" t="n"/>
      <c r="B251" s="440" t="inlineStr">
        <is>
          <t>金額</t>
        </is>
      </c>
      <c r="C251" s="705" t="n"/>
      <c r="D251" s="824" t="n"/>
      <c r="E251" s="519" t="n"/>
      <c r="F251" s="824" t="n"/>
      <c r="G251" s="519" t="n"/>
      <c r="H251" s="15" t="n"/>
      <c r="I251" s="15" t="n"/>
      <c r="J251" s="15" t="n"/>
      <c r="K251" s="15" t="n"/>
      <c r="L251" s="15" t="n"/>
    </row>
    <row r="252" hidden="1" ht="13.5" customFormat="1" customHeight="1" s="33">
      <c r="A252" s="648" t="n"/>
      <c r="B252" s="703" t="n"/>
      <c r="C252" s="704" t="n"/>
      <c r="D252" s="648" t="n"/>
      <c r="E252" s="648" t="n"/>
      <c r="F252" s="648" t="n"/>
      <c r="G252" s="648" t="n"/>
      <c r="H252" s="15" t="n"/>
      <c r="I252" s="15" t="n"/>
      <c r="J252" s="15" t="n"/>
      <c r="K252" s="15" t="n"/>
      <c r="L252" s="15" t="n"/>
    </row>
    <row r="253" hidden="1" ht="13.5" customFormat="1" customHeight="1" s="33">
      <c r="A253" s="451" t="inlineStr">
        <is>
          <t>入金
⑦</t>
        </is>
      </c>
      <c r="B253" s="440" t="inlineStr">
        <is>
          <t>日付</t>
        </is>
      </c>
      <c r="C253" s="705" t="n"/>
      <c r="D253" s="824" t="n"/>
      <c r="E253" s="519" t="n"/>
      <c r="F253" s="824" t="n"/>
      <c r="G253" s="519" t="n"/>
      <c r="H253" s="15" t="n"/>
      <c r="I253" s="15" t="n"/>
      <c r="J253" s="15" t="n"/>
      <c r="K253" s="15" t="n"/>
      <c r="L253" s="15" t="n"/>
    </row>
    <row r="254" hidden="1" ht="13.5" customFormat="1" customHeight="1" s="33">
      <c r="A254" s="647" t="n"/>
      <c r="B254" s="703" t="n"/>
      <c r="C254" s="704" t="n"/>
      <c r="D254" s="648" t="n"/>
      <c r="E254" s="648" t="n"/>
      <c r="F254" s="648" t="n"/>
      <c r="G254" s="648" t="n"/>
      <c r="H254" s="15" t="n"/>
      <c r="I254" s="15" t="n"/>
      <c r="J254" s="15" t="n"/>
      <c r="K254" s="15" t="n"/>
      <c r="L254" s="15" t="n"/>
    </row>
    <row r="255" hidden="1" ht="13.5" customFormat="1" customHeight="1" s="33">
      <c r="A255" s="647" t="n"/>
      <c r="B255" s="440" t="inlineStr">
        <is>
          <t>金額</t>
        </is>
      </c>
      <c r="C255" s="705" t="n"/>
      <c r="D255" s="824" t="n"/>
      <c r="E255" s="519" t="n"/>
      <c r="F255" s="824" t="n"/>
      <c r="G255" s="519" t="n"/>
      <c r="H255" s="15" t="n"/>
      <c r="I255" s="15" t="n"/>
      <c r="J255" s="15" t="n"/>
      <c r="K255" s="15" t="n"/>
      <c r="L255" s="15" t="n"/>
    </row>
    <row r="256" hidden="1" ht="13.5" customFormat="1" customHeight="1" s="33">
      <c r="A256" s="648" t="n"/>
      <c r="B256" s="703" t="n"/>
      <c r="C256" s="704" t="n"/>
      <c r="D256" s="648" t="n"/>
      <c r="E256" s="648" t="n"/>
      <c r="F256" s="648" t="n"/>
      <c r="G256" s="648" t="n"/>
      <c r="H256" s="15" t="n"/>
      <c r="I256" s="15" t="n"/>
      <c r="J256" s="15" t="n"/>
      <c r="K256" s="15" t="n"/>
      <c r="L256" s="15" t="n"/>
    </row>
    <row r="257" hidden="1" ht="13.5" customFormat="1" customHeight="1" s="33">
      <c r="A257" s="451" t="inlineStr">
        <is>
          <t>入金
⑧</t>
        </is>
      </c>
      <c r="B257" s="440" t="inlineStr">
        <is>
          <t>日付</t>
        </is>
      </c>
      <c r="C257" s="705" t="n"/>
      <c r="D257" s="824" t="n"/>
      <c r="E257" s="519" t="n"/>
      <c r="F257" s="824" t="n"/>
      <c r="G257" s="519" t="n"/>
      <c r="H257" s="15" t="n"/>
      <c r="I257" s="15" t="n"/>
      <c r="J257" s="15" t="n"/>
      <c r="K257" s="15" t="n"/>
      <c r="L257" s="15" t="n"/>
    </row>
    <row r="258" hidden="1" ht="13.5" customFormat="1" customHeight="1" s="33">
      <c r="A258" s="647" t="n"/>
      <c r="B258" s="703" t="n"/>
      <c r="C258" s="704" t="n"/>
      <c r="D258" s="648" t="n"/>
      <c r="E258" s="648" t="n"/>
      <c r="F258" s="648" t="n"/>
      <c r="G258" s="648" t="n"/>
      <c r="H258" s="15" t="n"/>
      <c r="I258" s="15" t="n"/>
      <c r="J258" s="15" t="n"/>
      <c r="K258" s="15" t="n"/>
      <c r="L258" s="15" t="n"/>
    </row>
    <row r="259" hidden="1" ht="13.5" customFormat="1" customHeight="1" s="33">
      <c r="A259" s="647" t="n"/>
      <c r="B259" s="440" t="inlineStr">
        <is>
          <t>金額</t>
        </is>
      </c>
      <c r="C259" s="705" t="n"/>
      <c r="D259" s="824" t="n"/>
      <c r="E259" s="519" t="n"/>
      <c r="F259" s="824" t="n"/>
      <c r="G259" s="519" t="n"/>
      <c r="H259" s="15" t="n"/>
      <c r="I259" s="15" t="n"/>
      <c r="J259" s="15" t="n"/>
      <c r="K259" s="15" t="n"/>
      <c r="L259" s="15" t="n"/>
    </row>
    <row r="260" hidden="1" ht="13.5" customFormat="1" customHeight="1" s="33">
      <c r="A260" s="648" t="n"/>
      <c r="B260" s="703" t="n"/>
      <c r="C260" s="704" t="n"/>
      <c r="D260" s="648" t="n"/>
      <c r="E260" s="648" t="n"/>
      <c r="F260" s="648" t="n"/>
      <c r="G260" s="648" t="n"/>
      <c r="H260" s="15" t="n"/>
      <c r="I260" s="15" t="n"/>
      <c r="J260" s="15" t="n"/>
      <c r="K260" s="15" t="n"/>
      <c r="L260" s="15" t="n"/>
    </row>
    <row r="261" customFormat="1" s="33">
      <c r="A261" s="441" t="inlineStr">
        <is>
          <t>債権残高</t>
        </is>
      </c>
      <c r="B261" s="681" t="n"/>
      <c r="C261" s="681" t="n"/>
      <c r="D261" s="796">
        <f>D222-D227-D231-D235-D239-D243-D247</f>
        <v/>
      </c>
      <c r="E261" s="796">
        <f>E222-E227-E231-E235-E239-E243-E247</f>
        <v/>
      </c>
      <c r="F261" s="796">
        <f>F222-F227-F231-F235-F239-F243-F247</f>
        <v/>
      </c>
      <c r="G261" s="786" t="n"/>
      <c r="H261" s="15" t="n"/>
      <c r="I261" s="15" t="n"/>
      <c r="J261" s="15" t="n"/>
      <c r="K261" s="15" t="n"/>
      <c r="L261" s="15" t="n"/>
    </row>
    <row r="262" customFormat="1" s="33">
      <c r="A262" s="703" t="n"/>
      <c r="B262" s="708" t="n"/>
      <c r="C262" s="708" t="n"/>
      <c r="D262" s="648" t="n"/>
      <c r="E262" s="648" t="n"/>
      <c r="F262" s="648" t="n"/>
      <c r="G262" s="648" t="n"/>
      <c r="H262" s="15" t="n"/>
      <c r="I262" s="15" t="n"/>
      <c r="J262" s="15" t="n"/>
      <c r="K262" s="15" t="n"/>
      <c r="L262" s="15" t="n"/>
    </row>
    <row r="263" customFormat="1" s="33">
      <c r="A263" s="729" t="inlineStr">
        <is>
          <t>債権残高</t>
        </is>
      </c>
      <c r="B263" s="681" t="n"/>
      <c r="C263" s="681" t="n"/>
      <c r="D263" s="798">
        <f>SUM(D261:F262)</f>
        <v/>
      </c>
      <c r="E263" s="681" t="n"/>
      <c r="F263" s="705" t="n"/>
      <c r="G263" s="787" t="n"/>
      <c r="H263" s="15" t="n"/>
      <c r="I263" s="15" t="n"/>
      <c r="J263" s="15" t="n"/>
      <c r="K263" s="15" t="n"/>
      <c r="L263" s="15" t="n"/>
    </row>
    <row r="264" customFormat="1" s="33">
      <c r="A264" s="703" t="n"/>
      <c r="B264" s="708" t="n"/>
      <c r="C264" s="708" t="n"/>
      <c r="D264" s="703" t="n"/>
      <c r="E264" s="708" t="n"/>
      <c r="F264" s="704" t="n"/>
      <c r="G264" s="733" t="n"/>
      <c r="H264" s="15" t="n"/>
      <c r="I264" s="15" t="n"/>
      <c r="J264" s="15" t="n"/>
      <c r="K264" s="15" t="n"/>
      <c r="L264" s="15" t="n"/>
    </row>
    <row r="265" ht="18" customFormat="1" customHeight="1" s="33">
      <c r="A265" s="729" t="inlineStr">
        <is>
          <t>債権残高（合計）</t>
        </is>
      </c>
      <c r="B265" s="681" t="n"/>
      <c r="C265" s="681" t="n"/>
      <c r="D265" s="798">
        <f>D263</f>
        <v/>
      </c>
      <c r="E265" s="681" t="n"/>
      <c r="F265" s="705" t="n"/>
      <c r="G265" s="788" t="n"/>
      <c r="H265" s="15" t="n"/>
      <c r="I265" s="15" t="n"/>
      <c r="J265" s="15" t="n"/>
      <c r="K265" s="15" t="n"/>
      <c r="L265" s="15" t="n"/>
    </row>
    <row r="266" ht="19.5" customFormat="1" customHeight="1" s="33" thickBot="1">
      <c r="A266" s="703" t="n"/>
      <c r="B266" s="708" t="n"/>
      <c r="C266" s="708" t="n"/>
      <c r="D266" s="703" t="n"/>
      <c r="E266" s="708" t="n"/>
      <c r="F266" s="704" t="n"/>
      <c r="G266" s="738" t="n"/>
      <c r="H266" s="15" t="n"/>
      <c r="I266" s="15" t="n"/>
      <c r="J266" s="15" t="n"/>
      <c r="K266" s="15" t="n"/>
      <c r="L266" s="15" t="n"/>
    </row>
    <row r="267" customFormat="1" s="15"/>
    <row r="268" ht="38.25" customFormat="1" customHeight="1" s="33">
      <c r="A268" s="15" t="n"/>
      <c r="B268" s="15" t="n"/>
      <c r="C268" s="15" t="n"/>
      <c r="D268" s="659">
        <f>D218+D136</f>
        <v/>
      </c>
      <c r="E268" s="15" t="n"/>
      <c r="F268" s="15" t="n"/>
      <c r="G268" s="15" t="n"/>
      <c r="H268" s="15" t="n"/>
      <c r="I268" s="15" t="n"/>
      <c r="J268" s="15" t="n"/>
      <c r="K268" s="15" t="n"/>
      <c r="L268" s="15" t="n"/>
    </row>
  </sheetData>
  <mergeCells count="210">
    <mergeCell ref="A265:C266"/>
    <mergeCell ref="F237:F238"/>
    <mergeCell ref="B178:C179"/>
    <mergeCell ref="B156:B157"/>
    <mergeCell ref="E235:E236"/>
    <mergeCell ref="A257:A260"/>
    <mergeCell ref="B43:B44"/>
    <mergeCell ref="B239:C240"/>
    <mergeCell ref="B196:C197"/>
    <mergeCell ref="B61:B62"/>
    <mergeCell ref="D257:D258"/>
    <mergeCell ref="D239:D240"/>
    <mergeCell ref="B29:B30"/>
    <mergeCell ref="D229:D230"/>
    <mergeCell ref="B216:C217"/>
    <mergeCell ref="B198:C199"/>
    <mergeCell ref="B23:B24"/>
    <mergeCell ref="B13:B14"/>
    <mergeCell ref="B257:C258"/>
    <mergeCell ref="E245:E246"/>
    <mergeCell ref="G239:G240"/>
    <mergeCell ref="A233:A236"/>
    <mergeCell ref="E229:E230"/>
    <mergeCell ref="B150:C151"/>
    <mergeCell ref="B37:B38"/>
    <mergeCell ref="G229:G230"/>
    <mergeCell ref="B202:C203"/>
    <mergeCell ref="B15:B16"/>
    <mergeCell ref="D255:D256"/>
    <mergeCell ref="F249:F250"/>
    <mergeCell ref="E222:E223"/>
    <mergeCell ref="D263:F264"/>
    <mergeCell ref="G231:G232"/>
    <mergeCell ref="G222:G223"/>
    <mergeCell ref="A253:A256"/>
    <mergeCell ref="D235:D236"/>
    <mergeCell ref="B233:C234"/>
    <mergeCell ref="B63:B64"/>
    <mergeCell ref="D241:D242"/>
    <mergeCell ref="F241:F242"/>
    <mergeCell ref="B235:C236"/>
    <mergeCell ref="B243:C244"/>
    <mergeCell ref="G257:G258"/>
    <mergeCell ref="F225:F226"/>
    <mergeCell ref="B25:B26"/>
    <mergeCell ref="D261:D262"/>
    <mergeCell ref="D243:D244"/>
    <mergeCell ref="B176:C177"/>
    <mergeCell ref="B259:C260"/>
    <mergeCell ref="B35:B36"/>
    <mergeCell ref="E247:E248"/>
    <mergeCell ref="A229:A232"/>
    <mergeCell ref="G247:G248"/>
    <mergeCell ref="B27:B28"/>
    <mergeCell ref="F227:F228"/>
    <mergeCell ref="A133:C133"/>
    <mergeCell ref="B225:C226"/>
    <mergeCell ref="B3:B4"/>
    <mergeCell ref="B17:B18"/>
    <mergeCell ref="B172:C173"/>
    <mergeCell ref="E249:E250"/>
    <mergeCell ref="B77:B78"/>
    <mergeCell ref="B11:B12"/>
    <mergeCell ref="G249:G250"/>
    <mergeCell ref="G243:G244"/>
    <mergeCell ref="B245:C246"/>
    <mergeCell ref="B67:B68"/>
    <mergeCell ref="G233:G234"/>
    <mergeCell ref="A89:A132"/>
    <mergeCell ref="B154:C155"/>
    <mergeCell ref="A3:A88"/>
    <mergeCell ref="D259:D260"/>
    <mergeCell ref="A218:A219"/>
    <mergeCell ref="B206:C207"/>
    <mergeCell ref="F259:F260"/>
    <mergeCell ref="B146:C147"/>
    <mergeCell ref="B164:C165"/>
    <mergeCell ref="B251:C252"/>
    <mergeCell ref="B138:C139"/>
    <mergeCell ref="B204:C205"/>
    <mergeCell ref="A224:C224"/>
    <mergeCell ref="B69:B70"/>
    <mergeCell ref="G235:G236"/>
    <mergeCell ref="B237:C238"/>
    <mergeCell ref="E225:E226"/>
    <mergeCell ref="B188:C189"/>
    <mergeCell ref="B53:B54"/>
    <mergeCell ref="G259:G260"/>
    <mergeCell ref="F231:F232"/>
    <mergeCell ref="B190:C191"/>
    <mergeCell ref="B55:B56"/>
    <mergeCell ref="G261:G262"/>
    <mergeCell ref="B45:B46"/>
    <mergeCell ref="E251:E252"/>
    <mergeCell ref="B152:C153"/>
    <mergeCell ref="B79:B80"/>
    <mergeCell ref="G251:G252"/>
    <mergeCell ref="F257:F258"/>
    <mergeCell ref="B229:C230"/>
    <mergeCell ref="B7:B8"/>
    <mergeCell ref="B182:C183"/>
    <mergeCell ref="D247:D248"/>
    <mergeCell ref="E239:E240"/>
    <mergeCell ref="E253:E254"/>
    <mergeCell ref="B81:B82"/>
    <mergeCell ref="B166:C167"/>
    <mergeCell ref="B31:B32"/>
    <mergeCell ref="A245:A248"/>
    <mergeCell ref="B71:B72"/>
    <mergeCell ref="G237:G238"/>
    <mergeCell ref="D249:D250"/>
    <mergeCell ref="A261:C262"/>
    <mergeCell ref="E231:E232"/>
    <mergeCell ref="B186:C187"/>
    <mergeCell ref="D233:D234"/>
    <mergeCell ref="F233:F234"/>
    <mergeCell ref="B73:B74"/>
    <mergeCell ref="F251:F252"/>
    <mergeCell ref="B241:C242"/>
    <mergeCell ref="A237:A240"/>
    <mergeCell ref="B192:C193"/>
    <mergeCell ref="B210:B211"/>
    <mergeCell ref="B57:B58"/>
    <mergeCell ref="F235:F236"/>
    <mergeCell ref="A136:A137"/>
    <mergeCell ref="D253:D254"/>
    <mergeCell ref="F253:F254"/>
    <mergeCell ref="E257:E258"/>
    <mergeCell ref="D225:D226"/>
    <mergeCell ref="A222:C223"/>
    <mergeCell ref="B212:C213"/>
    <mergeCell ref="B194:C195"/>
    <mergeCell ref="B88:C88"/>
    <mergeCell ref="A138:A215"/>
    <mergeCell ref="B162:B163"/>
    <mergeCell ref="B9:B10"/>
    <mergeCell ref="B184:C185"/>
    <mergeCell ref="E241:E242"/>
    <mergeCell ref="B49:B50"/>
    <mergeCell ref="B83:B84"/>
    <mergeCell ref="D227:D228"/>
    <mergeCell ref="B214:C215"/>
    <mergeCell ref="F245:F246"/>
    <mergeCell ref="B33:B34"/>
    <mergeCell ref="F239:F240"/>
    <mergeCell ref="G225:G226"/>
    <mergeCell ref="E243:E244"/>
    <mergeCell ref="A263:C264"/>
    <mergeCell ref="F229:F230"/>
    <mergeCell ref="E233:E234"/>
    <mergeCell ref="B170:C171"/>
    <mergeCell ref="E227:E228"/>
    <mergeCell ref="A249:A252"/>
    <mergeCell ref="G227:G228"/>
    <mergeCell ref="B75:B76"/>
    <mergeCell ref="A134:C135"/>
    <mergeCell ref="D222:D223"/>
    <mergeCell ref="F222:F223"/>
    <mergeCell ref="B85:B86"/>
    <mergeCell ref="B247:C248"/>
    <mergeCell ref="B21:B22"/>
    <mergeCell ref="F255:F256"/>
    <mergeCell ref="B218:C218"/>
    <mergeCell ref="E259:E260"/>
    <mergeCell ref="B180:B181"/>
    <mergeCell ref="A241:A244"/>
    <mergeCell ref="B249:C250"/>
    <mergeCell ref="B47:B48"/>
    <mergeCell ref="G253:G254"/>
    <mergeCell ref="D265:F266"/>
    <mergeCell ref="A225:A228"/>
    <mergeCell ref="E261:E262"/>
    <mergeCell ref="B255:C256"/>
    <mergeCell ref="B142:C143"/>
    <mergeCell ref="F247:F248"/>
    <mergeCell ref="B174:C175"/>
    <mergeCell ref="B39:B40"/>
    <mergeCell ref="B219:C219"/>
    <mergeCell ref="B168:C169"/>
    <mergeCell ref="G245:G246"/>
    <mergeCell ref="B136:C136"/>
    <mergeCell ref="G263:G264"/>
    <mergeCell ref="B158:C159"/>
    <mergeCell ref="F243:F244"/>
    <mergeCell ref="B19:B20"/>
    <mergeCell ref="G265:G266"/>
    <mergeCell ref="B200:C201"/>
    <mergeCell ref="E237:E238"/>
    <mergeCell ref="B160:C161"/>
    <mergeCell ref="B65:B66"/>
    <mergeCell ref="B227:C228"/>
    <mergeCell ref="D245:D246"/>
    <mergeCell ref="E255:E256"/>
    <mergeCell ref="G255:G256"/>
    <mergeCell ref="B144:C145"/>
    <mergeCell ref="B137:C137"/>
    <mergeCell ref="F261:F262"/>
    <mergeCell ref="B140:C141"/>
    <mergeCell ref="B5:B6"/>
    <mergeCell ref="D251:D252"/>
    <mergeCell ref="B208:C209"/>
    <mergeCell ref="B51:B52"/>
    <mergeCell ref="B148:C149"/>
    <mergeCell ref="B253:C254"/>
    <mergeCell ref="D231:D232"/>
    <mergeCell ref="B231:C232"/>
    <mergeCell ref="G241:G242"/>
    <mergeCell ref="B41:B42"/>
    <mergeCell ref="B59:B60"/>
    <mergeCell ref="D237:D238"/>
  </mergeCells>
  <pageMargins left="0" right="0" top="0" bottom="0" header="0" footer="0"/>
  <pageSetup orientation="portrait" paperSize="9" scale="42"/>
  <rowBreaks count="2" manualBreakCount="2">
    <brk id="80" min="0" max="27" man="1"/>
    <brk id="157" min="0" max="27" man="1"/>
  </rowBreaks>
</worksheet>
</file>

<file path=xl/worksheets/sheet8.xml><?xml version="1.0" encoding="utf-8"?>
<worksheet xmlns="http://schemas.openxmlformats.org/spreadsheetml/2006/main">
  <sheetPr>
    <tabColor rgb="FFFF0066"/>
    <outlinePr summaryBelow="1" summaryRight="1"/>
    <pageSetUpPr fitToPage="1"/>
  </sheetPr>
  <dimension ref="A1:AE257"/>
  <sheetViews>
    <sheetView view="pageBreakPreview" zoomScaleNormal="100" zoomScaleSheetLayoutView="100" workbookViewId="0">
      <pane xSplit="2" ySplit="2" topLeftCell="C129" activePane="bottomRight" state="frozen"/>
      <selection pane="topRight" activeCell="L44" sqref="L44"/>
      <selection pane="bottomLeft" activeCell="L44" sqref="L44"/>
      <selection pane="bottomRight" activeCell="D128" sqref="D128"/>
    </sheetView>
  </sheetViews>
  <sheetFormatPr baseColWidth="8" defaultColWidth="9" defaultRowHeight="18.75"/>
  <cols>
    <col width="9" customWidth="1" style="637" min="1" max="1"/>
    <col width="25" customWidth="1" style="637" min="2" max="2"/>
    <col width="15.375" customWidth="1" style="637" min="3" max="3"/>
    <col width="15.625" customWidth="1" style="637" min="4" max="4"/>
    <col hidden="1" width="15.625" customWidth="1" style="637" min="5" max="18"/>
    <col hidden="1" width="19.875" customWidth="1" style="637" min="19" max="19"/>
    <col hidden="1" width="15.625" customWidth="1" style="637" min="20" max="25"/>
    <col hidden="1" width="15.375" customWidth="1" style="637" min="26" max="26"/>
    <col width="12.875" customWidth="1" style="637" min="27" max="27"/>
    <col width="10.625" bestFit="1" customWidth="1" style="637" min="28" max="29"/>
    <col width="11.125" bestFit="1" customWidth="1" style="637" min="30" max="30"/>
  </cols>
  <sheetData>
    <row r="1" ht="36" customHeight="1" s="637">
      <c r="A1" s="1" t="inlineStr">
        <is>
          <t>ACES Beteiligunen UG社向け　売上表</t>
        </is>
      </c>
      <c r="C1" s="112" t="inlineStr">
        <is>
          <t>2023.08～2024.07</t>
        </is>
      </c>
      <c r="D1" s="799" t="n"/>
      <c r="E1" s="800" t="n"/>
      <c r="F1" s="800" t="n"/>
      <c r="G1" s="826" t="n"/>
      <c r="H1" s="789" t="n"/>
      <c r="I1" s="789" t="n"/>
      <c r="J1" s="826" t="n"/>
      <c r="K1" s="826" t="n"/>
      <c r="L1" s="789" t="n"/>
      <c r="M1" s="827" t="n"/>
      <c r="N1" s="826" t="n"/>
      <c r="O1" s="827" t="n"/>
      <c r="P1" s="826" t="n"/>
      <c r="Q1" s="826" t="n"/>
      <c r="R1" s="826" t="n"/>
      <c r="S1" s="827" t="n"/>
      <c r="T1" s="826" t="n"/>
      <c r="U1" s="827" t="n"/>
      <c r="V1" s="827" t="n"/>
      <c r="W1" s="827" t="n"/>
      <c r="X1" s="827" t="n"/>
      <c r="Y1" s="827" t="n"/>
      <c r="Z1" s="639" t="n"/>
    </row>
    <row r="2" ht="20.1" customFormat="1" customHeight="1" s="15">
      <c r="A2" s="205" t="n"/>
      <c r="B2" s="584" t="inlineStr">
        <is>
          <t>出荷日</t>
        </is>
      </c>
      <c r="C2" s="585" t="n"/>
      <c r="D2" s="91" t="n"/>
      <c r="E2" s="91" t="n"/>
      <c r="F2" s="55" t="n"/>
      <c r="G2" s="200" t="n"/>
      <c r="H2" s="55" t="n"/>
      <c r="I2" s="200" t="n"/>
      <c r="J2" s="200" t="n"/>
      <c r="K2" s="202" t="n"/>
      <c r="L2" s="200" t="n"/>
      <c r="M2" s="200" t="n"/>
      <c r="N2" s="201" t="n"/>
      <c r="O2" s="70" t="n"/>
      <c r="P2" s="200" t="n"/>
      <c r="Q2" s="200" t="n"/>
      <c r="R2" s="71" t="n"/>
      <c r="S2" s="200" t="n"/>
      <c r="T2" s="202" t="n"/>
      <c r="U2" s="200" t="n"/>
      <c r="V2" s="200" t="n"/>
      <c r="W2" s="201" t="n"/>
      <c r="X2" s="200" t="n"/>
      <c r="Y2" s="200" t="n"/>
      <c r="Z2" s="14" t="inlineStr">
        <is>
          <t>合計</t>
        </is>
      </c>
    </row>
    <row r="3" ht="20.1" customFormat="1" customHeight="1" s="15">
      <c r="A3" s="527" t="inlineStr">
        <is>
          <t>仕入</t>
        </is>
      </c>
      <c r="B3" s="518" t="inlineStr">
        <is>
          <t>FLOUVEIL→
センコン</t>
        </is>
      </c>
      <c r="C3" s="191" t="inlineStr">
        <is>
          <t>Total</t>
        </is>
      </c>
      <c r="D3" s="828" t="n"/>
      <c r="E3" s="829" t="n"/>
      <c r="F3" s="829" t="n"/>
      <c r="G3" s="829" t="n"/>
      <c r="H3" s="829" t="n"/>
      <c r="I3" s="829" t="n"/>
      <c r="J3" s="829" t="n"/>
      <c r="K3" s="829" t="n"/>
      <c r="L3" s="830" t="n"/>
      <c r="M3" s="830" t="n"/>
      <c r="N3" s="830" t="n"/>
      <c r="O3" s="829" t="n"/>
      <c r="P3" s="829" t="n"/>
      <c r="Q3" s="829" t="n"/>
      <c r="R3" s="829" t="n"/>
      <c r="S3" s="829" t="n"/>
      <c r="T3" s="831" t="n"/>
      <c r="U3" s="829" t="n"/>
      <c r="V3" s="829" t="n"/>
      <c r="W3" s="828" t="n"/>
      <c r="X3" s="829" t="n"/>
      <c r="Y3" s="829" t="n"/>
      <c r="Z3" s="211">
        <f>SUM(D3)</f>
        <v/>
      </c>
    </row>
    <row r="4" ht="20.1" customFormat="1" customHeight="1" s="15">
      <c r="A4" s="647" t="n"/>
      <c r="B4" s="648" t="n"/>
      <c r="C4" s="191" t="inlineStr">
        <is>
          <t>税込</t>
        </is>
      </c>
      <c r="D4" s="809">
        <f>D3*1.1</f>
        <v/>
      </c>
      <c r="E4" s="832" t="n"/>
      <c r="F4" s="832" t="n"/>
      <c r="G4" s="832" t="n"/>
      <c r="H4" s="832" t="n"/>
      <c r="I4" s="832" t="n"/>
      <c r="J4" s="832" t="n"/>
      <c r="K4" s="832" t="n"/>
      <c r="L4" s="832" t="n"/>
      <c r="M4" s="832" t="n"/>
      <c r="N4" s="832" t="n"/>
      <c r="O4" s="832" t="n"/>
      <c r="P4" s="832" t="n"/>
      <c r="Q4" s="832" t="n"/>
      <c r="R4" s="832" t="n"/>
      <c r="S4" s="832" t="n"/>
      <c r="T4" s="833" t="n"/>
      <c r="U4" s="832" t="n"/>
      <c r="V4" s="832" t="n"/>
      <c r="W4" s="834">
        <f>W3*1.1</f>
        <v/>
      </c>
      <c r="X4" s="832">
        <f>X3*1.1</f>
        <v/>
      </c>
      <c r="Y4" s="832" t="n"/>
      <c r="Z4" s="17">
        <f>SUM(#REF!)</f>
        <v/>
      </c>
    </row>
    <row r="5" ht="24.95" customFormat="1" customHeight="1" s="15">
      <c r="A5" s="647" t="n"/>
      <c r="B5" s="383" t="inlineStr">
        <is>
          <t>センコン→
KS
(FLOUVEIL分）</t>
        </is>
      </c>
      <c r="C5" s="191" t="inlineStr">
        <is>
          <t>Total</t>
        </is>
      </c>
      <c r="D5" s="835">
        <f>D3/0.95</f>
        <v/>
      </c>
      <c r="E5" s="836" t="n"/>
      <c r="F5" s="836" t="n"/>
      <c r="G5" s="836" t="n"/>
      <c r="H5" s="836" t="n"/>
      <c r="I5" s="836" t="n"/>
      <c r="J5" s="836" t="n"/>
      <c r="K5" s="836" t="n"/>
      <c r="L5" s="836" t="n"/>
      <c r="M5" s="836" t="n"/>
      <c r="N5" s="836" t="n"/>
      <c r="O5" s="836" t="n"/>
      <c r="P5" s="836" t="n"/>
      <c r="Q5" s="836" t="n"/>
      <c r="R5" s="836" t="n"/>
      <c r="S5" s="836" t="n"/>
      <c r="T5" s="836" t="n"/>
      <c r="U5" s="837" t="n"/>
      <c r="V5" s="836" t="n"/>
      <c r="W5" s="836" t="n"/>
      <c r="X5" s="836" t="n"/>
      <c r="Y5" s="836" t="n"/>
      <c r="Z5" s="17">
        <f>SUM(#REF!)</f>
        <v/>
      </c>
    </row>
    <row r="6" ht="20.1" customFormat="1" customHeight="1" s="15">
      <c r="A6" s="647" t="n"/>
      <c r="B6" s="648" t="n"/>
      <c r="C6" s="191" t="inlineStr">
        <is>
          <t>税込</t>
        </is>
      </c>
      <c r="D6" s="809">
        <f>D5*1.1</f>
        <v/>
      </c>
      <c r="E6" s="832" t="n"/>
      <c r="F6" s="832" t="n"/>
      <c r="G6" s="832" t="n"/>
      <c r="H6" s="832" t="n"/>
      <c r="I6" s="832" t="n"/>
      <c r="J6" s="832" t="n"/>
      <c r="K6" s="832" t="n"/>
      <c r="L6" s="832" t="n"/>
      <c r="M6" s="832" t="n"/>
      <c r="N6" s="832" t="n"/>
      <c r="O6" s="832" t="n"/>
      <c r="P6" s="832" t="n"/>
      <c r="Q6" s="832" t="n"/>
      <c r="R6" s="832" t="n"/>
      <c r="S6" s="832" t="n"/>
      <c r="T6" s="832" t="n"/>
      <c r="U6" s="649" t="n"/>
      <c r="V6" s="832" t="n"/>
      <c r="W6" s="832">
        <f>W5*1.1</f>
        <v/>
      </c>
      <c r="X6" s="832">
        <f>X5*1.1</f>
        <v/>
      </c>
      <c r="Y6" s="832" t="n"/>
      <c r="Z6" s="17">
        <f>SUM(#REF!)</f>
        <v/>
      </c>
    </row>
    <row r="7" ht="20.1" customFormat="1" customHeight="1" s="15">
      <c r="A7" s="647" t="n"/>
      <c r="B7" s="383" t="inlineStr">
        <is>
          <t>RELENT→
KS</t>
        </is>
      </c>
      <c r="C7" s="583" t="inlineStr">
        <is>
          <t>Total</t>
        </is>
      </c>
      <c r="D7" s="809" t="n">
        <v>234960</v>
      </c>
      <c r="E7" s="838" t="n"/>
      <c r="F7" s="838" t="n"/>
      <c r="G7" s="838" t="n"/>
      <c r="H7" s="838" t="n"/>
      <c r="I7" s="838" t="n"/>
      <c r="J7" s="838" t="n"/>
      <c r="K7" s="838" t="n"/>
      <c r="L7" s="838" t="n"/>
      <c r="M7" s="838" t="n"/>
      <c r="N7" s="838" t="n"/>
      <c r="O7" s="838" t="n"/>
      <c r="P7" s="838" t="n"/>
      <c r="Q7" s="838" t="n"/>
      <c r="R7" s="838" t="n"/>
      <c r="S7" s="838" t="n"/>
      <c r="T7" s="838" t="n"/>
      <c r="U7" s="654" t="n"/>
      <c r="V7" s="838" t="n"/>
      <c r="W7" s="838" t="n"/>
      <c r="X7" s="838" t="n"/>
      <c r="Y7" s="838" t="n"/>
      <c r="Z7" s="17">
        <f>SUM(#REF!)</f>
        <v/>
      </c>
      <c r="AA7" s="657" t="n"/>
    </row>
    <row r="8" ht="20.1" customFormat="1" customHeight="1" s="15">
      <c r="A8" s="647" t="n"/>
      <c r="B8" s="648" t="n"/>
      <c r="C8" s="583" t="inlineStr">
        <is>
          <t>税込</t>
        </is>
      </c>
      <c r="D8" s="809">
        <f>D7*1.1</f>
        <v/>
      </c>
      <c r="E8" s="832" t="n"/>
      <c r="F8" s="832" t="n"/>
      <c r="G8" s="832" t="n"/>
      <c r="H8" s="832" t="n"/>
      <c r="I8" s="832" t="n"/>
      <c r="J8" s="832" t="n"/>
      <c r="K8" s="832" t="n"/>
      <c r="L8" s="832" t="n"/>
      <c r="M8" s="832" t="n"/>
      <c r="N8" s="832" t="n"/>
      <c r="O8" s="832" t="n"/>
      <c r="P8" s="832" t="n"/>
      <c r="Q8" s="832" t="n"/>
      <c r="R8" s="832" t="n"/>
      <c r="S8" s="832" t="n"/>
      <c r="T8" s="832" t="n"/>
      <c r="U8" s="649" t="n"/>
      <c r="V8" s="839">
        <f>V7*1.1</f>
        <v/>
      </c>
      <c r="W8" s="832">
        <f>W7*1.1</f>
        <v/>
      </c>
      <c r="X8" s="832">
        <f>X7*1.1</f>
        <v/>
      </c>
      <c r="Y8" s="832" t="n"/>
      <c r="Z8" s="17">
        <f>SUM(#REF!)</f>
        <v/>
      </c>
    </row>
    <row r="9" ht="20.1" customFormat="1" customHeight="1" s="15">
      <c r="A9" s="647" t="n"/>
      <c r="B9" s="518" t="inlineStr">
        <is>
          <t>CBON→
センコン</t>
        </is>
      </c>
      <c r="C9" s="191" t="inlineStr">
        <is>
          <t>Total</t>
        </is>
      </c>
      <c r="D9" s="809" t="n">
        <v>91625</v>
      </c>
      <c r="E9" s="838" t="n"/>
      <c r="F9" s="838" t="n"/>
      <c r="G9" s="838" t="n"/>
      <c r="H9" s="838" t="n"/>
      <c r="I9" s="838" t="n"/>
      <c r="J9" s="838" t="n"/>
      <c r="K9" s="838" t="n"/>
      <c r="L9" s="838" t="n"/>
      <c r="M9" s="838" t="n"/>
      <c r="N9" s="838" t="n"/>
      <c r="O9" s="838" t="n"/>
      <c r="P9" s="838" t="n"/>
      <c r="Q9" s="838" t="n"/>
      <c r="R9" s="838" t="n"/>
      <c r="S9" s="838" t="n"/>
      <c r="T9" s="838" t="n"/>
      <c r="U9" s="654" t="n"/>
      <c r="V9" s="838" t="n"/>
      <c r="W9" s="838" t="n"/>
      <c r="X9" s="838" t="n"/>
      <c r="Y9" s="838" t="n"/>
      <c r="Z9" s="17">
        <f>SUM(#REF!)</f>
        <v/>
      </c>
      <c r="AA9" s="657" t="n"/>
    </row>
    <row r="10" ht="20.1" customFormat="1" customHeight="1" s="15">
      <c r="A10" s="647" t="n"/>
      <c r="B10" s="648" t="n"/>
      <c r="C10" s="191" t="inlineStr">
        <is>
          <t>税込</t>
        </is>
      </c>
      <c r="D10" s="809">
        <f>D9*1.1</f>
        <v/>
      </c>
      <c r="E10" s="834" t="n"/>
      <c r="F10" s="834" t="n"/>
      <c r="G10" s="834" t="n"/>
      <c r="H10" s="834" t="n"/>
      <c r="I10" s="834" t="n"/>
      <c r="J10" s="834" t="n"/>
      <c r="K10" s="834" t="n"/>
      <c r="L10" s="834" t="n"/>
      <c r="M10" s="834" t="n"/>
      <c r="N10" s="834" t="n"/>
      <c r="O10" s="834" t="n"/>
      <c r="P10" s="834" t="n"/>
      <c r="Q10" s="834" t="n"/>
      <c r="R10" s="834" t="n"/>
      <c r="S10" s="834" t="n"/>
      <c r="T10" s="832" t="n"/>
      <c r="U10" s="649" t="n"/>
      <c r="V10" s="839">
        <f>V9*1.1</f>
        <v/>
      </c>
      <c r="W10" s="832">
        <f>W9*1.1</f>
        <v/>
      </c>
      <c r="X10" s="832">
        <f>X9*1.1</f>
        <v/>
      </c>
      <c r="Y10" s="832" t="n"/>
      <c r="Z10" s="17">
        <f>SUM(#REF!)</f>
        <v/>
      </c>
    </row>
    <row r="11" ht="20.1" customFormat="1" customHeight="1" s="15">
      <c r="A11" s="647" t="n"/>
      <c r="B11" s="383" t="inlineStr">
        <is>
          <t>センコン→
KS
(C'BON分）</t>
        </is>
      </c>
      <c r="C11" s="191" t="inlineStr">
        <is>
          <t>Total</t>
        </is>
      </c>
      <c r="D11" s="840">
        <f>D9/0.95</f>
        <v/>
      </c>
      <c r="E11" s="838" t="n"/>
      <c r="F11" s="838" t="n"/>
      <c r="G11" s="838" t="n"/>
      <c r="H11" s="838" t="n"/>
      <c r="I11" s="838" t="n"/>
      <c r="J11" s="838" t="n"/>
      <c r="K11" s="838" t="n"/>
      <c r="L11" s="838" t="n"/>
      <c r="M11" s="838" t="n"/>
      <c r="N11" s="838" t="n"/>
      <c r="O11" s="838" t="n"/>
      <c r="P11" s="838" t="n"/>
      <c r="Q11" s="838" t="n"/>
      <c r="R11" s="838" t="n"/>
      <c r="S11" s="838" t="n"/>
      <c r="T11" s="838" t="n"/>
      <c r="U11" s="654" t="n"/>
      <c r="V11" s="841" t="n"/>
      <c r="W11" s="838" t="n"/>
      <c r="X11" s="838" t="n"/>
      <c r="Y11" s="838" t="n"/>
      <c r="Z11" s="17">
        <f>SUM(#REF!)</f>
        <v/>
      </c>
    </row>
    <row r="12" ht="20.1" customFormat="1" customHeight="1" s="15">
      <c r="A12" s="647" t="n"/>
      <c r="B12" s="648" t="n"/>
      <c r="C12" s="191" t="inlineStr">
        <is>
          <t>税込</t>
        </is>
      </c>
      <c r="D12" s="842">
        <f>D11*1.1</f>
        <v/>
      </c>
      <c r="E12" s="843" t="n"/>
      <c r="F12" s="844" t="n"/>
      <c r="G12" s="844" t="n"/>
      <c r="H12" s="844" t="n"/>
      <c r="I12" s="844" t="n"/>
      <c r="J12" s="844" t="n"/>
      <c r="K12" s="844" t="n"/>
      <c r="L12" s="844" t="n"/>
      <c r="M12" s="844" t="n"/>
      <c r="N12" s="844" t="n"/>
      <c r="O12" s="844" t="n"/>
      <c r="P12" s="844" t="n"/>
      <c r="Q12" s="844" t="n"/>
      <c r="R12" s="844" t="n"/>
      <c r="S12" s="844" t="n"/>
      <c r="T12" s="844" t="n"/>
      <c r="U12" s="658" t="n"/>
      <c r="V12" s="845">
        <f>V11*1.1</f>
        <v/>
      </c>
      <c r="W12" s="844">
        <f>W11*1.1</f>
        <v/>
      </c>
      <c r="X12" s="844">
        <f>X11*1.1</f>
        <v/>
      </c>
      <c r="Y12" s="844" t="n"/>
      <c r="Z12" s="17">
        <f>SUM(#REF!)</f>
        <v/>
      </c>
    </row>
    <row r="13" ht="20.1" customFormat="1" customHeight="1" s="15">
      <c r="A13" s="647" t="n"/>
      <c r="B13" s="383" t="inlineStr">
        <is>
          <t>Q1st</t>
        </is>
      </c>
      <c r="C13" s="191" t="inlineStr">
        <is>
          <t>Total</t>
        </is>
      </c>
      <c r="D13" s="843" t="n"/>
      <c r="E13" s="844" t="n"/>
      <c r="F13" s="844" t="n"/>
      <c r="G13" s="844" t="n"/>
      <c r="H13" s="844" t="n"/>
      <c r="I13" s="844" t="n"/>
      <c r="J13" s="844" t="n"/>
      <c r="K13" s="844" t="n"/>
      <c r="L13" s="844" t="n"/>
      <c r="M13" s="844" t="n"/>
      <c r="N13" s="844" t="n"/>
      <c r="O13" s="844" t="n"/>
      <c r="P13" s="844" t="n"/>
      <c r="Q13" s="844" t="n"/>
      <c r="R13" s="844" t="n"/>
      <c r="S13" s="844" t="n"/>
      <c r="T13" s="844" t="n"/>
      <c r="U13" s="658" t="n"/>
      <c r="V13" s="844" t="n"/>
      <c r="W13" s="844" t="n"/>
      <c r="X13" s="844" t="n"/>
      <c r="Y13" s="844" t="n"/>
      <c r="Z13" s="17">
        <f>SUM(#REF!)</f>
        <v/>
      </c>
    </row>
    <row r="14" ht="20.1" customFormat="1" customHeight="1" s="15">
      <c r="A14" s="647" t="n"/>
      <c r="B14" s="648" t="n"/>
      <c r="C14" s="191" t="inlineStr">
        <is>
          <t>税込</t>
        </is>
      </c>
      <c r="D14" s="843">
        <f>D13*1.1</f>
        <v/>
      </c>
      <c r="E14" s="844" t="n"/>
      <c r="F14" s="844" t="n"/>
      <c r="G14" s="844" t="n"/>
      <c r="H14" s="844" t="n"/>
      <c r="I14" s="844" t="n"/>
      <c r="J14" s="844" t="n"/>
      <c r="K14" s="844" t="n"/>
      <c r="L14" s="844" t="n"/>
      <c r="M14" s="844" t="n"/>
      <c r="N14" s="844" t="n"/>
      <c r="O14" s="844" t="n"/>
      <c r="P14" s="844" t="n"/>
      <c r="Q14" s="844" t="n"/>
      <c r="R14" s="844" t="n"/>
      <c r="S14" s="844" t="n"/>
      <c r="T14" s="844" t="n"/>
      <c r="U14" s="844" t="n"/>
      <c r="V14" s="844">
        <f>V13*1.1</f>
        <v/>
      </c>
      <c r="W14" s="844">
        <f>W13*1.1</f>
        <v/>
      </c>
      <c r="X14" s="844">
        <f>X13*1.1</f>
        <v/>
      </c>
      <c r="Y14" s="844" t="n"/>
      <c r="Z14" s="17">
        <f>SUM(#REF!)</f>
        <v/>
      </c>
    </row>
    <row r="15" ht="20.1" customFormat="1" customHeight="1" s="15">
      <c r="A15" s="647" t="n"/>
      <c r="B15" s="383" t="inlineStr">
        <is>
          <t>ＣＨＡＮＳＯＮ</t>
        </is>
      </c>
      <c r="C15" s="583" t="inlineStr">
        <is>
          <t>Total</t>
        </is>
      </c>
      <c r="D15" s="834" t="n"/>
      <c r="E15" s="832" t="n"/>
      <c r="F15" s="832" t="n"/>
      <c r="G15" s="832" t="n"/>
      <c r="H15" s="832" t="n"/>
      <c r="I15" s="832" t="n"/>
      <c r="J15" s="832" t="n"/>
      <c r="K15" s="832" t="n"/>
      <c r="L15" s="832" t="n"/>
      <c r="M15" s="832" t="n"/>
      <c r="N15" s="832" t="n"/>
      <c r="O15" s="832" t="n"/>
      <c r="P15" s="832" t="n"/>
      <c r="Q15" s="832" t="n"/>
      <c r="R15" s="832" t="n"/>
      <c r="S15" s="832" t="n"/>
      <c r="T15" s="832" t="n"/>
      <c r="U15" s="649" t="n"/>
      <c r="V15" s="832" t="n"/>
      <c r="W15" s="832" t="n"/>
      <c r="X15" s="832" t="n"/>
      <c r="Y15" s="832" t="n"/>
      <c r="Z15" s="17">
        <f>SUM(#REF!)</f>
        <v/>
      </c>
    </row>
    <row r="16" ht="20.1" customFormat="1" customHeight="1" s="15">
      <c r="A16" s="647" t="n"/>
      <c r="B16" s="648" t="n"/>
      <c r="C16" s="583" t="inlineStr">
        <is>
          <t>税込</t>
        </is>
      </c>
      <c r="D16" s="834">
        <f>D15*1.1</f>
        <v/>
      </c>
      <c r="E16" s="649" t="n"/>
      <c r="F16" s="832" t="n"/>
      <c r="G16" s="832" t="n"/>
      <c r="H16" s="832" t="n"/>
      <c r="I16" s="832" t="n"/>
      <c r="J16" s="832" t="n"/>
      <c r="K16" s="832" t="n"/>
      <c r="L16" s="832" t="n"/>
      <c r="M16" s="832" t="n"/>
      <c r="N16" s="832" t="n"/>
      <c r="O16" s="832" t="n"/>
      <c r="P16" s="832" t="n"/>
      <c r="Q16" s="832" t="n"/>
      <c r="R16" s="832" t="n"/>
      <c r="S16" s="832" t="n"/>
      <c r="T16" s="832" t="n"/>
      <c r="U16" s="649" t="n"/>
      <c r="V16" s="832" t="n"/>
      <c r="W16" s="832">
        <f>W15*1.1</f>
        <v/>
      </c>
      <c r="X16" s="832" t="n"/>
      <c r="Y16" s="832" t="n"/>
      <c r="Z16" s="17">
        <f>SUM(#REF!)</f>
        <v/>
      </c>
    </row>
    <row r="17" ht="20.1" customFormat="1" customHeight="1" s="15">
      <c r="A17" s="647" t="n"/>
      <c r="B17" s="551" t="inlineStr">
        <is>
          <t>HIMELABO</t>
        </is>
      </c>
      <c r="C17" s="583" t="inlineStr">
        <is>
          <t>Total</t>
        </is>
      </c>
      <c r="D17" s="834" t="n"/>
      <c r="E17" s="118" t="n"/>
      <c r="F17" s="832" t="n"/>
      <c r="G17" s="832" t="n"/>
      <c r="H17" s="832" t="n"/>
      <c r="I17" s="832" t="n"/>
      <c r="J17" s="832" t="n"/>
      <c r="K17" s="832" t="n"/>
      <c r="L17" s="832" t="n"/>
      <c r="M17" s="832" t="n"/>
      <c r="N17" s="832" t="n"/>
      <c r="O17" s="832" t="n"/>
      <c r="P17" s="832" t="n"/>
      <c r="Q17" s="832" t="n"/>
      <c r="R17" s="846" t="n"/>
      <c r="S17" s="832" t="n"/>
      <c r="T17" s="832" t="n"/>
      <c r="U17" s="649" t="n"/>
      <c r="V17" s="832" t="n"/>
      <c r="W17" s="832" t="n"/>
      <c r="X17" s="832" t="n"/>
      <c r="Y17" s="832" t="n"/>
      <c r="Z17" s="17">
        <f>SUM(#REF!)</f>
        <v/>
      </c>
    </row>
    <row r="18" ht="20.1" customFormat="1" customHeight="1" s="15">
      <c r="A18" s="647" t="n"/>
      <c r="B18" s="648" t="n"/>
      <c r="C18" s="583" t="inlineStr">
        <is>
          <t>税込</t>
        </is>
      </c>
      <c r="D18" s="834">
        <f>D17*1.1</f>
        <v/>
      </c>
      <c r="E18" s="649" t="n"/>
      <c r="F18" s="832" t="n"/>
      <c r="G18" s="832" t="n"/>
      <c r="H18" s="832" t="n"/>
      <c r="I18" s="832" t="n"/>
      <c r="J18" s="832" t="n"/>
      <c r="K18" s="832" t="n"/>
      <c r="L18" s="832" t="n"/>
      <c r="M18" s="832" t="n"/>
      <c r="N18" s="832" t="n"/>
      <c r="O18" s="832" t="n"/>
      <c r="P18" s="832" t="n"/>
      <c r="Q18" s="832" t="n"/>
      <c r="R18" s="847" t="n"/>
      <c r="S18" s="832" t="n"/>
      <c r="T18" s="832" t="n"/>
      <c r="U18" s="649" t="n"/>
      <c r="V18" s="832" t="n"/>
      <c r="W18" s="832">
        <f>W17*1.1</f>
        <v/>
      </c>
      <c r="X18" s="832">
        <f>X17*1.1</f>
        <v/>
      </c>
      <c r="Y18" s="832" t="n"/>
      <c r="Z18" s="17">
        <f>SUM(#REF!)</f>
        <v/>
      </c>
      <c r="AA18" s="659" t="n"/>
    </row>
    <row r="19" ht="20.1" customFormat="1" customHeight="1" s="15">
      <c r="A19" s="647" t="n"/>
      <c r="B19" s="383" t="inlineStr">
        <is>
          <t>SUNSORIT</t>
        </is>
      </c>
      <c r="C19" s="583" t="inlineStr">
        <is>
          <t>Total</t>
        </is>
      </c>
      <c r="D19" s="834" t="n"/>
      <c r="E19" s="649" t="n"/>
      <c r="F19" s="832" t="n"/>
      <c r="G19" s="832" t="n"/>
      <c r="H19" s="832" t="n"/>
      <c r="I19" s="832" t="n"/>
      <c r="J19" s="832" t="n"/>
      <c r="K19" s="832" t="n"/>
      <c r="L19" s="832" t="n"/>
      <c r="M19" s="832" t="n"/>
      <c r="N19" s="832" t="n"/>
      <c r="O19" s="832" t="n"/>
      <c r="P19" s="832" t="n"/>
      <c r="Q19" s="832" t="n"/>
      <c r="R19" s="832" t="n"/>
      <c r="S19" s="832" t="n"/>
      <c r="T19" s="832" t="n"/>
      <c r="U19" s="649" t="n"/>
      <c r="V19" s="832" t="n"/>
      <c r="W19" s="832" t="n"/>
      <c r="X19" s="832" t="n"/>
      <c r="Y19" s="832" t="n"/>
      <c r="Z19" s="17">
        <f>SUM(#REF!)</f>
        <v/>
      </c>
    </row>
    <row r="20" ht="20.1" customFormat="1" customHeight="1" s="15">
      <c r="A20" s="647" t="n"/>
      <c r="B20" s="648" t="n"/>
      <c r="C20" s="583" t="inlineStr">
        <is>
          <t>税込</t>
        </is>
      </c>
      <c r="D20" s="834">
        <f>D19*1.1</f>
        <v/>
      </c>
      <c r="E20" s="651" t="n"/>
      <c r="F20" s="832" t="n"/>
      <c r="G20" s="832" t="n"/>
      <c r="H20" s="832" t="n"/>
      <c r="I20" s="832" t="n"/>
      <c r="J20" s="832" t="n"/>
      <c r="K20" s="832" t="n"/>
      <c r="L20" s="832" t="n"/>
      <c r="M20" s="832" t="n"/>
      <c r="N20" s="832" t="n"/>
      <c r="O20" s="832" t="n"/>
      <c r="P20" s="832" t="n"/>
      <c r="Q20" s="832" t="n"/>
      <c r="R20" s="832" t="n"/>
      <c r="S20" s="832" t="n"/>
      <c r="T20" s="832" t="n"/>
      <c r="U20" s="649" t="n"/>
      <c r="V20" s="832" t="n"/>
      <c r="W20" s="832">
        <f>W19*1.1</f>
        <v/>
      </c>
      <c r="X20" s="832">
        <f>X19*1.1</f>
        <v/>
      </c>
      <c r="Y20" s="832" t="n"/>
      <c r="Z20" s="17">
        <f>SUM(#REF!)</f>
        <v/>
      </c>
    </row>
    <row r="21" ht="20.1" customFormat="1" customHeight="1" s="15">
      <c r="A21" s="647" t="n"/>
      <c r="B21" s="551" t="inlineStr">
        <is>
          <t>Kyo Tomo</t>
        </is>
      </c>
      <c r="C21" s="583" t="inlineStr">
        <is>
          <t>Total</t>
        </is>
      </c>
      <c r="D21" s="834" t="n"/>
      <c r="E21" s="649" t="n"/>
      <c r="F21" s="832" t="n"/>
      <c r="G21" s="832" t="n"/>
      <c r="H21" s="832" t="n"/>
      <c r="I21" s="832" t="n"/>
      <c r="J21" s="832" t="n"/>
      <c r="K21" s="832" t="n"/>
      <c r="L21" s="832" t="n"/>
      <c r="M21" s="832" t="n"/>
      <c r="N21" s="832" t="n"/>
      <c r="O21" s="832" t="n"/>
      <c r="P21" s="832" t="n"/>
      <c r="Q21" s="832" t="n"/>
      <c r="R21" s="832" t="n"/>
      <c r="S21" s="832" t="n"/>
      <c r="T21" s="832" t="n"/>
      <c r="U21" s="649" t="n"/>
      <c r="V21" s="832" t="n"/>
      <c r="W21" s="832" t="n"/>
      <c r="X21" s="832" t="n"/>
      <c r="Y21" s="832" t="n"/>
      <c r="Z21" s="17">
        <f>SUM(#REF!)</f>
        <v/>
      </c>
    </row>
    <row r="22" ht="20.1" customFormat="1" customHeight="1" s="15">
      <c r="A22" s="647" t="n"/>
      <c r="B22" s="648" t="n"/>
      <c r="C22" s="583" t="inlineStr">
        <is>
          <t>税込</t>
        </is>
      </c>
      <c r="D22" s="843">
        <f>D21*1.1</f>
        <v/>
      </c>
      <c r="E22" s="658" t="n"/>
      <c r="F22" s="844" t="n"/>
      <c r="G22" s="844" t="n"/>
      <c r="H22" s="844" t="n"/>
      <c r="I22" s="844" t="n"/>
      <c r="J22" s="844" t="n"/>
      <c r="K22" s="844" t="n"/>
      <c r="L22" s="844" t="n"/>
      <c r="M22" s="844" t="n"/>
      <c r="N22" s="844" t="n"/>
      <c r="O22" s="844" t="n"/>
      <c r="P22" s="844" t="n"/>
      <c r="Q22" s="844" t="n"/>
      <c r="R22" s="844" t="n"/>
      <c r="S22" s="844" t="n"/>
      <c r="T22" s="844" t="n"/>
      <c r="U22" s="658" t="n"/>
      <c r="V22" s="844" t="n"/>
      <c r="W22" s="844">
        <f>W21*1.1</f>
        <v/>
      </c>
      <c r="X22" s="844" t="n"/>
      <c r="Y22" s="844" t="n"/>
      <c r="Z22" s="17">
        <f>SUM(#REF!)</f>
        <v/>
      </c>
    </row>
    <row r="23" ht="20.1" customFormat="1" customHeight="1" s="15">
      <c r="A23" s="647" t="n"/>
      <c r="B23" s="383" t="inlineStr">
        <is>
          <t>COREIN</t>
        </is>
      </c>
      <c r="C23" s="583" t="inlineStr">
        <is>
          <t>Total</t>
        </is>
      </c>
      <c r="D23" s="834" t="n"/>
      <c r="E23" s="832" t="n"/>
      <c r="F23" s="832" t="n"/>
      <c r="G23" s="832" t="n"/>
      <c r="H23" s="832" t="n"/>
      <c r="I23" s="832" t="n"/>
      <c r="J23" s="832" t="n"/>
      <c r="K23" s="832" t="n"/>
      <c r="L23" s="832" t="n"/>
      <c r="M23" s="832" t="n"/>
      <c r="N23" s="832" t="n"/>
      <c r="O23" s="832" t="n"/>
      <c r="P23" s="832" t="n"/>
      <c r="Q23" s="832" t="n"/>
      <c r="R23" s="832" t="n"/>
      <c r="S23" s="832" t="n"/>
      <c r="T23" s="832" t="n"/>
      <c r="U23" s="649" t="n"/>
      <c r="V23" s="832" t="n"/>
      <c r="W23" s="832" t="n"/>
      <c r="X23" s="832" t="n"/>
      <c r="Y23" s="832" t="n"/>
      <c r="Z23" s="17">
        <f>SUM(#REF!)</f>
        <v/>
      </c>
    </row>
    <row r="24" ht="20.1" customFormat="1" customHeight="1" s="15">
      <c r="A24" s="647" t="n"/>
      <c r="B24" s="648" t="n"/>
      <c r="C24" s="583" t="inlineStr">
        <is>
          <t>税込</t>
        </is>
      </c>
      <c r="D24" s="834">
        <f>D23*1.1</f>
        <v/>
      </c>
      <c r="E24" s="832" t="n"/>
      <c r="F24" s="832" t="n"/>
      <c r="G24" s="832" t="n"/>
      <c r="H24" s="832" t="n"/>
      <c r="I24" s="832" t="n"/>
      <c r="J24" s="832" t="n"/>
      <c r="K24" s="832" t="n"/>
      <c r="L24" s="832" t="n"/>
      <c r="M24" s="832" t="n"/>
      <c r="N24" s="832" t="n"/>
      <c r="O24" s="832" t="n"/>
      <c r="P24" s="832" t="n"/>
      <c r="Q24" s="832" t="n"/>
      <c r="R24" s="832" t="n"/>
      <c r="S24" s="832" t="n"/>
      <c r="T24" s="832" t="n"/>
      <c r="U24" s="649" t="n"/>
      <c r="V24" s="832">
        <f>V23*1.1</f>
        <v/>
      </c>
      <c r="W24" s="832">
        <f>W23*1.1</f>
        <v/>
      </c>
      <c r="X24" s="832">
        <f>X23*1.1</f>
        <v/>
      </c>
      <c r="Y24" s="832">
        <f>Y23*1.1</f>
        <v/>
      </c>
      <c r="Z24" s="17">
        <f>SUM(#REF!)</f>
        <v/>
      </c>
    </row>
    <row r="25" ht="20.1" customFormat="1" customHeight="1" s="15">
      <c r="A25" s="647" t="n"/>
      <c r="B25" s="383" t="inlineStr">
        <is>
          <t>ELEGADOLL</t>
        </is>
      </c>
      <c r="C25" s="583" t="inlineStr">
        <is>
          <t>Total</t>
        </is>
      </c>
      <c r="D25" s="834" t="n"/>
      <c r="E25" s="832" t="n"/>
      <c r="F25" s="832" t="n"/>
      <c r="G25" s="832" t="n"/>
      <c r="H25" s="832" t="n"/>
      <c r="I25" s="832" t="n"/>
      <c r="J25" s="832" t="n"/>
      <c r="K25" s="832" t="n"/>
      <c r="L25" s="832" t="n"/>
      <c r="M25" s="832" t="n"/>
      <c r="N25" s="832" t="n"/>
      <c r="O25" s="832" t="n"/>
      <c r="P25" s="832" t="n"/>
      <c r="Q25" s="832" t="n"/>
      <c r="R25" s="832" t="n"/>
      <c r="S25" s="832" t="n"/>
      <c r="T25" s="832" t="n"/>
      <c r="U25" s="649" t="n"/>
      <c r="V25" s="832" t="n"/>
      <c r="W25" s="832" t="n"/>
      <c r="X25" s="832" t="n"/>
      <c r="Y25" s="832" t="n"/>
      <c r="Z25" s="17">
        <f>SUM(#REF!)</f>
        <v/>
      </c>
    </row>
    <row r="26" ht="20.1" customFormat="1" customHeight="1" s="15">
      <c r="A26" s="647" t="n"/>
      <c r="B26" s="648" t="n"/>
      <c r="C26" s="583" t="inlineStr">
        <is>
          <t>税込</t>
        </is>
      </c>
      <c r="D26" s="834">
        <f>D25*1.1</f>
        <v/>
      </c>
      <c r="E26" s="832" t="n"/>
      <c r="F26" s="832" t="n"/>
      <c r="G26" s="832" t="n"/>
      <c r="H26" s="832" t="n"/>
      <c r="I26" s="832" t="n"/>
      <c r="J26" s="832" t="n"/>
      <c r="K26" s="832" t="n"/>
      <c r="L26" s="832" t="n"/>
      <c r="M26" s="832" t="n"/>
      <c r="N26" s="832" t="n"/>
      <c r="O26" s="832" t="n"/>
      <c r="P26" s="832" t="n"/>
      <c r="Q26" s="832" t="n"/>
      <c r="R26" s="832" t="n"/>
      <c r="S26" s="832" t="n"/>
      <c r="T26" s="832" t="n"/>
      <c r="U26" s="649" t="n"/>
      <c r="V26" s="832">
        <f>V25*1.1</f>
        <v/>
      </c>
      <c r="W26" s="832">
        <f>W25*1.1</f>
        <v/>
      </c>
      <c r="X26" s="832">
        <f>X25*1.1</f>
        <v/>
      </c>
      <c r="Y26" s="832">
        <f>Y25*1.1</f>
        <v/>
      </c>
      <c r="Z26" s="17">
        <f>SUM(#REF!)</f>
        <v/>
      </c>
    </row>
    <row r="27" ht="20.1" customFormat="1" customHeight="1" s="15">
      <c r="A27" s="647" t="n"/>
      <c r="B27" s="383" t="inlineStr">
        <is>
          <t>MAYURI</t>
        </is>
      </c>
      <c r="C27" s="583" t="inlineStr">
        <is>
          <t>Total</t>
        </is>
      </c>
      <c r="D27" s="834" t="n"/>
      <c r="E27" s="832" t="n"/>
      <c r="F27" s="832" t="n"/>
      <c r="G27" s="832" t="n"/>
      <c r="H27" s="832" t="n"/>
      <c r="I27" s="832" t="n"/>
      <c r="J27" s="832" t="n"/>
      <c r="K27" s="832" t="n"/>
      <c r="L27" s="832" t="n"/>
      <c r="M27" s="832" t="n"/>
      <c r="N27" s="832" t="n"/>
      <c r="O27" s="832" t="n"/>
      <c r="P27" s="832" t="n"/>
      <c r="Q27" s="832" t="n"/>
      <c r="R27" s="832" t="n"/>
      <c r="S27" s="846" t="n"/>
      <c r="T27" s="832" t="n"/>
      <c r="U27" s="649" t="n"/>
      <c r="V27" s="832" t="n"/>
      <c r="W27" s="832" t="n"/>
      <c r="X27" s="832" t="n"/>
      <c r="Y27" s="832" t="n"/>
      <c r="Z27" s="17">
        <f>SUM(#REF!)</f>
        <v/>
      </c>
    </row>
    <row r="28" ht="20.1" customFormat="1" customHeight="1" s="15">
      <c r="A28" s="647" t="n"/>
      <c r="B28" s="648" t="n"/>
      <c r="C28" s="583" t="inlineStr">
        <is>
          <t>税込</t>
        </is>
      </c>
      <c r="D28" s="834">
        <f>D27*1.1</f>
        <v/>
      </c>
      <c r="E28" s="832" t="n"/>
      <c r="F28" s="832" t="n"/>
      <c r="G28" s="832" t="n"/>
      <c r="H28" s="832" t="n"/>
      <c r="I28" s="832" t="n"/>
      <c r="J28" s="832" t="n"/>
      <c r="K28" s="832" t="n"/>
      <c r="L28" s="832" t="n"/>
      <c r="M28" s="832" t="n"/>
      <c r="N28" s="832" t="n"/>
      <c r="O28" s="832" t="n"/>
      <c r="P28" s="832" t="n"/>
      <c r="Q28" s="832" t="n"/>
      <c r="R28" s="832" t="n"/>
      <c r="S28" s="847" t="n"/>
      <c r="T28" s="832" t="n"/>
      <c r="U28" s="649" t="n"/>
      <c r="V28" s="832">
        <f>V27*1.1</f>
        <v/>
      </c>
      <c r="W28" s="832">
        <f>W27*1.1</f>
        <v/>
      </c>
      <c r="X28" s="832">
        <f>X27*1.1</f>
        <v/>
      </c>
      <c r="Y28" s="832">
        <f>Y27*1.1</f>
        <v/>
      </c>
      <c r="Z28" s="17">
        <f>SUM(#REF!)</f>
        <v/>
      </c>
    </row>
    <row r="29" ht="20.1" customFormat="1" customHeight="1" s="15">
      <c r="A29" s="647" t="n"/>
      <c r="B29" s="383" t="inlineStr">
        <is>
          <t>ATMORE</t>
        </is>
      </c>
      <c r="C29" s="583" t="inlineStr">
        <is>
          <t>Total</t>
        </is>
      </c>
      <c r="D29" s="834" t="n">
        <v>55680</v>
      </c>
      <c r="E29" s="832" t="n"/>
      <c r="F29" s="832" t="n"/>
      <c r="G29" s="832" t="n"/>
      <c r="H29" s="832" t="n"/>
      <c r="I29" s="832" t="n"/>
      <c r="J29" s="832" t="n"/>
      <c r="K29" s="832" t="n"/>
      <c r="L29" s="832" t="n"/>
      <c r="M29" s="832" t="n"/>
      <c r="N29" s="832" t="n"/>
      <c r="O29" s="832" t="n"/>
      <c r="P29" s="832" t="n"/>
      <c r="Q29" s="832" t="n"/>
      <c r="R29" s="832" t="n"/>
      <c r="S29" s="832" t="n"/>
      <c r="T29" s="832" t="n"/>
      <c r="U29" s="832" t="n"/>
      <c r="V29" s="832" t="n"/>
      <c r="W29" s="832" t="n"/>
      <c r="X29" s="832" t="n"/>
      <c r="Y29" s="832" t="n"/>
      <c r="Z29" s="17">
        <f>SUM(#REF!)</f>
        <v/>
      </c>
      <c r="AA29" s="43" t="n"/>
    </row>
    <row r="30" ht="20.1" customFormat="1" customHeight="1" s="15">
      <c r="A30" s="647" t="n"/>
      <c r="B30" s="648" t="n"/>
      <c r="C30" s="583" t="inlineStr">
        <is>
          <t>税込</t>
        </is>
      </c>
      <c r="D30" s="834">
        <f>D29*1.1</f>
        <v/>
      </c>
      <c r="E30" s="832" t="n"/>
      <c r="F30" s="832" t="n"/>
      <c r="G30" s="832" t="n"/>
      <c r="H30" s="832" t="n"/>
      <c r="I30" s="832" t="n"/>
      <c r="J30" s="832" t="n"/>
      <c r="K30" s="832" t="n"/>
      <c r="L30" s="832" t="n"/>
      <c r="M30" s="832" t="n"/>
      <c r="N30" s="832" t="n"/>
      <c r="O30" s="832" t="n"/>
      <c r="P30" s="832" t="n"/>
      <c r="Q30" s="832" t="n"/>
      <c r="R30" s="832" t="n"/>
      <c r="S30" s="832" t="n"/>
      <c r="T30" s="832" t="n"/>
      <c r="U30" s="832" t="n"/>
      <c r="V30" s="832">
        <f>V29*1.1</f>
        <v/>
      </c>
      <c r="W30" s="832">
        <f>W29*1.1</f>
        <v/>
      </c>
      <c r="X30" s="832">
        <f>X29*1.1</f>
        <v/>
      </c>
      <c r="Y30" s="832">
        <f>Y29*1.1</f>
        <v/>
      </c>
      <c r="Z30" s="17">
        <f>SUM(#REF!)</f>
        <v/>
      </c>
    </row>
    <row r="31" ht="20.1" customFormat="1" customHeight="1" s="15">
      <c r="A31" s="647" t="n"/>
      <c r="B31" s="383" t="inlineStr">
        <is>
          <t>OLUPONO</t>
        </is>
      </c>
      <c r="C31" s="583" t="inlineStr">
        <is>
          <t>Total</t>
        </is>
      </c>
      <c r="D31" s="834" t="n"/>
      <c r="E31" s="832" t="n"/>
      <c r="F31" s="832" t="n"/>
      <c r="G31" s="832" t="n"/>
      <c r="H31" s="832" t="n"/>
      <c r="I31" s="832" t="n"/>
      <c r="J31" s="832" t="n"/>
      <c r="K31" s="832" t="n"/>
      <c r="L31" s="832" t="n"/>
      <c r="M31" s="832" t="n"/>
      <c r="N31" s="832" t="n"/>
      <c r="O31" s="832" t="n"/>
      <c r="P31" s="832" t="n"/>
      <c r="Q31" s="832" t="n"/>
      <c r="R31" s="832" t="n"/>
      <c r="S31" s="832" t="n"/>
      <c r="T31" s="832" t="n"/>
      <c r="U31" s="832" t="n"/>
      <c r="V31" s="832" t="n"/>
      <c r="W31" s="832" t="n"/>
      <c r="X31" s="832" t="n"/>
      <c r="Y31" s="832" t="n"/>
      <c r="Z31" s="17" t="n"/>
    </row>
    <row r="32" ht="20.1" customFormat="1" customHeight="1" s="15">
      <c r="A32" s="647" t="n"/>
      <c r="B32" s="648" t="n"/>
      <c r="C32" s="583" t="inlineStr">
        <is>
          <t>税込</t>
        </is>
      </c>
      <c r="D32" s="834">
        <f>D31*1.1</f>
        <v/>
      </c>
      <c r="E32" s="832" t="n"/>
      <c r="F32" s="832" t="n"/>
      <c r="G32" s="832" t="n"/>
      <c r="H32" s="832" t="n"/>
      <c r="I32" s="832" t="n"/>
      <c r="J32" s="832" t="n"/>
      <c r="K32" s="832" t="n"/>
      <c r="L32" s="832" t="n"/>
      <c r="M32" s="832" t="n"/>
      <c r="N32" s="832" t="n"/>
      <c r="O32" s="832" t="n"/>
      <c r="P32" s="832" t="n"/>
      <c r="Q32" s="832" t="n"/>
      <c r="R32" s="832" t="n"/>
      <c r="S32" s="832" t="n"/>
      <c r="T32" s="832" t="n"/>
      <c r="U32" s="832" t="n"/>
      <c r="V32" s="832" t="n"/>
      <c r="W32" s="832" t="n"/>
      <c r="X32" s="832" t="n"/>
      <c r="Y32" s="832" t="n"/>
      <c r="Z32" s="17" t="n"/>
    </row>
    <row r="33" ht="20.1" customFormat="1" customHeight="1" s="15">
      <c r="A33" s="647" t="n"/>
      <c r="B33" s="383" t="inlineStr">
        <is>
          <t>DIME HEALTH CARE</t>
        </is>
      </c>
      <c r="C33" s="583" t="inlineStr">
        <is>
          <t>Total</t>
        </is>
      </c>
      <c r="D33" s="834" t="n"/>
      <c r="E33" s="832" t="n"/>
      <c r="F33" s="832" t="n"/>
      <c r="G33" s="832" t="n"/>
      <c r="H33" s="832" t="n"/>
      <c r="I33" s="832" t="n"/>
      <c r="J33" s="832" t="n"/>
      <c r="K33" s="832" t="n"/>
      <c r="L33" s="832" t="n"/>
      <c r="M33" s="832" t="n"/>
      <c r="N33" s="832" t="n"/>
      <c r="O33" s="832" t="n"/>
      <c r="P33" s="832" t="n"/>
      <c r="Q33" s="832" t="n"/>
      <c r="R33" s="832" t="n"/>
      <c r="S33" s="832" t="n"/>
      <c r="T33" s="832" t="n"/>
      <c r="U33" s="649" t="n"/>
      <c r="V33" s="832" t="n"/>
      <c r="W33" s="832" t="n"/>
      <c r="X33" s="832" t="n"/>
      <c r="Y33" s="832" t="n"/>
      <c r="Z33" s="17">
        <f>SUM(#REF!)</f>
        <v/>
      </c>
    </row>
    <row r="34" ht="20.1" customFormat="1" customHeight="1" s="15">
      <c r="A34" s="647" t="n"/>
      <c r="B34" s="648" t="n"/>
      <c r="C34" s="583" t="inlineStr">
        <is>
          <t>税込</t>
        </is>
      </c>
      <c r="D34" s="834">
        <f>D33*1.1</f>
        <v/>
      </c>
      <c r="E34" s="832" t="n"/>
      <c r="F34" s="832" t="n"/>
      <c r="G34" s="832" t="n"/>
      <c r="H34" s="832" t="n"/>
      <c r="I34" s="832" t="n"/>
      <c r="J34" s="832" t="n"/>
      <c r="K34" s="832" t="n"/>
      <c r="L34" s="832" t="n"/>
      <c r="M34" s="832" t="n"/>
      <c r="N34" s="832" t="n"/>
      <c r="O34" s="832" t="n"/>
      <c r="P34" s="832" t="n"/>
      <c r="Q34" s="832" t="n"/>
      <c r="R34" s="832" t="n"/>
      <c r="S34" s="832" t="n"/>
      <c r="T34" s="832" t="n"/>
      <c r="U34" s="649" t="n"/>
      <c r="V34" s="832" t="n"/>
      <c r="W34" s="832" t="n"/>
      <c r="X34" s="832" t="n"/>
      <c r="Y34" s="832" t="n"/>
      <c r="Z34" s="17">
        <f>SUM(#REF!)</f>
        <v/>
      </c>
    </row>
    <row r="35" ht="20.1" customFormat="1" customHeight="1" s="15">
      <c r="A35" s="647" t="n"/>
      <c r="B35" s="383" t="inlineStr">
        <is>
          <t>EMU</t>
        </is>
      </c>
      <c r="C35" s="583" t="inlineStr">
        <is>
          <t>Total</t>
        </is>
      </c>
      <c r="D35" s="834" t="n"/>
      <c r="E35" s="832" t="n"/>
      <c r="F35" s="832" t="n"/>
      <c r="G35" s="832" t="n"/>
      <c r="H35" s="832" t="n"/>
      <c r="I35" s="832" t="n"/>
      <c r="J35" s="832" t="n"/>
      <c r="K35" s="832" t="n"/>
      <c r="L35" s="832" t="n"/>
      <c r="M35" s="832" t="n"/>
      <c r="N35" s="832" t="n"/>
      <c r="O35" s="832" t="n"/>
      <c r="P35" s="832" t="n"/>
      <c r="Q35" s="832" t="n"/>
      <c r="R35" s="832" t="n"/>
      <c r="S35" s="832" t="n"/>
      <c r="T35" s="832" t="n"/>
      <c r="U35" s="649" t="n"/>
      <c r="V35" s="832" t="n"/>
      <c r="W35" s="832" t="n"/>
      <c r="X35" s="832" t="n"/>
      <c r="Y35" s="832" t="n"/>
      <c r="Z35" s="17">
        <f>SUM(#REF!)</f>
        <v/>
      </c>
    </row>
    <row r="36" ht="20.1" customFormat="1" customHeight="1" s="15">
      <c r="A36" s="647" t="n"/>
      <c r="B36" s="648" t="n"/>
      <c r="C36" s="583" t="inlineStr">
        <is>
          <t>税込</t>
        </is>
      </c>
      <c r="D36" s="834">
        <f>D35*1.1</f>
        <v/>
      </c>
      <c r="E36" s="832" t="n"/>
      <c r="F36" s="832" t="n"/>
      <c r="G36" s="832" t="n"/>
      <c r="H36" s="832" t="n"/>
      <c r="I36" s="832" t="n"/>
      <c r="J36" s="832" t="n"/>
      <c r="K36" s="832" t="n"/>
      <c r="L36" s="832" t="n"/>
      <c r="M36" s="832" t="n"/>
      <c r="N36" s="832" t="n"/>
      <c r="O36" s="832" t="n"/>
      <c r="P36" s="832" t="n"/>
      <c r="Q36" s="832" t="n"/>
      <c r="R36" s="832" t="n"/>
      <c r="S36" s="832" t="n"/>
      <c r="T36" s="832" t="n"/>
      <c r="U36" s="649" t="n"/>
      <c r="V36" s="832">
        <f>V35*1.1</f>
        <v/>
      </c>
      <c r="W36" s="832">
        <f>W35*1.1</f>
        <v/>
      </c>
      <c r="X36" s="832">
        <f>X35*1.1</f>
        <v/>
      </c>
      <c r="Y36" s="832">
        <f>Y35*1.1</f>
        <v/>
      </c>
      <c r="Z36" s="17">
        <f>SUM(#REF!)</f>
        <v/>
      </c>
    </row>
    <row r="37" ht="20.1" customFormat="1" customHeight="1" s="15">
      <c r="A37" s="647" t="n"/>
      <c r="B37" s="383" t="inlineStr">
        <is>
          <t>CHIKUHODO</t>
        </is>
      </c>
      <c r="C37" s="583" t="inlineStr">
        <is>
          <t>Total</t>
        </is>
      </c>
      <c r="D37" s="834" t="n"/>
      <c r="E37" s="832" t="n"/>
      <c r="F37" s="832" t="n"/>
      <c r="G37" s="832" t="n"/>
      <c r="H37" s="832" t="n"/>
      <c r="I37" s="832" t="n"/>
      <c r="J37" s="832" t="n"/>
      <c r="K37" s="832" t="n"/>
      <c r="L37" s="832" t="n"/>
      <c r="M37" s="832" t="n"/>
      <c r="N37" s="832" t="n"/>
      <c r="O37" s="832" t="n"/>
      <c r="P37" s="832" t="n"/>
      <c r="Q37" s="832" t="n"/>
      <c r="R37" s="832" t="n"/>
      <c r="S37" s="832" t="n"/>
      <c r="T37" s="832" t="n"/>
      <c r="U37" s="832" t="n"/>
      <c r="V37" s="832" t="n"/>
      <c r="W37" s="832" t="n"/>
      <c r="X37" s="832" t="n"/>
      <c r="Y37" s="832" t="n"/>
      <c r="Z37" s="17">
        <f>SUM(#REF!)</f>
        <v/>
      </c>
    </row>
    <row r="38" ht="20.1" customFormat="1" customHeight="1" s="15">
      <c r="A38" s="647" t="n"/>
      <c r="B38" s="648" t="n"/>
      <c r="C38" s="583" t="inlineStr">
        <is>
          <t>税込</t>
        </is>
      </c>
      <c r="D38" s="834">
        <f>D37*1.1</f>
        <v/>
      </c>
      <c r="E38" s="832" t="n"/>
      <c r="F38" s="832" t="n"/>
      <c r="G38" s="832" t="n"/>
      <c r="H38" s="832" t="n"/>
      <c r="I38" s="832" t="n"/>
      <c r="J38" s="832" t="n"/>
      <c r="K38" s="832" t="n"/>
      <c r="L38" s="832" t="n"/>
      <c r="M38" s="832" t="n"/>
      <c r="N38" s="832" t="n"/>
      <c r="O38" s="832" t="n"/>
      <c r="P38" s="832" t="n"/>
      <c r="Q38" s="832" t="n"/>
      <c r="R38" s="832" t="n"/>
      <c r="S38" s="832" t="n"/>
      <c r="T38" s="832" t="n"/>
      <c r="U38" s="832" t="n"/>
      <c r="V38" s="832" t="n"/>
      <c r="W38" s="832">
        <f>W37*1.1</f>
        <v/>
      </c>
      <c r="X38" s="832">
        <f>X37*1.1</f>
        <v/>
      </c>
      <c r="Y38" s="832" t="n"/>
      <c r="Z38" s="17">
        <f>SUM(#REF!)</f>
        <v/>
      </c>
    </row>
    <row r="39" ht="20.1" customFormat="1" customHeight="1" s="15">
      <c r="A39" s="647" t="n"/>
      <c r="B39" s="383" t="inlineStr">
        <is>
          <t>LAPIDEM</t>
        </is>
      </c>
      <c r="C39" s="583" t="inlineStr">
        <is>
          <t>Total</t>
        </is>
      </c>
      <c r="D39" s="834" t="n"/>
      <c r="E39" s="832" t="n"/>
      <c r="F39" s="832" t="n"/>
      <c r="G39" s="832" t="n"/>
      <c r="H39" s="832" t="n"/>
      <c r="I39" s="832" t="n"/>
      <c r="J39" s="832" t="n"/>
      <c r="K39" s="832" t="n"/>
      <c r="L39" s="832" t="n"/>
      <c r="M39" s="832" t="n"/>
      <c r="N39" s="832" t="n"/>
      <c r="O39" s="832" t="n"/>
      <c r="P39" s="832" t="n"/>
      <c r="Q39" s="832" t="n"/>
      <c r="R39" s="832" t="n"/>
      <c r="S39" s="832" t="n"/>
      <c r="T39" s="832" t="n"/>
      <c r="U39" s="832" t="n"/>
      <c r="V39" s="832" t="n"/>
      <c r="W39" s="832" t="n"/>
      <c r="X39" s="832" t="n"/>
      <c r="Y39" s="832" t="n"/>
      <c r="Z39" s="17">
        <f>SUM(#REF!)</f>
        <v/>
      </c>
    </row>
    <row r="40" ht="20.1" customFormat="1" customHeight="1" s="15">
      <c r="A40" s="647" t="n"/>
      <c r="B40" s="648" t="n"/>
      <c r="C40" s="583" t="inlineStr">
        <is>
          <t>税込</t>
        </is>
      </c>
      <c r="D40" s="834">
        <f>D39*1.1</f>
        <v/>
      </c>
      <c r="E40" s="832" t="n"/>
      <c r="F40" s="832" t="n"/>
      <c r="G40" s="832" t="n"/>
      <c r="H40" s="832" t="n"/>
      <c r="I40" s="832" t="n"/>
      <c r="J40" s="832" t="n"/>
      <c r="K40" s="832" t="n"/>
      <c r="L40" s="832" t="n"/>
      <c r="M40" s="832" t="n"/>
      <c r="N40" s="832" t="n"/>
      <c r="O40" s="832" t="n"/>
      <c r="P40" s="832" t="n"/>
      <c r="Q40" s="832" t="n"/>
      <c r="R40" s="832" t="n"/>
      <c r="S40" s="832" t="n"/>
      <c r="T40" s="832" t="n"/>
      <c r="U40" s="832" t="n"/>
      <c r="V40" s="832">
        <f>V39*1.1</f>
        <v/>
      </c>
      <c r="W40" s="832">
        <f>W39*1.1</f>
        <v/>
      </c>
      <c r="X40" s="832">
        <f>X39*1.1</f>
        <v/>
      </c>
      <c r="Y40" s="832">
        <f>Y39*1.1</f>
        <v/>
      </c>
      <c r="Z40" s="17">
        <f>SUM(#REF!)</f>
        <v/>
      </c>
    </row>
    <row r="41" ht="20.1" customFormat="1" customHeight="1" s="15">
      <c r="A41" s="647" t="n"/>
      <c r="B41" s="383" t="inlineStr">
        <is>
          <t>MARY PLATINUE</t>
        </is>
      </c>
      <c r="C41" s="583" t="inlineStr">
        <is>
          <t>Total</t>
        </is>
      </c>
      <c r="D41" s="834" t="n"/>
      <c r="E41" s="832" t="n"/>
      <c r="F41" s="832" t="n"/>
      <c r="G41" s="832" t="n"/>
      <c r="H41" s="832" t="n"/>
      <c r="I41" s="832" t="n"/>
      <c r="J41" s="832" t="n"/>
      <c r="K41" s="832" t="n"/>
      <c r="L41" s="832" t="n"/>
      <c r="M41" s="832" t="n"/>
      <c r="N41" s="832" t="n"/>
      <c r="O41" s="832" t="n"/>
      <c r="P41" s="832" t="n"/>
      <c r="Q41" s="832" t="n"/>
      <c r="R41" s="846" t="n"/>
      <c r="S41" s="832" t="n"/>
      <c r="T41" s="832" t="n"/>
      <c r="U41" s="832" t="n"/>
      <c r="V41" s="832" t="n"/>
      <c r="W41" s="832" t="n"/>
      <c r="X41" s="832" t="n"/>
      <c r="Y41" s="832" t="n"/>
      <c r="Z41" s="17">
        <f>SUM(#REF!)</f>
        <v/>
      </c>
    </row>
    <row r="42" ht="20.1" customFormat="1" customHeight="1" s="15">
      <c r="A42" s="647" t="n"/>
      <c r="B42" s="648" t="n"/>
      <c r="C42" s="583" t="inlineStr">
        <is>
          <t>税込</t>
        </is>
      </c>
      <c r="D42" s="834">
        <f>D41*1.1</f>
        <v/>
      </c>
      <c r="E42" s="649" t="n"/>
      <c r="F42" s="832" t="n"/>
      <c r="G42" s="832" t="n"/>
      <c r="H42" s="832" t="n"/>
      <c r="I42" s="832" t="n"/>
      <c r="J42" s="832" t="n"/>
      <c r="K42" s="832" t="n"/>
      <c r="L42" s="832" t="n"/>
      <c r="M42" s="832" t="n"/>
      <c r="N42" s="832" t="n"/>
      <c r="O42" s="832" t="n"/>
      <c r="P42" s="832" t="n"/>
      <c r="Q42" s="832" t="n"/>
      <c r="R42" s="832" t="n"/>
      <c r="S42" s="832" t="n"/>
      <c r="T42" s="832" t="n"/>
      <c r="U42" s="832" t="n"/>
      <c r="V42" s="832">
        <f>V41*1.1</f>
        <v/>
      </c>
      <c r="W42" s="832">
        <f>W41*1.1</f>
        <v/>
      </c>
      <c r="X42" s="832">
        <f>X41*1.1</f>
        <v/>
      </c>
      <c r="Y42" s="832">
        <f>Y41*1.1</f>
        <v/>
      </c>
      <c r="Z42" s="17">
        <f>SUM(#REF!)</f>
        <v/>
      </c>
    </row>
    <row r="43" ht="20.1" customFormat="1" customHeight="1" s="15">
      <c r="A43" s="647" t="n"/>
      <c r="B43" s="383" t="inlineStr">
        <is>
          <t>POD(ROSY DROP)</t>
        </is>
      </c>
      <c r="C43" s="583" t="inlineStr">
        <is>
          <t>Total</t>
        </is>
      </c>
      <c r="D43" s="834" t="n"/>
      <c r="E43" s="649" t="n"/>
      <c r="F43" s="832" t="n"/>
      <c r="G43" s="832" t="n"/>
      <c r="H43" s="832" t="n"/>
      <c r="I43" s="832" t="n"/>
      <c r="J43" s="832" t="n"/>
      <c r="K43" s="832" t="n"/>
      <c r="L43" s="832" t="n"/>
      <c r="M43" s="832" t="n"/>
      <c r="N43" s="832" t="n"/>
      <c r="O43" s="832" t="n"/>
      <c r="P43" s="832" t="n"/>
      <c r="Q43" s="832" t="n"/>
      <c r="R43" s="832" t="n"/>
      <c r="S43" s="832" t="n"/>
      <c r="T43" s="832" t="n"/>
      <c r="U43" s="832" t="n"/>
      <c r="V43" s="832" t="n"/>
      <c r="W43" s="832" t="n"/>
      <c r="X43" s="832" t="n"/>
      <c r="Y43" s="832" t="n"/>
      <c r="Z43" s="17">
        <f>SUM(#REF!)</f>
        <v/>
      </c>
    </row>
    <row r="44" ht="20.1" customFormat="1" customHeight="1" s="15">
      <c r="A44" s="647" t="n"/>
      <c r="B44" s="648" t="n"/>
      <c r="C44" s="583" t="inlineStr">
        <is>
          <t>税込</t>
        </is>
      </c>
      <c r="D44" s="834">
        <f>D43*1.1</f>
        <v/>
      </c>
      <c r="E44" s="651" t="n"/>
      <c r="F44" s="832" t="n"/>
      <c r="G44" s="832" t="n"/>
      <c r="H44" s="832" t="n"/>
      <c r="I44" s="832" t="n"/>
      <c r="J44" s="832" t="n"/>
      <c r="K44" s="832" t="n"/>
      <c r="L44" s="832" t="n"/>
      <c r="M44" s="832" t="n"/>
      <c r="N44" s="832" t="n"/>
      <c r="O44" s="832" t="n"/>
      <c r="P44" s="832" t="n"/>
      <c r="Q44" s="832" t="n"/>
      <c r="R44" s="832" t="n"/>
      <c r="S44" s="832" t="n"/>
      <c r="T44" s="832" t="n"/>
      <c r="U44" s="832" t="n"/>
      <c r="V44" s="832" t="n"/>
      <c r="W44" s="832" t="n"/>
      <c r="X44" s="832" t="n"/>
      <c r="Y44" s="832" t="n"/>
      <c r="Z44" s="17">
        <f>SUM(#REF!)</f>
        <v/>
      </c>
    </row>
    <row r="45" ht="20.1" customFormat="1" customHeight="1" s="15">
      <c r="A45" s="647" t="n"/>
      <c r="B45" s="383" t="inlineStr">
        <is>
          <t>CBS(ESTLABO)</t>
        </is>
      </c>
      <c r="C45" s="583" t="inlineStr">
        <is>
          <t>Total</t>
        </is>
      </c>
      <c r="D45" s="834" t="n">
        <v>56880</v>
      </c>
      <c r="E45" s="649" t="n"/>
      <c r="F45" s="832" t="n"/>
      <c r="G45" s="832" t="n"/>
      <c r="H45" s="832" t="n"/>
      <c r="I45" s="832" t="n"/>
      <c r="J45" s="832" t="n"/>
      <c r="K45" s="832" t="n"/>
      <c r="L45" s="848" t="n"/>
      <c r="M45" s="848" t="n"/>
      <c r="N45" s="848" t="n"/>
      <c r="O45" s="832" t="n"/>
      <c r="P45" s="832" t="n"/>
      <c r="Q45" s="832" t="n"/>
      <c r="R45" s="832" t="n"/>
      <c r="S45" s="832" t="n"/>
      <c r="T45" s="832" t="n"/>
      <c r="U45" s="649" t="n"/>
      <c r="V45" s="832" t="n"/>
      <c r="W45" s="832" t="n"/>
      <c r="X45" s="832" t="n"/>
      <c r="Y45" s="832" t="n"/>
      <c r="Z45" s="17">
        <f>SUM(#REF!)</f>
        <v/>
      </c>
    </row>
    <row r="46" ht="20.1" customFormat="1" customHeight="1" s="15">
      <c r="A46" s="647" t="n"/>
      <c r="B46" s="648" t="n"/>
      <c r="C46" s="583" t="inlineStr">
        <is>
          <t>税込</t>
        </is>
      </c>
      <c r="D46" s="834">
        <f>D45*1.1</f>
        <v/>
      </c>
      <c r="E46" s="649" t="n"/>
      <c r="F46" s="832" t="n"/>
      <c r="G46" s="832" t="n"/>
      <c r="H46" s="832" t="n"/>
      <c r="I46" s="832" t="n"/>
      <c r="J46" s="832" t="n"/>
      <c r="K46" s="833" t="n"/>
      <c r="L46" s="832" t="n"/>
      <c r="M46" s="832" t="n"/>
      <c r="N46" s="832" t="n"/>
      <c r="O46" s="832" t="n"/>
      <c r="P46" s="832" t="n"/>
      <c r="Q46" s="832" t="n"/>
      <c r="R46" s="832" t="n"/>
      <c r="S46" s="832" t="n"/>
      <c r="T46" s="832" t="n"/>
      <c r="U46" s="649" t="n"/>
      <c r="V46" s="832">
        <f>V45*1.1</f>
        <v/>
      </c>
      <c r="W46" s="832">
        <f>W45*1.1</f>
        <v/>
      </c>
      <c r="X46" s="832">
        <f>X45*1.1</f>
        <v/>
      </c>
      <c r="Y46" s="832">
        <f>Y45*1.1</f>
        <v/>
      </c>
      <c r="Z46" s="17">
        <f>SUM(#REF!)</f>
        <v/>
      </c>
    </row>
    <row r="47" ht="20.1" customFormat="1" customHeight="1" s="15">
      <c r="A47" s="647" t="n"/>
      <c r="B47" s="383" t="inlineStr">
        <is>
          <t>DOSHISHA</t>
        </is>
      </c>
      <c r="C47" s="583" t="inlineStr">
        <is>
          <t>Total</t>
        </is>
      </c>
      <c r="D47" s="834" t="n"/>
      <c r="E47" s="832" t="n"/>
      <c r="F47" s="832" t="n"/>
      <c r="G47" s="832" t="n"/>
      <c r="H47" s="832" t="n"/>
      <c r="I47" s="832" t="n"/>
      <c r="J47" s="832" t="n"/>
      <c r="K47" s="833" t="n"/>
      <c r="L47" s="832" t="n"/>
      <c r="M47" s="832" t="n"/>
      <c r="N47" s="834" t="n"/>
      <c r="O47" s="834" t="n"/>
      <c r="P47" s="832" t="n"/>
      <c r="Q47" s="832" t="n"/>
      <c r="R47" s="832" t="n"/>
      <c r="S47" s="832" t="n"/>
      <c r="T47" s="832" t="n"/>
      <c r="U47" s="649" t="n"/>
      <c r="V47" s="832" t="n"/>
      <c r="W47" s="832" t="n"/>
      <c r="X47" s="832" t="n"/>
      <c r="Y47" s="832" t="n"/>
      <c r="Z47" s="17">
        <f>SUM(#REF!)</f>
        <v/>
      </c>
    </row>
    <row r="48" ht="20.1" customFormat="1" customHeight="1" s="15">
      <c r="A48" s="647" t="n"/>
      <c r="B48" s="648" t="n"/>
      <c r="C48" s="583" t="inlineStr">
        <is>
          <t>税込</t>
        </is>
      </c>
      <c r="D48" s="849">
        <f>D47*1.1</f>
        <v/>
      </c>
      <c r="E48" s="848" t="n"/>
      <c r="F48" s="832" t="n"/>
      <c r="G48" s="832" t="n"/>
      <c r="H48" s="832" t="n"/>
      <c r="I48" s="832" t="n"/>
      <c r="J48" s="832" t="n"/>
      <c r="K48" s="833" t="n"/>
      <c r="L48" s="832" t="n"/>
      <c r="M48" s="832" t="n"/>
      <c r="N48" s="834" t="n"/>
      <c r="O48" s="834" t="n"/>
      <c r="P48" s="832" t="n"/>
      <c r="Q48" s="832" t="n"/>
      <c r="R48" s="832" t="n"/>
      <c r="S48" s="832" t="n"/>
      <c r="T48" s="832" t="n"/>
      <c r="U48" s="649" t="n"/>
      <c r="V48" s="832" t="n"/>
      <c r="W48" s="832" t="n"/>
      <c r="X48" s="832" t="n"/>
      <c r="Y48" s="832" t="n"/>
      <c r="Z48" s="17" t="n"/>
    </row>
    <row r="49" ht="20.1" customFormat="1" customHeight="1" s="15">
      <c r="A49" s="647" t="n"/>
      <c r="B49" s="383" t="inlineStr">
        <is>
          <t>MEROS</t>
        </is>
      </c>
      <c r="C49" s="583" t="inlineStr">
        <is>
          <t>Total</t>
        </is>
      </c>
      <c r="D49" s="832" t="n"/>
      <c r="E49" s="832" t="n"/>
      <c r="F49" s="834" t="n"/>
      <c r="G49" s="832" t="n"/>
      <c r="H49" s="832" t="n"/>
      <c r="I49" s="832" t="n"/>
      <c r="J49" s="832" t="n"/>
      <c r="K49" s="833" t="n"/>
      <c r="L49" s="832" t="n"/>
      <c r="M49" s="832" t="n"/>
      <c r="N49" s="834" t="n"/>
      <c r="O49" s="834" t="n"/>
      <c r="P49" s="832" t="n"/>
      <c r="Q49" s="832" t="n"/>
      <c r="R49" s="832" t="n"/>
      <c r="S49" s="832" t="n"/>
      <c r="T49" s="832" t="n"/>
      <c r="U49" s="649" t="n"/>
      <c r="V49" s="832">
        <f>V47*1.1</f>
        <v/>
      </c>
      <c r="W49" s="832">
        <f>W47*1.1</f>
        <v/>
      </c>
      <c r="X49" s="832">
        <f>X47*1.1</f>
        <v/>
      </c>
      <c r="Y49" s="832">
        <f>Y47*1.1</f>
        <v/>
      </c>
      <c r="Z49" s="17">
        <f>SUM(#REF!)</f>
        <v/>
      </c>
    </row>
    <row r="50" ht="20.1" customFormat="1" customHeight="1" s="15">
      <c r="A50" s="647" t="n"/>
      <c r="B50" s="648" t="n"/>
      <c r="C50" s="583" t="inlineStr">
        <is>
          <t>税込</t>
        </is>
      </c>
      <c r="D50" s="832">
        <f>D49*1.1</f>
        <v/>
      </c>
      <c r="E50" s="832" t="n"/>
      <c r="F50" s="834" t="n"/>
      <c r="G50" s="832" t="n"/>
      <c r="H50" s="832" t="n"/>
      <c r="I50" s="832" t="n"/>
      <c r="J50" s="832" t="n"/>
      <c r="K50" s="833" t="n"/>
      <c r="L50" s="832" t="n"/>
      <c r="M50" s="832" t="n"/>
      <c r="N50" s="834" t="n"/>
      <c r="O50" s="834" t="n"/>
      <c r="P50" s="832" t="n"/>
      <c r="Q50" s="832" t="n"/>
      <c r="R50" s="832" t="n"/>
      <c r="S50" s="832" t="n"/>
      <c r="T50" s="832" t="n"/>
      <c r="U50" s="649" t="n"/>
      <c r="V50" s="832" t="n"/>
      <c r="W50" s="832" t="n"/>
      <c r="X50" s="832" t="n"/>
      <c r="Y50" s="832" t="n"/>
      <c r="Z50" s="17" t="n"/>
    </row>
    <row r="51" ht="20.1" customFormat="1" customHeight="1" s="15">
      <c r="A51" s="647" t="n"/>
      <c r="B51" s="383" t="inlineStr">
        <is>
          <t>STAR LAB</t>
        </is>
      </c>
      <c r="C51" s="583" t="inlineStr">
        <is>
          <t>Total</t>
        </is>
      </c>
      <c r="D51" s="832" t="n"/>
      <c r="E51" s="832" t="n"/>
      <c r="F51" s="834" t="n"/>
      <c r="G51" s="832" t="n"/>
      <c r="H51" s="832" t="n"/>
      <c r="I51" s="832" t="n"/>
      <c r="J51" s="832" t="n"/>
      <c r="K51" s="832" t="n"/>
      <c r="L51" s="832" t="n"/>
      <c r="M51" s="832" t="n"/>
      <c r="N51" s="832" t="n"/>
      <c r="O51" s="832" t="n"/>
      <c r="P51" s="832" t="n"/>
      <c r="Q51" s="832" t="n"/>
      <c r="R51" s="832" t="n"/>
      <c r="S51" s="832" t="n"/>
      <c r="T51" s="832" t="n"/>
      <c r="U51" s="649" t="n"/>
      <c r="V51" s="832" t="n"/>
      <c r="W51" s="832" t="n"/>
      <c r="X51" s="832" t="n"/>
      <c r="Y51" s="832" t="n"/>
      <c r="Z51" s="17">
        <f>SUM(#REF!)</f>
        <v/>
      </c>
    </row>
    <row r="52" ht="20.1" customFormat="1" customHeight="1" s="15">
      <c r="A52" s="647" t="n"/>
      <c r="B52" s="648" t="n"/>
      <c r="C52" s="583" t="inlineStr">
        <is>
          <t>税込</t>
        </is>
      </c>
      <c r="D52" s="850">
        <f>D51*1.1</f>
        <v/>
      </c>
      <c r="E52" s="851" t="n"/>
      <c r="F52" s="834" t="n"/>
      <c r="G52" s="832" t="n"/>
      <c r="H52" s="832" t="n"/>
      <c r="I52" s="832" t="n"/>
      <c r="J52" s="832" t="n"/>
      <c r="K52" s="832" t="n"/>
      <c r="L52" s="832" t="n"/>
      <c r="M52" s="832" t="n"/>
      <c r="N52" s="832" t="n"/>
      <c r="O52" s="832" t="n"/>
      <c r="P52" s="832" t="n"/>
      <c r="Q52" s="832" t="n"/>
      <c r="R52" s="832" t="n"/>
      <c r="S52" s="832" t="n"/>
      <c r="T52" s="832" t="n"/>
      <c r="U52" s="649" t="n"/>
      <c r="V52" s="832" t="n"/>
      <c r="W52" s="832" t="n"/>
      <c r="X52" s="832" t="n"/>
      <c r="Y52" s="832" t="n"/>
      <c r="Z52" s="17" t="n"/>
    </row>
    <row r="53" ht="20.1" customFormat="1" customHeight="1" s="15">
      <c r="A53" s="647" t="n"/>
      <c r="B53" s="383" t="inlineStr">
        <is>
          <t>Beauty Conexion</t>
        </is>
      </c>
      <c r="C53" s="583" t="inlineStr">
        <is>
          <t>Total</t>
        </is>
      </c>
      <c r="D53" s="852" t="n"/>
      <c r="E53" s="853" t="n"/>
      <c r="F53" s="834" t="n"/>
      <c r="G53" s="832" t="n"/>
      <c r="H53" s="832" t="n"/>
      <c r="I53" s="832" t="n"/>
      <c r="J53" s="832" t="n"/>
      <c r="K53" s="832" t="n"/>
      <c r="L53" s="832" t="n"/>
      <c r="M53" s="832" t="n"/>
      <c r="N53" s="832" t="n"/>
      <c r="O53" s="832" t="n"/>
      <c r="P53" s="832" t="n"/>
      <c r="Q53" s="832" t="n"/>
      <c r="R53" s="832" t="n"/>
      <c r="S53" s="832" t="n"/>
      <c r="T53" s="832" t="n"/>
      <c r="U53" s="832" t="n"/>
      <c r="V53" s="832">
        <f>V51*1.1</f>
        <v/>
      </c>
      <c r="W53" s="832">
        <f>W51*1.1</f>
        <v/>
      </c>
      <c r="X53" s="832">
        <f>X51*1.1</f>
        <v/>
      </c>
      <c r="Y53" s="832">
        <f>Y51*1.1</f>
        <v/>
      </c>
      <c r="Z53" s="17">
        <f>SUM(#REF!)</f>
        <v/>
      </c>
    </row>
    <row r="54" ht="20.1" customFormat="1" customHeight="1" s="15">
      <c r="A54" s="647" t="n"/>
      <c r="B54" s="648" t="n"/>
      <c r="C54" s="583" t="inlineStr">
        <is>
          <t>税込</t>
        </is>
      </c>
      <c r="D54" s="852">
        <f>D53*1.1</f>
        <v/>
      </c>
      <c r="E54" s="853" t="n"/>
      <c r="F54" s="834" t="n"/>
      <c r="G54" s="832" t="n"/>
      <c r="H54" s="832" t="n"/>
      <c r="I54" s="832" t="n"/>
      <c r="J54" s="832" t="n"/>
      <c r="K54" s="832" t="n"/>
      <c r="L54" s="832" t="n"/>
      <c r="M54" s="832" t="n"/>
      <c r="N54" s="832" t="n"/>
      <c r="O54" s="832" t="n"/>
      <c r="P54" s="832" t="n"/>
      <c r="Q54" s="832" t="n"/>
      <c r="R54" s="832" t="n"/>
      <c r="S54" s="832" t="n"/>
      <c r="T54" s="832" t="n"/>
      <c r="U54" s="832" t="n"/>
      <c r="V54" s="832" t="n"/>
      <c r="W54" s="832" t="n"/>
      <c r="X54" s="832" t="n"/>
      <c r="Y54" s="832" t="n"/>
      <c r="Z54" s="17" t="n"/>
    </row>
    <row r="55" ht="20.1" customFormat="1" customHeight="1" s="15">
      <c r="A55" s="647" t="n"/>
      <c r="B55" s="383" t="inlineStr">
        <is>
          <t>COSMEPRO</t>
        </is>
      </c>
      <c r="C55" s="583" t="inlineStr">
        <is>
          <t>Total</t>
        </is>
      </c>
      <c r="D55" s="854" t="n">
        <v>18000</v>
      </c>
      <c r="E55" s="853" t="n"/>
      <c r="F55" s="834" t="n"/>
      <c r="G55" s="832" t="n"/>
      <c r="H55" s="832" t="n"/>
      <c r="I55" s="832" t="n"/>
      <c r="J55" s="832" t="n"/>
      <c r="K55" s="832" t="n"/>
      <c r="L55" s="832" t="n"/>
      <c r="M55" s="832" t="n"/>
      <c r="N55" s="832" t="n"/>
      <c r="O55" s="832" t="n"/>
      <c r="P55" s="832" t="n"/>
      <c r="Q55" s="832" t="n"/>
      <c r="R55" s="832" t="n"/>
      <c r="S55" s="832" t="n"/>
      <c r="T55" s="832" t="n"/>
      <c r="U55" s="846" t="n"/>
      <c r="V55" s="832" t="n"/>
      <c r="W55" s="832" t="n"/>
      <c r="X55" s="832" t="n"/>
      <c r="Y55" s="832" t="n"/>
      <c r="Z55" s="17">
        <f>SUM(#REF!)</f>
        <v/>
      </c>
    </row>
    <row r="56" ht="20.1" customFormat="1" customHeight="1" s="15">
      <c r="A56" s="647" t="n"/>
      <c r="B56" s="648" t="n"/>
      <c r="C56" s="583" t="inlineStr">
        <is>
          <t>税込</t>
        </is>
      </c>
      <c r="D56" s="854">
        <f>D55*1.1</f>
        <v/>
      </c>
      <c r="E56" s="853" t="n"/>
      <c r="F56" s="834" t="n"/>
      <c r="G56" s="834" t="n"/>
      <c r="H56" s="832" t="n"/>
      <c r="I56" s="832" t="n"/>
      <c r="J56" s="832" t="n"/>
      <c r="K56" s="832" t="n"/>
      <c r="L56" s="832" t="n"/>
      <c r="M56" s="832" t="n"/>
      <c r="N56" s="832" t="n"/>
      <c r="O56" s="832" t="n"/>
      <c r="P56" s="832" t="n"/>
      <c r="Q56" s="832" t="n"/>
      <c r="R56" s="832" t="n"/>
      <c r="S56" s="832" t="n"/>
      <c r="T56" s="832" t="n"/>
      <c r="U56" s="832" t="n"/>
      <c r="V56" s="832">
        <f>V55*1.1</f>
        <v/>
      </c>
      <c r="W56" s="832">
        <f>W55*1.1</f>
        <v/>
      </c>
      <c r="X56" s="832">
        <f>X55*1.1</f>
        <v/>
      </c>
      <c r="Y56" s="832">
        <f>Y55*1.1</f>
        <v/>
      </c>
      <c r="Z56" s="17">
        <f>SUM(#REF!)</f>
        <v/>
      </c>
    </row>
    <row r="57" ht="20.1" customFormat="1" customHeight="1" s="15">
      <c r="A57" s="647" t="n"/>
      <c r="B57" s="383" t="inlineStr">
        <is>
          <t>AFURA</t>
        </is>
      </c>
      <c r="C57" s="583" t="inlineStr">
        <is>
          <t>Total</t>
        </is>
      </c>
      <c r="D57" s="855" t="n">
        <v>7000</v>
      </c>
      <c r="E57" s="856" t="n"/>
      <c r="F57" s="832" t="n"/>
      <c r="G57" s="832" t="n"/>
      <c r="H57" s="832" t="n"/>
      <c r="I57" s="832" t="n"/>
      <c r="J57" s="832" t="n"/>
      <c r="K57" s="832" t="n"/>
      <c r="L57" s="832" t="n"/>
      <c r="M57" s="832" t="n"/>
      <c r="N57" s="832" t="n"/>
      <c r="O57" s="832" t="n"/>
      <c r="P57" s="832" t="n"/>
      <c r="Q57" s="832" t="n"/>
      <c r="R57" s="832" t="n"/>
      <c r="S57" s="832" t="n"/>
      <c r="T57" s="832" t="n"/>
      <c r="U57" s="832" t="n"/>
      <c r="V57" s="832" t="n"/>
      <c r="W57" s="832" t="n"/>
      <c r="X57" s="832" t="n"/>
      <c r="Y57" s="832" t="n"/>
      <c r="Z57" s="17">
        <f>SUM(#REF!)</f>
        <v/>
      </c>
    </row>
    <row r="58" ht="20.1" customFormat="1" customHeight="1" s="15">
      <c r="A58" s="647" t="n"/>
      <c r="B58" s="648" t="n"/>
      <c r="C58" s="583" t="inlineStr">
        <is>
          <t>税込</t>
        </is>
      </c>
      <c r="D58" s="857">
        <f>D57*1.1</f>
        <v/>
      </c>
      <c r="E58" s="832" t="n"/>
      <c r="F58" s="832" t="n"/>
      <c r="G58" s="832" t="n"/>
      <c r="H58" s="832" t="n"/>
      <c r="I58" s="832" t="n"/>
      <c r="J58" s="832" t="n"/>
      <c r="K58" s="832" t="n"/>
      <c r="L58" s="832" t="n"/>
      <c r="M58" s="832" t="n"/>
      <c r="N58" s="832" t="n"/>
      <c r="O58" s="832" t="n"/>
      <c r="P58" s="832" t="n"/>
      <c r="Q58" s="832" t="n"/>
      <c r="R58" s="832" t="n"/>
      <c r="S58" s="832" t="n"/>
      <c r="T58" s="832" t="n"/>
      <c r="U58" s="832" t="n"/>
      <c r="V58" s="832">
        <f>V57*1.1</f>
        <v/>
      </c>
      <c r="W58" s="832">
        <f>W57*1.1</f>
        <v/>
      </c>
      <c r="X58" s="832">
        <f>X57*1.1</f>
        <v/>
      </c>
      <c r="Y58" s="832">
        <f>Y57*1.1</f>
        <v/>
      </c>
      <c r="Z58" s="17">
        <f>SUM(#REF!)</f>
        <v/>
      </c>
    </row>
    <row r="59" ht="20.1" customFormat="1" customHeight="1" s="15">
      <c r="A59" s="647" t="n"/>
      <c r="B59" s="383" t="inlineStr">
        <is>
          <t>PECLIA</t>
        </is>
      </c>
      <c r="C59" s="583" t="inlineStr">
        <is>
          <t>Total</t>
        </is>
      </c>
      <c r="D59" s="834" t="n"/>
      <c r="E59" s="832" t="n"/>
      <c r="F59" s="832" t="n"/>
      <c r="G59" s="832" t="n"/>
      <c r="H59" s="832" t="n"/>
      <c r="I59" s="832" t="n"/>
      <c r="J59" s="832" t="n"/>
      <c r="K59" s="832" t="n"/>
      <c r="L59" s="832" t="n"/>
      <c r="M59" s="832" t="n"/>
      <c r="N59" s="832" t="n"/>
      <c r="O59" s="832" t="n"/>
      <c r="P59" s="832" t="n"/>
      <c r="Q59" s="832" t="n"/>
      <c r="R59" s="832" t="n"/>
      <c r="S59" s="832" t="n"/>
      <c r="T59" s="832" t="n"/>
      <c r="U59" s="848" t="n"/>
      <c r="V59" s="848" t="n"/>
      <c r="W59" s="832" t="n"/>
      <c r="X59" s="832" t="n"/>
      <c r="Y59" s="832" t="n"/>
      <c r="Z59" s="17">
        <f>SUM(#REF!)</f>
        <v/>
      </c>
    </row>
    <row r="60" ht="20.1" customFormat="1" customHeight="1" s="15">
      <c r="A60" s="647" t="n"/>
      <c r="B60" s="648" t="n"/>
      <c r="C60" s="583" t="inlineStr">
        <is>
          <t>税込</t>
        </is>
      </c>
      <c r="D60" s="834">
        <f>D59*1.1</f>
        <v/>
      </c>
      <c r="E60" s="832" t="n"/>
      <c r="F60" s="832" t="n"/>
      <c r="G60" s="832" t="n"/>
      <c r="H60" s="832" t="n"/>
      <c r="I60" s="832" t="n"/>
      <c r="J60" s="832" t="n"/>
      <c r="K60" s="832" t="n"/>
      <c r="L60" s="832" t="n"/>
      <c r="M60" s="832" t="n"/>
      <c r="N60" s="832" t="n"/>
      <c r="O60" s="832" t="n"/>
      <c r="P60" s="832" t="n"/>
      <c r="Q60" s="832" t="n"/>
      <c r="R60" s="832" t="n"/>
      <c r="S60" s="832" t="n"/>
      <c r="T60" s="832" t="n"/>
      <c r="U60" s="848" t="n"/>
      <c r="V60" s="848" t="n"/>
      <c r="W60" s="832" t="n"/>
      <c r="X60" s="832" t="n"/>
      <c r="Y60" s="832" t="n"/>
      <c r="Z60" s="17">
        <f>SUM(#REF!)</f>
        <v/>
      </c>
    </row>
    <row r="61" ht="20.1" customFormat="1" customHeight="1" s="15">
      <c r="A61" s="647" t="n"/>
      <c r="B61" s="383" t="inlineStr">
        <is>
          <t>OSATO</t>
        </is>
      </c>
      <c r="C61" s="583" t="inlineStr">
        <is>
          <t>Total</t>
        </is>
      </c>
      <c r="D61" s="834" t="n"/>
      <c r="E61" s="832" t="n"/>
      <c r="F61" s="832" t="n"/>
      <c r="G61" s="832" t="n"/>
      <c r="H61" s="832" t="n"/>
      <c r="I61" s="832" t="n"/>
      <c r="J61" s="832" t="n"/>
      <c r="K61" s="832" t="n"/>
      <c r="L61" s="832" t="n"/>
      <c r="M61" s="832" t="n"/>
      <c r="N61" s="832" t="n"/>
      <c r="O61" s="832" t="n"/>
      <c r="P61" s="832" t="n"/>
      <c r="Q61" s="832" t="n"/>
      <c r="R61" s="832" t="n"/>
      <c r="S61" s="832" t="n"/>
      <c r="T61" s="832" t="n"/>
      <c r="U61" s="848" t="n"/>
      <c r="V61" s="848" t="n"/>
      <c r="W61" s="832" t="n"/>
      <c r="X61" s="832" t="n"/>
      <c r="Y61" s="832" t="n"/>
      <c r="Z61" s="17">
        <f>SUM(#REF!)</f>
        <v/>
      </c>
    </row>
    <row r="62" ht="20.1" customFormat="1" customHeight="1" s="15">
      <c r="A62" s="647" t="n"/>
      <c r="B62" s="648" t="n"/>
      <c r="C62" s="583" t="inlineStr">
        <is>
          <t>税込</t>
        </is>
      </c>
      <c r="D62" s="834">
        <f>D61*1.1</f>
        <v/>
      </c>
      <c r="E62" s="832" t="n"/>
      <c r="F62" s="832" t="n"/>
      <c r="G62" s="832" t="n"/>
      <c r="H62" s="832" t="n"/>
      <c r="I62" s="832" t="n"/>
      <c r="J62" s="832" t="n"/>
      <c r="K62" s="832" t="n"/>
      <c r="L62" s="832" t="n"/>
      <c r="M62" s="832" t="n"/>
      <c r="N62" s="832" t="n"/>
      <c r="O62" s="832" t="n"/>
      <c r="P62" s="832" t="n"/>
      <c r="Q62" s="832" t="n"/>
      <c r="R62" s="832" t="n"/>
      <c r="S62" s="832" t="n"/>
      <c r="T62" s="832" t="n"/>
      <c r="U62" s="832" t="n"/>
      <c r="V62" s="832">
        <f>V61*1.1</f>
        <v/>
      </c>
      <c r="W62" s="832">
        <f>W61*1.1</f>
        <v/>
      </c>
      <c r="X62" s="832">
        <f>X61*1.1</f>
        <v/>
      </c>
      <c r="Y62" s="832">
        <f>Y61*1.1</f>
        <v/>
      </c>
      <c r="Z62" s="17">
        <f>SUM(#REF!)</f>
        <v/>
      </c>
    </row>
    <row r="63" ht="20.1" customFormat="1" customHeight="1" s="15">
      <c r="A63" s="647" t="n"/>
      <c r="B63" s="383" t="inlineStr">
        <is>
          <t>HANAKO</t>
        </is>
      </c>
      <c r="C63" s="583" t="inlineStr">
        <is>
          <t>Total</t>
        </is>
      </c>
      <c r="D63" s="834" t="n"/>
      <c r="E63" s="832" t="n"/>
      <c r="F63" s="832" t="n"/>
      <c r="G63" s="832" t="n"/>
      <c r="H63" s="832" t="n"/>
      <c r="I63" s="832" t="n"/>
      <c r="J63" s="832" t="n"/>
      <c r="K63" s="832" t="n"/>
      <c r="L63" s="832" t="n"/>
      <c r="M63" s="832" t="n"/>
      <c r="N63" s="832" t="n"/>
      <c r="O63" s="832" t="n"/>
      <c r="P63" s="832" t="n"/>
      <c r="Q63" s="832" t="n"/>
      <c r="R63" s="832" t="n"/>
      <c r="S63" s="832" t="n"/>
      <c r="T63" s="832" t="n"/>
      <c r="U63" s="848" t="n"/>
      <c r="V63" s="848" t="n"/>
      <c r="W63" s="832" t="n"/>
      <c r="X63" s="832" t="n"/>
      <c r="Y63" s="832" t="n"/>
      <c r="Z63" s="17">
        <f>SUM(#REF!)</f>
        <v/>
      </c>
    </row>
    <row r="64" ht="20.1" customFormat="1" customHeight="1" s="15">
      <c r="A64" s="647" t="n"/>
      <c r="B64" s="648" t="n"/>
      <c r="C64" s="583" t="inlineStr">
        <is>
          <t>税込</t>
        </is>
      </c>
      <c r="D64" s="834" t="n"/>
      <c r="E64" s="832" t="n"/>
      <c r="F64" s="832" t="n"/>
      <c r="G64" s="832" t="n"/>
      <c r="H64" s="832" t="n"/>
      <c r="I64" s="832" t="n"/>
      <c r="J64" s="832" t="n"/>
      <c r="K64" s="832" t="n"/>
      <c r="L64" s="832" t="n"/>
      <c r="M64" s="832" t="n"/>
      <c r="N64" s="832" t="n"/>
      <c r="O64" s="832" t="n"/>
      <c r="P64" s="832" t="n"/>
      <c r="Q64" s="832" t="n"/>
      <c r="R64" s="832" t="n"/>
      <c r="S64" s="832" t="n"/>
      <c r="T64" s="832" t="n"/>
      <c r="U64" s="848" t="n"/>
      <c r="V64" s="848" t="n"/>
      <c r="W64" s="832" t="n"/>
      <c r="X64" s="832" t="n"/>
      <c r="Y64" s="832" t="n"/>
      <c r="Z64" s="17">
        <f>SUM(#REF!)</f>
        <v/>
      </c>
    </row>
    <row r="65" ht="20.1" customFormat="1" customHeight="1" s="15">
      <c r="A65" s="647" t="n"/>
      <c r="B65" s="383" t="inlineStr">
        <is>
          <t>LEJEU</t>
        </is>
      </c>
      <c r="C65" s="583" t="inlineStr">
        <is>
          <t>Total</t>
        </is>
      </c>
      <c r="D65" s="834" t="n">
        <v>0</v>
      </c>
      <c r="E65" s="832" t="n"/>
      <c r="F65" s="832" t="n"/>
      <c r="G65" s="832" t="n"/>
      <c r="H65" s="832" t="n"/>
      <c r="I65" s="832" t="n"/>
      <c r="J65" s="832" t="n"/>
      <c r="K65" s="832" t="n"/>
      <c r="L65" s="832" t="n"/>
      <c r="M65" s="832" t="n"/>
      <c r="N65" s="832" t="n"/>
      <c r="O65" s="832" t="n"/>
      <c r="P65" s="832" t="n"/>
      <c r="Q65" s="832" t="n"/>
      <c r="R65" s="832" t="n"/>
      <c r="S65" s="162" t="n"/>
      <c r="T65" s="832" t="n"/>
      <c r="U65" s="848" t="n"/>
      <c r="V65" s="848" t="n"/>
      <c r="W65" s="832" t="n"/>
      <c r="X65" s="832" t="n"/>
      <c r="Y65" s="832" t="n"/>
      <c r="Z65" s="17">
        <f>SUM(#REF!)</f>
        <v/>
      </c>
    </row>
    <row r="66" ht="20.1" customFormat="1" customHeight="1" s="15">
      <c r="A66" s="647" t="n"/>
      <c r="B66" s="648" t="n"/>
      <c r="C66" s="583" t="inlineStr">
        <is>
          <t>税込</t>
        </is>
      </c>
      <c r="D66" s="834">
        <f>D65*1.1</f>
        <v/>
      </c>
      <c r="E66" s="832" t="n"/>
      <c r="F66" s="832" t="n"/>
      <c r="G66" s="832" t="n"/>
      <c r="H66" s="832" t="n"/>
      <c r="I66" s="832" t="n"/>
      <c r="J66" s="832" t="n"/>
      <c r="K66" s="832" t="n"/>
      <c r="L66" s="832" t="n"/>
      <c r="M66" s="832" t="n"/>
      <c r="N66" s="832" t="n"/>
      <c r="O66" s="832" t="n"/>
      <c r="P66" s="832" t="n"/>
      <c r="Q66" s="832" t="n"/>
      <c r="R66" s="832" t="n"/>
      <c r="S66" s="162" t="n"/>
      <c r="T66" s="832" t="n"/>
      <c r="U66" s="848" t="n"/>
      <c r="V66" s="848" t="n"/>
      <c r="W66" s="832" t="n"/>
      <c r="X66" s="832" t="n"/>
      <c r="Y66" s="832" t="n"/>
      <c r="Z66" s="17">
        <f>SUM(#REF!)</f>
        <v/>
      </c>
    </row>
    <row r="67" ht="20.1" customFormat="1" customHeight="1" s="15">
      <c r="A67" s="647" t="n"/>
      <c r="B67" s="383" t="inlineStr">
        <is>
          <t>AISHODO</t>
        </is>
      </c>
      <c r="C67" s="583" t="inlineStr">
        <is>
          <t>Total</t>
        </is>
      </c>
      <c r="D67" s="857" t="n">
        <v>108060</v>
      </c>
      <c r="E67" s="832" t="n"/>
      <c r="F67" s="832" t="n"/>
      <c r="G67" s="832" t="n"/>
      <c r="H67" s="832" t="n"/>
      <c r="I67" s="832" t="n"/>
      <c r="J67" s="832" t="n"/>
      <c r="K67" s="832" t="n"/>
      <c r="L67" s="832" t="n"/>
      <c r="M67" s="832" t="n"/>
      <c r="N67" s="832" t="n"/>
      <c r="O67" s="832" t="n"/>
      <c r="P67" s="832" t="n"/>
      <c r="Q67" s="832" t="n"/>
      <c r="R67" s="832" t="n"/>
      <c r="S67" s="832" t="n"/>
      <c r="T67" s="832" t="n"/>
      <c r="U67" s="848" t="n"/>
      <c r="V67" s="848" t="n"/>
      <c r="W67" s="832" t="n"/>
      <c r="X67" s="832" t="n"/>
      <c r="Y67" s="832" t="n"/>
      <c r="Z67" s="17">
        <f>SUM(#REF!)</f>
        <v/>
      </c>
    </row>
    <row r="68" ht="20.1" customFormat="1" customHeight="1" s="15">
      <c r="A68" s="647" t="n"/>
      <c r="B68" s="648" t="n"/>
      <c r="C68" s="583" t="inlineStr">
        <is>
          <t>税込</t>
        </is>
      </c>
      <c r="D68" s="857">
        <f>D67*1.1</f>
        <v/>
      </c>
      <c r="E68" s="832" t="n"/>
      <c r="F68" s="832" t="n"/>
      <c r="G68" s="832" t="n"/>
      <c r="H68" s="832" t="n"/>
      <c r="I68" s="832" t="n"/>
      <c r="J68" s="832" t="n"/>
      <c r="K68" s="832" t="n"/>
      <c r="L68" s="832" t="n"/>
      <c r="M68" s="832" t="n"/>
      <c r="N68" s="832" t="n"/>
      <c r="O68" s="832" t="n"/>
      <c r="P68" s="832" t="n"/>
      <c r="Q68" s="832" t="n"/>
      <c r="R68" s="832" t="n"/>
      <c r="S68" s="832" t="n"/>
      <c r="T68" s="832" t="n"/>
      <c r="U68" s="832" t="n"/>
      <c r="V68" s="848" t="n"/>
      <c r="W68" s="832" t="n"/>
      <c r="X68" s="832" t="n"/>
      <c r="Y68" s="832" t="n"/>
      <c r="Z68" s="17">
        <f>SUM(#REF!)</f>
        <v/>
      </c>
    </row>
    <row r="69" ht="20.1" customFormat="1" customHeight="1" s="15">
      <c r="A69" s="647" t="n"/>
      <c r="B69" s="383" t="inlineStr">
        <is>
          <t>CARING JAPAN (RUHAKU)</t>
        </is>
      </c>
      <c r="C69" s="583" t="inlineStr">
        <is>
          <t>Total</t>
        </is>
      </c>
      <c r="D69" s="834" t="n"/>
      <c r="E69" s="832" t="n"/>
      <c r="F69" s="832" t="n"/>
      <c r="G69" s="832" t="n"/>
      <c r="H69" s="832" t="n"/>
      <c r="I69" s="832" t="n"/>
      <c r="J69" s="832" t="n"/>
      <c r="K69" s="832" t="n"/>
      <c r="L69" s="832" t="n"/>
      <c r="M69" s="832" t="n"/>
      <c r="N69" s="832" t="n"/>
      <c r="O69" s="832" t="n"/>
      <c r="P69" s="832" t="n"/>
      <c r="Q69" s="832" t="n"/>
      <c r="R69" s="832" t="n"/>
      <c r="S69" s="832" t="n"/>
      <c r="T69" s="832" t="n"/>
      <c r="U69" s="848" t="n"/>
      <c r="V69" s="848" t="n"/>
      <c r="W69" s="832" t="n"/>
      <c r="X69" s="832" t="n"/>
      <c r="Y69" s="832" t="n"/>
      <c r="Z69" s="17">
        <f>SUM(#REF!)</f>
        <v/>
      </c>
    </row>
    <row r="70" ht="20.1" customFormat="1" customHeight="1" s="15">
      <c r="A70" s="647" t="n"/>
      <c r="B70" s="648" t="n"/>
      <c r="C70" s="583" t="inlineStr">
        <is>
          <t>税込</t>
        </is>
      </c>
      <c r="D70" s="834">
        <f>D69*1.1</f>
        <v/>
      </c>
      <c r="E70" s="832" t="n"/>
      <c r="F70" s="832" t="n"/>
      <c r="G70" s="832" t="n"/>
      <c r="H70" s="832" t="n"/>
      <c r="I70" s="832" t="n"/>
      <c r="J70" s="832" t="n"/>
      <c r="K70" s="832" t="n"/>
      <c r="L70" s="832" t="n"/>
      <c r="M70" s="832" t="n"/>
      <c r="N70" s="832" t="n"/>
      <c r="O70" s="832" t="n"/>
      <c r="P70" s="832" t="n"/>
      <c r="Q70" s="832" t="n"/>
      <c r="R70" s="832" t="n"/>
      <c r="S70" s="832" t="n"/>
      <c r="T70" s="832" t="n"/>
      <c r="U70" s="848" t="n"/>
      <c r="V70" s="848" t="n"/>
      <c r="W70" s="832" t="n"/>
      <c r="X70" s="832" t="n"/>
      <c r="Y70" s="832" t="n"/>
      <c r="Z70" s="17">
        <f>SUM(#REF!)</f>
        <v/>
      </c>
    </row>
    <row r="71" ht="20.1" customFormat="1" customHeight="1" s="15">
      <c r="A71" s="647" t="n"/>
      <c r="B71" s="383" t="inlineStr">
        <is>
          <t>MEDION</t>
        </is>
      </c>
      <c r="C71" s="583" t="inlineStr">
        <is>
          <t>Total</t>
        </is>
      </c>
      <c r="D71" s="834" t="n"/>
      <c r="E71" s="832" t="n"/>
      <c r="F71" s="832" t="n"/>
      <c r="G71" s="832" t="n"/>
      <c r="H71" s="832" t="n"/>
      <c r="I71" s="832" t="n"/>
      <c r="J71" s="832" t="n"/>
      <c r="K71" s="832" t="n"/>
      <c r="L71" s="832" t="n"/>
      <c r="M71" s="832" t="n"/>
      <c r="N71" s="832" t="n"/>
      <c r="O71" s="832" t="n"/>
      <c r="P71" s="832" t="n"/>
      <c r="Q71" s="832" t="n"/>
      <c r="R71" s="832" t="n"/>
      <c r="S71" s="832" t="n"/>
      <c r="T71" s="832" t="n"/>
      <c r="U71" s="848" t="n"/>
      <c r="V71" s="848" t="n"/>
      <c r="W71" s="832" t="n"/>
      <c r="X71" s="832" t="n"/>
      <c r="Y71" s="832" t="n"/>
      <c r="Z71" s="17">
        <f>SUM(#REF!)</f>
        <v/>
      </c>
    </row>
    <row r="72" ht="20.1" customFormat="1" customHeight="1" s="15">
      <c r="A72" s="647" t="n"/>
      <c r="B72" s="648" t="n"/>
      <c r="C72" s="583" t="inlineStr">
        <is>
          <t>税込</t>
        </is>
      </c>
      <c r="D72" s="834">
        <f>D71*1.1</f>
        <v/>
      </c>
      <c r="E72" s="832" t="n"/>
      <c r="F72" s="832" t="n"/>
      <c r="G72" s="832" t="n"/>
      <c r="H72" s="832" t="n"/>
      <c r="I72" s="832" t="n"/>
      <c r="J72" s="832" t="n"/>
      <c r="K72" s="832" t="n"/>
      <c r="L72" s="832" t="n"/>
      <c r="M72" s="832" t="n"/>
      <c r="N72" s="832" t="n"/>
      <c r="O72" s="832" t="n"/>
      <c r="P72" s="832" t="n"/>
      <c r="Q72" s="832" t="n"/>
      <c r="R72" s="832" t="n"/>
      <c r="S72" s="832" t="n"/>
      <c r="T72" s="832" t="n"/>
      <c r="U72" s="848" t="n"/>
      <c r="V72" s="848" t="n"/>
      <c r="W72" s="832" t="n"/>
      <c r="X72" s="832" t="n"/>
      <c r="Y72" s="832" t="n"/>
      <c r="Z72" s="17">
        <f>SUM(#REF!)</f>
        <v/>
      </c>
    </row>
    <row r="73" ht="20.1" customFormat="1" customHeight="1" s="15">
      <c r="A73" s="647" t="n"/>
      <c r="B73" s="383" t="inlineStr">
        <is>
          <t>McCoy</t>
        </is>
      </c>
      <c r="C73" s="583" t="inlineStr">
        <is>
          <t>Total</t>
        </is>
      </c>
      <c r="D73" s="834" t="n"/>
      <c r="E73" s="832" t="n"/>
      <c r="F73" s="832" t="n"/>
      <c r="G73" s="832" t="n"/>
      <c r="H73" s="832" t="n"/>
      <c r="I73" s="832" t="n"/>
      <c r="J73" s="832" t="n"/>
      <c r="K73" s="832" t="n"/>
      <c r="L73" s="832" t="n"/>
      <c r="M73" s="832" t="n"/>
      <c r="N73" s="832" t="n"/>
      <c r="O73" s="832" t="n"/>
      <c r="P73" s="832" t="n"/>
      <c r="Q73" s="832" t="n"/>
      <c r="R73" s="832" t="n"/>
      <c r="S73" s="832" t="n"/>
      <c r="T73" s="832" t="n"/>
      <c r="U73" s="848" t="n"/>
      <c r="V73" s="848" t="n"/>
      <c r="W73" s="832" t="n"/>
      <c r="X73" s="832" t="n"/>
      <c r="Y73" s="832" t="n"/>
      <c r="Z73" s="17">
        <f>SUM(#REF!)</f>
        <v/>
      </c>
    </row>
    <row r="74" ht="20.1" customFormat="1" customHeight="1" s="15">
      <c r="A74" s="647" t="n"/>
      <c r="B74" s="648" t="n"/>
      <c r="C74" s="583" t="inlineStr">
        <is>
          <t>税込</t>
        </is>
      </c>
      <c r="D74" s="834">
        <f>D73*1.1</f>
        <v/>
      </c>
      <c r="E74" s="832" t="n"/>
      <c r="F74" s="832" t="n"/>
      <c r="G74" s="832" t="n"/>
      <c r="H74" s="832" t="n"/>
      <c r="I74" s="832" t="n"/>
      <c r="J74" s="832" t="n"/>
      <c r="K74" s="832" t="n"/>
      <c r="L74" s="832" t="n"/>
      <c r="M74" s="832" t="n"/>
      <c r="N74" s="832" t="n"/>
      <c r="O74" s="832" t="n"/>
      <c r="P74" s="832" t="n"/>
      <c r="Q74" s="832" t="n"/>
      <c r="R74" s="832" t="n"/>
      <c r="S74" s="832" t="n"/>
      <c r="T74" s="832" t="n"/>
      <c r="U74" s="848" t="n"/>
      <c r="V74" s="848" t="n"/>
      <c r="W74" s="832" t="n"/>
      <c r="X74" s="832" t="n"/>
      <c r="Y74" s="832" t="n"/>
      <c r="Z74" s="17">
        <f>SUM(#REF!)</f>
        <v/>
      </c>
    </row>
    <row r="75" ht="20.1" customFormat="1" customHeight="1" s="15">
      <c r="A75" s="647" t="n"/>
      <c r="B75" s="383" t="inlineStr">
        <is>
          <t>URESHINO</t>
        </is>
      </c>
      <c r="C75" s="583" t="inlineStr">
        <is>
          <t>Total</t>
        </is>
      </c>
      <c r="D75" s="834" t="n"/>
      <c r="E75" s="832" t="n"/>
      <c r="F75" s="832" t="n"/>
      <c r="G75" s="832" t="n"/>
      <c r="H75" s="832" t="n"/>
      <c r="I75" s="832" t="n"/>
      <c r="J75" s="832" t="n"/>
      <c r="K75" s="832" t="n"/>
      <c r="L75" s="832" t="n"/>
      <c r="M75" s="832" t="n"/>
      <c r="N75" s="832" t="n"/>
      <c r="O75" s="832" t="n"/>
      <c r="P75" s="832" t="n"/>
      <c r="Q75" s="832" t="n"/>
      <c r="R75" s="832" t="n"/>
      <c r="S75" s="832" t="n"/>
      <c r="T75" s="832" t="n"/>
      <c r="U75" s="848" t="n"/>
      <c r="V75" s="848" t="n"/>
      <c r="W75" s="832" t="n"/>
      <c r="X75" s="832" t="n"/>
      <c r="Y75" s="832" t="n"/>
      <c r="Z75" s="17">
        <f>SUM(#REF!)</f>
        <v/>
      </c>
    </row>
    <row r="76" ht="20.1" customFormat="1" customHeight="1" s="15">
      <c r="A76" s="647" t="n"/>
      <c r="B76" s="648" t="n"/>
      <c r="C76" s="583" t="inlineStr">
        <is>
          <t>税込</t>
        </is>
      </c>
      <c r="D76" s="834">
        <f>D75*1.1</f>
        <v/>
      </c>
      <c r="E76" s="832" t="n"/>
      <c r="F76" s="832" t="n"/>
      <c r="G76" s="832" t="n"/>
      <c r="H76" s="832" t="n"/>
      <c r="I76" s="832" t="n"/>
      <c r="J76" s="832" t="n"/>
      <c r="K76" s="832" t="n"/>
      <c r="L76" s="832" t="n"/>
      <c r="M76" s="832" t="n"/>
      <c r="N76" s="832" t="n"/>
      <c r="O76" s="832" t="n"/>
      <c r="P76" s="832" t="n"/>
      <c r="Q76" s="832" t="n"/>
      <c r="R76" s="832" t="n"/>
      <c r="S76" s="832" t="n"/>
      <c r="T76" s="832" t="n"/>
      <c r="U76" s="848" t="n"/>
      <c r="V76" s="848" t="n"/>
      <c r="W76" s="832" t="n"/>
      <c r="X76" s="832" t="n"/>
      <c r="Y76" s="832" t="n"/>
      <c r="Z76" s="17">
        <f>SUM(#REF!)</f>
        <v/>
      </c>
    </row>
    <row r="77" ht="20.1" customFormat="1" customHeight="1" s="15">
      <c r="A77" s="647" t="n"/>
      <c r="B77" s="383" t="inlineStr">
        <is>
          <t>Luxces</t>
        </is>
      </c>
      <c r="C77" s="583" t="inlineStr">
        <is>
          <t>Total</t>
        </is>
      </c>
      <c r="D77" s="834" t="n"/>
      <c r="E77" s="832" t="n"/>
      <c r="F77" s="832" t="n"/>
      <c r="G77" s="832" t="n"/>
      <c r="H77" s="832" t="n"/>
      <c r="I77" s="832" t="n"/>
      <c r="J77" s="832" t="n"/>
      <c r="K77" s="832" t="n"/>
      <c r="L77" s="832" t="n"/>
      <c r="M77" s="832" t="n"/>
      <c r="N77" s="832" t="n"/>
      <c r="O77" s="832" t="n"/>
      <c r="P77" s="832" t="n"/>
      <c r="Q77" s="832" t="n"/>
      <c r="R77" s="832" t="n"/>
      <c r="S77" s="832" t="n"/>
      <c r="T77" s="832" t="n"/>
      <c r="U77" s="848" t="n"/>
      <c r="V77" s="848" t="n"/>
      <c r="W77" s="832" t="n"/>
      <c r="X77" s="832" t="n"/>
      <c r="Y77" s="832" t="n"/>
      <c r="Z77" s="17">
        <f>SUM(#REF!)</f>
        <v/>
      </c>
    </row>
    <row r="78" ht="20.1" customFormat="1" customHeight="1" s="15">
      <c r="A78" s="647" t="n"/>
      <c r="B78" s="648" t="n"/>
      <c r="C78" s="583" t="inlineStr">
        <is>
          <t>税込</t>
        </is>
      </c>
      <c r="D78" s="834">
        <f>D77*1.1</f>
        <v/>
      </c>
      <c r="E78" s="834" t="n"/>
      <c r="F78" s="834" t="n"/>
      <c r="G78" s="834" t="n"/>
      <c r="H78" s="834" t="n"/>
      <c r="I78" s="834" t="n"/>
      <c r="J78" s="834" t="n"/>
      <c r="K78" s="834" t="n"/>
      <c r="L78" s="834" t="n"/>
      <c r="M78" s="834" t="n"/>
      <c r="N78" s="834" t="n"/>
      <c r="O78" s="834" t="n"/>
      <c r="P78" s="834" t="n"/>
      <c r="Q78" s="834" t="n"/>
      <c r="R78" s="834" t="n"/>
      <c r="S78" s="834" t="n"/>
      <c r="T78" s="834" t="n"/>
      <c r="U78" s="834" t="n"/>
      <c r="V78" s="848" t="n"/>
      <c r="W78" s="832" t="n"/>
      <c r="X78" s="832" t="n"/>
      <c r="Y78" s="832" t="n"/>
      <c r="Z78" s="17">
        <f>SUM(#REF!)</f>
        <v/>
      </c>
    </row>
    <row r="79" ht="20.1" customFormat="1" customHeight="1" s="15">
      <c r="A79" s="647" t="n"/>
      <c r="B79" s="383" t="inlineStr">
        <is>
          <t>Diaasjapan</t>
        </is>
      </c>
      <c r="C79" s="583" t="n"/>
      <c r="D79" s="834" t="n"/>
      <c r="E79" s="834" t="n"/>
      <c r="F79" s="834" t="n"/>
      <c r="G79" s="834" t="n"/>
      <c r="H79" s="834" t="n"/>
      <c r="I79" s="834" t="n"/>
      <c r="J79" s="834" t="n"/>
      <c r="K79" s="834" t="n"/>
      <c r="L79" s="834" t="n"/>
      <c r="M79" s="834" t="n"/>
      <c r="N79" s="834" t="n"/>
      <c r="O79" s="834" t="n"/>
      <c r="P79" s="834" t="n"/>
      <c r="Q79" s="834" t="n"/>
      <c r="R79" s="834" t="n"/>
      <c r="S79" s="834" t="n"/>
      <c r="T79" s="834" t="n"/>
      <c r="U79" s="849" t="n"/>
      <c r="V79" s="848" t="n"/>
      <c r="W79" s="832" t="n"/>
      <c r="X79" s="832" t="n"/>
      <c r="Y79" s="832" t="n"/>
      <c r="Z79" s="17" t="n"/>
    </row>
    <row r="80" ht="20.1" customFormat="1" customHeight="1" s="15">
      <c r="A80" s="647" t="n"/>
      <c r="B80" s="648" t="n"/>
      <c r="C80" s="583" t="n"/>
      <c r="D80" s="834">
        <f>D79*1.1</f>
        <v/>
      </c>
      <c r="E80" s="834" t="n"/>
      <c r="F80" s="834" t="n"/>
      <c r="G80" s="834" t="n"/>
      <c r="H80" s="834" t="n"/>
      <c r="I80" s="834" t="n"/>
      <c r="J80" s="834" t="n"/>
      <c r="K80" s="834" t="n"/>
      <c r="L80" s="834" t="n"/>
      <c r="M80" s="834" t="n"/>
      <c r="N80" s="834" t="n"/>
      <c r="O80" s="834" t="n"/>
      <c r="P80" s="834" t="n"/>
      <c r="Q80" s="834" t="n"/>
      <c r="R80" s="834" t="n"/>
      <c r="S80" s="834" t="n"/>
      <c r="T80" s="834" t="n"/>
      <c r="U80" s="849" t="n"/>
      <c r="V80" s="848" t="n"/>
      <c r="W80" s="832" t="n"/>
      <c r="X80" s="832" t="n"/>
      <c r="Y80" s="832" t="n"/>
      <c r="Z80" s="17" t="n"/>
    </row>
    <row r="81" ht="20.1" customFormat="1" customHeight="1" s="15">
      <c r="A81" s="647" t="n"/>
      <c r="B81" s="383" t="inlineStr">
        <is>
          <t>DIAMANTE</t>
        </is>
      </c>
      <c r="C81" s="583" t="inlineStr">
        <is>
          <t>Total</t>
        </is>
      </c>
      <c r="D81" s="834" t="n"/>
      <c r="E81" s="832" t="n"/>
      <c r="F81" s="832" t="n"/>
      <c r="G81" s="832" t="n"/>
      <c r="H81" s="832" t="n"/>
      <c r="I81" s="832" t="n"/>
      <c r="J81" s="832" t="n"/>
      <c r="K81" s="832" t="n"/>
      <c r="L81" s="832" t="n"/>
      <c r="M81" s="832" t="n"/>
      <c r="N81" s="832" t="n"/>
      <c r="O81" s="832" t="n"/>
      <c r="P81" s="832" t="n"/>
      <c r="Q81" s="832" t="n"/>
      <c r="R81" s="832" t="n"/>
      <c r="S81" s="832" t="n"/>
      <c r="T81" s="832" t="n"/>
      <c r="U81" s="848" t="n"/>
      <c r="V81" s="848" t="n"/>
      <c r="W81" s="832" t="n"/>
      <c r="X81" s="832" t="n"/>
      <c r="Y81" s="832" t="n"/>
      <c r="Z81" s="17">
        <f>SUM(#REF!)</f>
        <v/>
      </c>
    </row>
    <row r="82" ht="20.1" customFormat="1" customHeight="1" s="15">
      <c r="A82" s="647" t="n"/>
      <c r="B82" s="648" t="n"/>
      <c r="C82" s="583" t="inlineStr">
        <is>
          <t>税込</t>
        </is>
      </c>
      <c r="D82" s="834">
        <f>D81*1.1</f>
        <v/>
      </c>
      <c r="E82" s="651" t="n"/>
      <c r="F82" s="651" t="n"/>
      <c r="G82" s="651" t="n"/>
      <c r="H82" s="832" t="n"/>
      <c r="I82" s="832" t="n"/>
      <c r="J82" s="832" t="n"/>
      <c r="K82" s="832" t="n"/>
      <c r="L82" s="832" t="n"/>
      <c r="M82" s="832" t="n"/>
      <c r="N82" s="832" t="n"/>
      <c r="O82" s="832" t="n"/>
      <c r="P82" s="832" t="n"/>
      <c r="Q82" s="832" t="n"/>
      <c r="R82" s="832" t="n"/>
      <c r="S82" s="832" t="n"/>
      <c r="T82" s="832" t="n"/>
      <c r="U82" s="848" t="n"/>
      <c r="V82" s="848" t="n"/>
      <c r="W82" s="832" t="n"/>
      <c r="X82" s="832" t="n"/>
      <c r="Y82" s="832" t="n"/>
      <c r="Z82" s="17">
        <f>SUM(#REF!)</f>
        <v/>
      </c>
    </row>
    <row r="83" ht="20.1" customFormat="1" customHeight="1" s="15">
      <c r="A83" s="647" t="n"/>
      <c r="B83" s="383" t="inlineStr">
        <is>
          <t>FAJ</t>
        </is>
      </c>
      <c r="C83" s="583" t="inlineStr">
        <is>
          <t>Total</t>
        </is>
      </c>
      <c r="D83" s="834" t="n"/>
      <c r="E83" s="832" t="n"/>
      <c r="F83" s="832" t="n"/>
      <c r="G83" s="832" t="n"/>
      <c r="H83" s="832" t="n"/>
      <c r="I83" s="832" t="n"/>
      <c r="J83" s="832" t="n"/>
      <c r="K83" s="832" t="n"/>
      <c r="L83" s="856" t="n"/>
      <c r="M83" s="856" t="n"/>
      <c r="N83" s="856" t="n"/>
      <c r="O83" s="832" t="n"/>
      <c r="P83" s="832" t="n"/>
      <c r="Q83" s="832" t="n"/>
      <c r="R83" s="832" t="n"/>
      <c r="S83" s="832" t="n"/>
      <c r="T83" s="832" t="n"/>
      <c r="U83" s="858" t="n"/>
      <c r="V83" s="832" t="n"/>
      <c r="W83" s="832" t="n"/>
      <c r="X83" s="832" t="n"/>
      <c r="Y83" s="832" t="n"/>
      <c r="Z83" s="17">
        <f>SUM(#REF!)</f>
        <v/>
      </c>
    </row>
    <row r="84" ht="20.1" customFormat="1" customHeight="1" s="15">
      <c r="A84" s="647" t="n"/>
      <c r="B84" s="648" t="n"/>
      <c r="C84" s="583" t="inlineStr">
        <is>
          <t>税込</t>
        </is>
      </c>
      <c r="D84" s="834">
        <f>D83*1.1</f>
        <v/>
      </c>
      <c r="E84" s="832" t="n"/>
      <c r="F84" s="832" t="n"/>
      <c r="G84" s="832" t="n"/>
      <c r="H84" s="832" t="n"/>
      <c r="I84" s="832" t="n"/>
      <c r="J84" s="832" t="n"/>
      <c r="K84" s="832" t="n"/>
      <c r="L84" s="832" t="n"/>
      <c r="M84" s="832" t="n"/>
      <c r="N84" s="832" t="n"/>
      <c r="O84" s="832" t="n"/>
      <c r="P84" s="832" t="n"/>
      <c r="Q84" s="832" t="n"/>
      <c r="R84" s="832" t="n"/>
      <c r="S84" s="832" t="n"/>
      <c r="T84" s="833" t="n"/>
      <c r="U84" s="859" t="n"/>
      <c r="V84" s="834" t="n"/>
      <c r="W84" s="832" t="n"/>
      <c r="X84" s="832" t="n"/>
      <c r="Y84" s="832" t="n"/>
      <c r="Z84" s="17">
        <f>SUM(#REF!)</f>
        <v/>
      </c>
    </row>
    <row r="85" ht="20.1" customFormat="1" customHeight="1" s="15" thickBot="1">
      <c r="A85" s="647" t="n"/>
      <c r="B85" s="552" t="inlineStr">
        <is>
          <t>輸送費(FREIGHT)</t>
        </is>
      </c>
      <c r="C85" s="551" t="n"/>
      <c r="D85" s="834" t="n">
        <v>106200</v>
      </c>
      <c r="E85" s="832" t="n"/>
      <c r="F85" s="832" t="n"/>
      <c r="G85" s="832" t="n"/>
      <c r="H85" s="832" t="n"/>
      <c r="I85" s="832" t="n"/>
      <c r="J85" s="832" t="n"/>
      <c r="K85" s="832" t="n"/>
      <c r="L85" s="832" t="n"/>
      <c r="M85" s="832" t="n"/>
      <c r="N85" s="832" t="n"/>
      <c r="O85" s="832" t="n"/>
      <c r="P85" s="832" t="n"/>
      <c r="Q85" s="832" t="n"/>
      <c r="R85" s="832" t="n"/>
      <c r="S85" s="832" t="n"/>
      <c r="T85" s="833" t="n"/>
      <c r="U85" s="853" t="n"/>
      <c r="V85" s="849" t="n"/>
      <c r="W85" s="832" t="n"/>
      <c r="X85" s="832" t="n"/>
      <c r="Y85" s="832" t="n"/>
      <c r="Z85" s="17">
        <f>SUM(#REF!)</f>
        <v/>
      </c>
    </row>
    <row r="86" ht="20.1" customFormat="1" customHeight="1" s="15" thickBot="1">
      <c r="A86" s="648" t="n"/>
      <c r="B86" s="552" t="inlineStr">
        <is>
          <t>輸送費込みTotal</t>
        </is>
      </c>
      <c r="C86" s="667" t="n"/>
      <c r="D86" s="860">
        <f>D3+D7+D9+D13+D15+D17+D19+D21+D23+D25+D27+D29+D31+D33+D35+D37+D39+D41+D43+D45+D47+D49+D51+D53+D55+D57+D59+D61+D63+D65+D67+D69+D71+D73+D75+D77+D81+D83+D85</f>
        <v/>
      </c>
      <c r="E86" s="861" t="n"/>
      <c r="F86" s="861" t="n"/>
      <c r="G86" s="861" t="n"/>
      <c r="H86" s="861" t="n"/>
      <c r="I86" s="861" t="n"/>
      <c r="J86" s="861" t="n"/>
      <c r="K86" s="861" t="n"/>
      <c r="L86" s="861" t="n"/>
      <c r="M86" s="861" t="n"/>
      <c r="N86" s="861" t="n"/>
      <c r="O86" s="861" t="n"/>
      <c r="P86" s="861" t="n"/>
      <c r="Q86" s="861" t="n"/>
      <c r="R86" s="861" t="n"/>
      <c r="S86" s="861" t="n"/>
      <c r="T86" s="862" t="n"/>
      <c r="U86" s="863" t="n"/>
      <c r="V86" s="864">
        <f>V3+V9+V13+V7+V17+V15+V21+V19+V23+V27+V85+V25+V33+V35+V29+V39+V41+V45+V47+V83+V55+V51+V43+V57+V61+V65+V59+V37+V63+V67+V69+V71+V73+V75+V77+V81</f>
        <v/>
      </c>
      <c r="W86" s="860">
        <f>W3+W9+W13+W7+W17+W15+W21+W19+W23+W27+W85+W25+W33+W35+W29+W39+W41+W45+W47+W83+W55+W51+W43+W57+W61+W65+W59+W37+W63+W67+W69+W71+W73+W75+W77+W81</f>
        <v/>
      </c>
      <c r="X86" s="861">
        <f>X3+X9+X13+X7+X17+X15+X21+X19+X23+X27+X85+X25+X33+X35+X29+X39+X41+X45+X47+X83+X55+X51+X43+X57+X61+X65+X59+X37+X63+X67+X69+X71+X73+X75+X77+X81</f>
        <v/>
      </c>
      <c r="Y86" s="861">
        <f>Y3+Y9+Y13+Y7+Y17+Y15+Y21+Y19+Y23+Y27+Y85+Y25+Y33+Y35+Y29+Y39+Y41+Y45+Y47+Y83+Y55+Y51+Y43+Y57+Y61+Y65+Y59+Y37+Y63+Y67+Y69+Y71+Y73+Y75+Y77+Y81</f>
        <v/>
      </c>
      <c r="Z86" s="17">
        <f>SUM(#REF!)</f>
        <v/>
      </c>
      <c r="AA86" s="659">
        <f>SUM(#REF!)</f>
        <v/>
      </c>
      <c r="AC86" s="43">
        <f>Z86+AB86</f>
        <v/>
      </c>
      <c r="AD86" s="659">
        <f>#REF!+#REF!</f>
        <v/>
      </c>
    </row>
    <row r="87" ht="20.1" customFormat="1" customHeight="1" s="15">
      <c r="A87" s="532" t="inlineStr">
        <is>
          <t>売上</t>
        </is>
      </c>
      <c r="B87" s="160" t="inlineStr">
        <is>
          <t>(FLOUVEIL)</t>
        </is>
      </c>
      <c r="C87" s="155" t="inlineStr">
        <is>
          <t>Total</t>
        </is>
      </c>
      <c r="D87" s="838" t="n"/>
      <c r="E87" s="838" t="n"/>
      <c r="F87" s="838" t="n"/>
      <c r="G87" s="838" t="n"/>
      <c r="H87" s="838" t="n"/>
      <c r="I87" s="838" t="n"/>
      <c r="J87" s="838" t="n"/>
      <c r="K87" s="838" t="n"/>
      <c r="L87" s="838" t="n"/>
      <c r="M87" s="838" t="n"/>
      <c r="N87" s="838" t="n"/>
      <c r="O87" s="838" t="n"/>
      <c r="P87" s="838" t="n"/>
      <c r="Q87" s="838" t="n"/>
      <c r="R87" s="838" t="n"/>
      <c r="S87" s="838" t="n"/>
      <c r="T87" s="865" t="n"/>
      <c r="U87" s="866" t="n"/>
      <c r="V87" s="867" t="n"/>
      <c r="W87" s="838" t="n"/>
      <c r="X87" s="838" t="n"/>
      <c r="Y87" s="838" t="n"/>
      <c r="Z87" s="17">
        <f>SUM(#REF!)</f>
        <v/>
      </c>
    </row>
    <row r="88" ht="20.1" customFormat="1" customHeight="1" s="15">
      <c r="A88" s="647" t="n"/>
      <c r="B88" s="176" t="inlineStr">
        <is>
          <t xml:space="preserve">(RELENT)
</t>
        </is>
      </c>
      <c r="C88" s="155" t="inlineStr">
        <is>
          <t>Total</t>
        </is>
      </c>
      <c r="D88" s="832" t="n">
        <v>317408</v>
      </c>
      <c r="E88" s="832" t="n"/>
      <c r="F88" s="832" t="n"/>
      <c r="G88" s="832" t="n"/>
      <c r="H88" s="832" t="n"/>
      <c r="I88" s="832" t="n"/>
      <c r="J88" s="832" t="n"/>
      <c r="K88" s="832" t="n"/>
      <c r="L88" s="832" t="n"/>
      <c r="M88" s="832" t="n"/>
      <c r="N88" s="832" t="n"/>
      <c r="O88" s="832" t="n"/>
      <c r="P88" s="832" t="n"/>
      <c r="Q88" s="832" t="n"/>
      <c r="R88" s="832" t="n"/>
      <c r="S88" s="832" t="n"/>
      <c r="T88" s="832" t="n"/>
      <c r="U88" s="856" t="n"/>
      <c r="V88" s="832" t="n"/>
      <c r="W88" s="832" t="n"/>
      <c r="X88" s="832" t="n"/>
      <c r="Y88" s="832" t="n"/>
      <c r="Z88" s="17">
        <f>SUM(#REF!)</f>
        <v/>
      </c>
    </row>
    <row r="89" ht="20.1" customFormat="1" customHeight="1" s="15">
      <c r="A89" s="647" t="n"/>
      <c r="B89" s="160" t="inlineStr">
        <is>
          <t>C'BON</t>
        </is>
      </c>
      <c r="C89" s="563" t="inlineStr">
        <is>
          <t>Total</t>
        </is>
      </c>
      <c r="D89" s="848" t="n">
        <v>127265</v>
      </c>
      <c r="E89" s="848" t="n"/>
      <c r="F89" s="848" t="n"/>
      <c r="G89" s="848" t="n"/>
      <c r="H89" s="848" t="n"/>
      <c r="I89" s="848" t="n"/>
      <c r="J89" s="848" t="n"/>
      <c r="K89" s="848" t="n"/>
      <c r="L89" s="848" t="n"/>
      <c r="M89" s="848" t="n"/>
      <c r="N89" s="848" t="n"/>
      <c r="O89" s="848" t="n"/>
      <c r="P89" s="848" t="n"/>
      <c r="Q89" s="848" t="n"/>
      <c r="R89" s="848" t="n"/>
      <c r="S89" s="848" t="n"/>
      <c r="T89" s="848" t="n"/>
      <c r="U89" s="848" t="n"/>
      <c r="V89" s="848" t="n"/>
      <c r="W89" s="848" t="n"/>
      <c r="X89" s="848" t="n"/>
      <c r="Y89" s="848" t="n"/>
      <c r="Z89" s="88">
        <f>SUM(#REF!)</f>
        <v/>
      </c>
    </row>
    <row r="90" ht="20.1" customFormat="1" customHeight="1" s="15">
      <c r="A90" s="647" t="n"/>
      <c r="B90" s="160" t="inlineStr">
        <is>
          <t>Q1st</t>
        </is>
      </c>
      <c r="C90" s="170" t="inlineStr">
        <is>
          <t>Total</t>
        </is>
      </c>
      <c r="D90" s="853" t="n"/>
      <c r="E90" s="853" t="n"/>
      <c r="F90" s="868" t="n"/>
      <c r="G90" s="832" t="n"/>
      <c r="H90" s="852" t="n"/>
      <c r="I90" s="852" t="n"/>
      <c r="J90" s="853" t="n"/>
      <c r="K90" s="853" t="n"/>
      <c r="L90" s="853" t="n"/>
      <c r="M90" s="853" t="n"/>
      <c r="N90" s="853" t="n"/>
      <c r="O90" s="853" t="n"/>
      <c r="P90" s="853" t="n"/>
      <c r="Q90" s="853" t="n"/>
      <c r="R90" s="853" t="n"/>
      <c r="S90" s="853" t="n"/>
      <c r="T90" s="853" t="n"/>
      <c r="U90" s="853" t="n"/>
      <c r="V90" s="853" t="n"/>
      <c r="W90" s="853" t="n"/>
      <c r="X90" s="853" t="n"/>
      <c r="Y90" s="853" t="n"/>
      <c r="Z90" s="86">
        <f>SUM(#REF!)</f>
        <v/>
      </c>
    </row>
    <row r="91" ht="20.1" customFormat="1" customHeight="1" s="15">
      <c r="A91" s="647" t="n"/>
      <c r="B91" s="171" t="inlineStr">
        <is>
          <t>CHANSON</t>
        </is>
      </c>
      <c r="C91" s="170" t="inlineStr">
        <is>
          <t>Total</t>
        </is>
      </c>
      <c r="D91" s="853" t="n"/>
      <c r="E91" s="166" t="n"/>
      <c r="F91" s="168" t="n"/>
      <c r="G91" s="832" t="n"/>
      <c r="H91" s="167" t="n"/>
      <c r="I91" s="167" t="n"/>
      <c r="J91" s="853" t="n"/>
      <c r="K91" s="166" t="n"/>
      <c r="L91" s="166" t="n"/>
      <c r="M91" s="166" t="n"/>
      <c r="N91" s="166" t="n"/>
      <c r="O91" s="166" t="n"/>
      <c r="P91" s="166" t="n"/>
      <c r="Q91" s="166" t="n"/>
      <c r="R91" s="166" t="n"/>
      <c r="S91" s="166" t="n"/>
      <c r="T91" s="166" t="n"/>
      <c r="U91" s="166" t="n"/>
      <c r="V91" s="166" t="n"/>
      <c r="W91" s="166" t="n"/>
      <c r="X91" s="166" t="n"/>
      <c r="Y91" s="166" t="n"/>
      <c r="Z91" s="87" t="n"/>
    </row>
    <row r="92" ht="20.1" customFormat="1" customHeight="1" s="15">
      <c r="A92" s="647" t="n"/>
      <c r="B92" s="171" t="inlineStr">
        <is>
          <t>HIMELABO</t>
        </is>
      </c>
      <c r="C92" s="170" t="inlineStr">
        <is>
          <t>Total</t>
        </is>
      </c>
      <c r="D92" s="853" t="n"/>
      <c r="E92" s="166" t="n"/>
      <c r="F92" s="168" t="n"/>
      <c r="G92" s="832" t="n"/>
      <c r="H92" s="167" t="n"/>
      <c r="I92" s="167" t="n"/>
      <c r="J92" s="166" t="n"/>
      <c r="K92" s="166" t="n"/>
      <c r="L92" s="166" t="n"/>
      <c r="M92" s="166" t="n"/>
      <c r="N92" s="166" t="n"/>
      <c r="O92" s="166" t="n"/>
      <c r="P92" s="166" t="n"/>
      <c r="Q92" s="166" t="n"/>
      <c r="R92" s="166" t="n"/>
      <c r="S92" s="166" t="n"/>
      <c r="T92" s="166" t="n"/>
      <c r="U92" s="166" t="n"/>
      <c r="V92" s="166" t="n"/>
      <c r="W92" s="166" t="n"/>
      <c r="X92" s="166" t="n"/>
      <c r="Y92" s="166" t="n"/>
      <c r="Z92" s="87" t="n"/>
    </row>
    <row r="93" ht="20.1" customFormat="1" customHeight="1" s="15">
      <c r="A93" s="647" t="n"/>
      <c r="B93" s="160" t="inlineStr">
        <is>
          <t>SUNSORIT</t>
        </is>
      </c>
      <c r="C93" s="565" t="inlineStr">
        <is>
          <t>Total</t>
        </is>
      </c>
      <c r="D93" s="856" t="n"/>
      <c r="E93" s="856" t="n"/>
      <c r="F93" s="869" t="n"/>
      <c r="G93" s="832" t="n"/>
      <c r="H93" s="870" t="n"/>
      <c r="I93" s="870" t="n"/>
      <c r="J93" s="856" t="n"/>
      <c r="K93" s="856" t="n"/>
      <c r="L93" s="856" t="n"/>
      <c r="M93" s="856" t="n"/>
      <c r="N93" s="856" t="n"/>
      <c r="O93" s="856" t="n"/>
      <c r="P93" s="856" t="n"/>
      <c r="Q93" s="856" t="n"/>
      <c r="R93" s="856" t="n"/>
      <c r="S93" s="856" t="n"/>
      <c r="T93" s="856" t="n"/>
      <c r="U93" s="856" t="n"/>
      <c r="V93" s="856" t="n"/>
      <c r="W93" s="856" t="n"/>
      <c r="X93" s="856" t="n"/>
      <c r="Y93" s="856" t="n"/>
      <c r="Z93" s="90">
        <f>SUM(#REF!)</f>
        <v/>
      </c>
    </row>
    <row r="94" ht="20.1" customFormat="1" customHeight="1" s="15">
      <c r="A94" s="647" t="n"/>
      <c r="B94" s="160" t="inlineStr">
        <is>
          <t>KYOTOMO</t>
        </is>
      </c>
      <c r="C94" s="155" t="inlineStr">
        <is>
          <t>Total</t>
        </is>
      </c>
      <c r="D94" s="832" t="n"/>
      <c r="E94" s="832" t="n"/>
      <c r="F94" s="833" t="n"/>
      <c r="G94" s="832" t="n"/>
      <c r="H94" s="834" t="n"/>
      <c r="I94" s="834" t="n"/>
      <c r="J94" s="832" t="n"/>
      <c r="K94" s="832" t="n"/>
      <c r="L94" s="832" t="n"/>
      <c r="M94" s="832" t="n"/>
      <c r="N94" s="832" t="n"/>
      <c r="O94" s="832" t="n"/>
      <c r="P94" s="832" t="n"/>
      <c r="Q94" s="832" t="n"/>
      <c r="R94" s="832" t="n"/>
      <c r="S94" s="832" t="n"/>
      <c r="T94" s="832" t="n"/>
      <c r="U94" s="832" t="n"/>
      <c r="V94" s="832" t="n"/>
      <c r="W94" s="832" t="n"/>
      <c r="X94" s="832" t="n"/>
      <c r="Y94" s="832" t="n"/>
      <c r="Z94" s="17">
        <f>SUM(#REF!)</f>
        <v/>
      </c>
    </row>
    <row r="95" ht="20.1" customFormat="1" customHeight="1" s="15">
      <c r="A95" s="647" t="n"/>
      <c r="B95" s="160" t="inlineStr">
        <is>
          <t>COREIN</t>
        </is>
      </c>
      <c r="C95" s="155" t="inlineStr">
        <is>
          <t>Total</t>
        </is>
      </c>
      <c r="D95" s="832" t="n"/>
      <c r="E95" s="832" t="n"/>
      <c r="F95" s="833" t="n"/>
      <c r="G95" s="832" t="n"/>
      <c r="H95" s="834" t="n"/>
      <c r="I95" s="834" t="n"/>
      <c r="J95" s="832" t="n"/>
      <c r="K95" s="832" t="n"/>
      <c r="L95" s="832" t="n"/>
      <c r="M95" s="832" t="n"/>
      <c r="N95" s="832" t="n"/>
      <c r="O95" s="832" t="n"/>
      <c r="P95" s="832" t="n"/>
      <c r="Q95" s="832" t="n"/>
      <c r="R95" s="832" t="n"/>
      <c r="S95" s="832" t="n"/>
      <c r="T95" s="832" t="n"/>
      <c r="U95" s="832" t="n"/>
      <c r="V95" s="832" t="n"/>
      <c r="W95" s="832" t="n"/>
      <c r="X95" s="832" t="n"/>
      <c r="Y95" s="832" t="n"/>
      <c r="Z95" s="17">
        <f>SUM(#REF!)</f>
        <v/>
      </c>
    </row>
    <row r="96" ht="20.1" customFormat="1" customHeight="1" s="15">
      <c r="A96" s="647" t="n"/>
      <c r="B96" s="160" t="inlineStr">
        <is>
          <t>ELEGADOLL</t>
        </is>
      </c>
      <c r="C96" s="155" t="inlineStr">
        <is>
          <t>Total</t>
        </is>
      </c>
      <c r="D96" s="832" t="n"/>
      <c r="E96" s="832" t="n"/>
      <c r="F96" s="833" t="n"/>
      <c r="G96" s="832" t="n"/>
      <c r="H96" s="834" t="n"/>
      <c r="I96" s="834" t="n"/>
      <c r="J96" s="832" t="n"/>
      <c r="K96" s="832" t="n"/>
      <c r="L96" s="832" t="n"/>
      <c r="M96" s="832" t="n"/>
      <c r="N96" s="832" t="n"/>
      <c r="O96" s="832" t="n"/>
      <c r="P96" s="832" t="n"/>
      <c r="Q96" s="832" t="n"/>
      <c r="R96" s="832" t="n"/>
      <c r="S96" s="832" t="n"/>
      <c r="T96" s="832" t="n"/>
      <c r="U96" s="832" t="n"/>
      <c r="V96" s="832" t="n"/>
      <c r="W96" s="832" t="n"/>
      <c r="X96" s="832" t="n"/>
      <c r="Y96" s="832" t="n"/>
      <c r="Z96" s="17">
        <f>SUM(#REF!)</f>
        <v/>
      </c>
    </row>
    <row r="97" ht="20.1" customFormat="1" customHeight="1" s="15">
      <c r="A97" s="647" t="n"/>
      <c r="B97" s="160" t="inlineStr">
        <is>
          <t>MAYURI</t>
        </is>
      </c>
      <c r="C97" s="155" t="inlineStr">
        <is>
          <t>Total</t>
        </is>
      </c>
      <c r="D97" s="832" t="n"/>
      <c r="E97" s="832" t="n"/>
      <c r="F97" s="833" t="n"/>
      <c r="G97" s="162" t="n"/>
      <c r="H97" s="834" t="n"/>
      <c r="I97" s="834" t="n"/>
      <c r="J97" s="832" t="n"/>
      <c r="K97" s="832" t="n"/>
      <c r="L97" s="832" t="n"/>
      <c r="M97" s="832" t="n"/>
      <c r="N97" s="832" t="n"/>
      <c r="O97" s="832" t="n"/>
      <c r="P97" s="832" t="n"/>
      <c r="Q97" s="832" t="n"/>
      <c r="R97" s="832" t="n"/>
      <c r="S97" s="832" t="n"/>
      <c r="T97" s="832" t="n"/>
      <c r="U97" s="832" t="n"/>
      <c r="V97" s="832" t="n"/>
      <c r="W97" s="832" t="n"/>
      <c r="X97" s="832" t="n"/>
      <c r="Y97" s="832" t="n"/>
      <c r="Z97" s="17">
        <f>SUM(#REF!)</f>
        <v/>
      </c>
    </row>
    <row r="98" ht="20.1" customFormat="1" customHeight="1" s="15">
      <c r="A98" s="647" t="n"/>
      <c r="B98" s="160" t="inlineStr">
        <is>
          <t>ATMORE</t>
        </is>
      </c>
      <c r="C98" s="155" t="inlineStr">
        <is>
          <t>Total</t>
        </is>
      </c>
      <c r="D98" s="832" t="n">
        <v>77336</v>
      </c>
      <c r="E98" s="832" t="n"/>
      <c r="F98" s="833" t="n"/>
      <c r="G98" s="832" t="n"/>
      <c r="H98" s="834" t="n"/>
      <c r="I98" s="834" t="n"/>
      <c r="J98" s="832" t="n"/>
      <c r="K98" s="832" t="n"/>
      <c r="L98" s="832" t="n"/>
      <c r="M98" s="832" t="n"/>
      <c r="N98" s="832" t="n"/>
      <c r="O98" s="832" t="n"/>
      <c r="P98" s="832" t="n"/>
      <c r="Q98" s="832" t="n"/>
      <c r="R98" s="832" t="n"/>
      <c r="S98" s="832" t="n"/>
      <c r="T98" s="832" t="n"/>
      <c r="U98" s="832" t="n"/>
      <c r="V98" s="832" t="n"/>
      <c r="W98" s="832" t="n"/>
      <c r="X98" s="832" t="n"/>
      <c r="Y98" s="832" t="n"/>
      <c r="Z98" s="17">
        <f>SUM(#REF!)</f>
        <v/>
      </c>
    </row>
    <row r="99" ht="20.1" customFormat="1" customHeight="1" s="15">
      <c r="A99" s="647" t="n"/>
      <c r="B99" s="160" t="inlineStr">
        <is>
          <t>OLUPONO</t>
        </is>
      </c>
      <c r="C99" s="155" t="inlineStr">
        <is>
          <t>Total</t>
        </is>
      </c>
      <c r="D99" s="832" t="n"/>
      <c r="E99" s="832" t="n"/>
      <c r="F99" s="833" t="n"/>
      <c r="G99" s="162" t="n"/>
      <c r="H99" s="834" t="n"/>
      <c r="I99" s="834" t="n"/>
      <c r="J99" s="832" t="n"/>
      <c r="K99" s="832" t="n"/>
      <c r="L99" s="832" t="n"/>
      <c r="M99" s="832" t="n"/>
      <c r="N99" s="832" t="n"/>
      <c r="O99" s="832" t="n"/>
      <c r="P99" s="832" t="n"/>
      <c r="Q99" s="832" t="n"/>
      <c r="R99" s="832" t="n"/>
      <c r="S99" s="832" t="n"/>
      <c r="T99" s="832" t="n"/>
      <c r="U99" s="832" t="n"/>
      <c r="V99" s="832" t="n"/>
      <c r="W99" s="832" t="n"/>
      <c r="X99" s="832" t="n"/>
      <c r="Y99" s="832" t="n"/>
      <c r="Z99" s="17">
        <f>SUM(#REF!)</f>
        <v/>
      </c>
    </row>
    <row r="100" ht="20.1" customFormat="1" customHeight="1" s="15">
      <c r="A100" s="647" t="n"/>
      <c r="B100" s="160" t="inlineStr">
        <is>
          <t>DIME HEALTH CARE</t>
        </is>
      </c>
      <c r="C100" s="155" t="inlineStr">
        <is>
          <t>Total</t>
        </is>
      </c>
      <c r="D100" s="832" t="n"/>
      <c r="E100" s="832" t="n"/>
      <c r="F100" s="833" t="n"/>
      <c r="G100" s="162" t="n"/>
      <c r="H100" s="834" t="n"/>
      <c r="I100" s="834" t="n"/>
      <c r="J100" s="832" t="n"/>
      <c r="K100" s="832" t="n"/>
      <c r="L100" s="832" t="n"/>
      <c r="M100" s="832" t="n"/>
      <c r="N100" s="832" t="n"/>
      <c r="O100" s="832" t="n"/>
      <c r="P100" s="832" t="n"/>
      <c r="Q100" s="832" t="n"/>
      <c r="R100" s="832" t="n"/>
      <c r="S100" s="832" t="n"/>
      <c r="T100" s="832" t="n"/>
      <c r="U100" s="832" t="n"/>
      <c r="V100" s="832" t="n"/>
      <c r="W100" s="832" t="n"/>
      <c r="X100" s="832" t="n"/>
      <c r="Y100" s="832" t="n"/>
      <c r="Z100" s="17">
        <f>SUM(#REF!)</f>
        <v/>
      </c>
    </row>
    <row r="101" ht="20.1" customFormat="1" customHeight="1" s="15">
      <c r="A101" s="647" t="n"/>
      <c r="B101" s="160" t="inlineStr">
        <is>
          <t>EMU</t>
        </is>
      </c>
      <c r="C101" s="155" t="inlineStr">
        <is>
          <t>Total</t>
        </is>
      </c>
      <c r="D101" s="832" t="n"/>
      <c r="E101" s="832" t="n"/>
      <c r="F101" s="833" t="n"/>
      <c r="G101" s="162" t="n"/>
      <c r="H101" s="834" t="n"/>
      <c r="I101" s="834" t="n"/>
      <c r="J101" s="832" t="n"/>
      <c r="K101" s="832" t="n"/>
      <c r="L101" s="848" t="n"/>
      <c r="M101" s="848" t="n"/>
      <c r="N101" s="848" t="n"/>
      <c r="O101" s="832" t="n"/>
      <c r="P101" s="832" t="n"/>
      <c r="Q101" s="832" t="n"/>
      <c r="R101" s="832" t="n"/>
      <c r="S101" s="832" t="n"/>
      <c r="T101" s="832" t="n"/>
      <c r="U101" s="832" t="n"/>
      <c r="V101" s="832" t="n"/>
      <c r="W101" s="832" t="n"/>
      <c r="X101" s="832" t="n"/>
      <c r="Y101" s="832" t="n"/>
      <c r="Z101" s="17">
        <f>SUM(#REF!)</f>
        <v/>
      </c>
    </row>
    <row r="102" ht="20.1" customFormat="1" customHeight="1" s="15">
      <c r="A102" s="647" t="n"/>
      <c r="B102" s="160" t="inlineStr">
        <is>
          <t>CHIKUHODO</t>
        </is>
      </c>
      <c r="C102" s="155" t="inlineStr">
        <is>
          <t>Total</t>
        </is>
      </c>
      <c r="D102" s="832" t="n"/>
      <c r="E102" s="832" t="n"/>
      <c r="F102" s="833" t="n"/>
      <c r="G102" s="162" t="n"/>
      <c r="H102" s="834" t="n"/>
      <c r="I102" s="834" t="n"/>
      <c r="J102" s="832" t="n"/>
      <c r="K102" s="832" t="n"/>
      <c r="L102" s="832" t="n"/>
      <c r="M102" s="832" t="n"/>
      <c r="N102" s="832" t="n"/>
      <c r="O102" s="832" t="n"/>
      <c r="P102" s="832" t="n"/>
      <c r="Q102" s="832" t="n"/>
      <c r="R102" s="832" t="n"/>
      <c r="S102" s="832" t="n"/>
      <c r="T102" s="832" t="n"/>
      <c r="U102" s="832" t="n"/>
      <c r="V102" s="832" t="n"/>
      <c r="W102" s="832" t="n"/>
      <c r="X102" s="832" t="n"/>
      <c r="Y102" s="832" t="n"/>
      <c r="Z102" s="17">
        <f>SUM(#REF!)</f>
        <v/>
      </c>
    </row>
    <row r="103" ht="20.1" customFormat="1" customHeight="1" s="15">
      <c r="A103" s="647" t="n"/>
      <c r="B103" s="160" t="inlineStr">
        <is>
          <t>LAPIDEM</t>
        </is>
      </c>
      <c r="C103" s="155" t="inlineStr">
        <is>
          <t>Total</t>
        </is>
      </c>
      <c r="D103" s="832" t="n"/>
      <c r="E103" s="832" t="n"/>
      <c r="F103" s="833" t="n"/>
      <c r="G103" s="832" t="n"/>
      <c r="H103" s="834" t="n"/>
      <c r="I103" s="834" t="n"/>
      <c r="J103" s="832" t="n"/>
      <c r="K103" s="832" t="n"/>
      <c r="L103" s="832" t="n"/>
      <c r="M103" s="832" t="n"/>
      <c r="N103" s="832" t="n"/>
      <c r="O103" s="832" t="n"/>
      <c r="P103" s="832" t="n"/>
      <c r="Q103" s="832" t="n"/>
      <c r="R103" s="832" t="n"/>
      <c r="S103" s="832" t="n"/>
      <c r="T103" s="832" t="n"/>
      <c r="U103" s="832" t="n"/>
      <c r="V103" s="832" t="n"/>
      <c r="W103" s="832" t="n"/>
      <c r="X103" s="832" t="n"/>
      <c r="Y103" s="832" t="n"/>
      <c r="Z103" s="17">
        <f>SUM(#REF!)</f>
        <v/>
      </c>
    </row>
    <row r="104" ht="20.1" customFormat="1" customHeight="1" s="15">
      <c r="A104" s="647" t="n"/>
      <c r="B104" s="160" t="inlineStr">
        <is>
          <t>MARY PLATINUE</t>
        </is>
      </c>
      <c r="C104" s="155" t="inlineStr">
        <is>
          <t>Total</t>
        </is>
      </c>
      <c r="D104" s="832" t="n"/>
      <c r="E104" s="832" t="n"/>
      <c r="F104" s="833" t="n"/>
      <c r="G104" s="832" t="n"/>
      <c r="H104" s="834" t="n"/>
      <c r="I104" s="834" t="n"/>
      <c r="J104" s="832" t="n"/>
      <c r="K104" s="833" t="n"/>
      <c r="L104" s="832" t="n"/>
      <c r="M104" s="832" t="n"/>
      <c r="N104" s="834" t="n"/>
      <c r="O104" s="834" t="n"/>
      <c r="P104" s="832" t="n"/>
      <c r="Q104" s="832" t="n"/>
      <c r="R104" s="832" t="n"/>
      <c r="S104" s="832" t="n"/>
      <c r="T104" s="832" t="n"/>
      <c r="U104" s="832" t="n"/>
      <c r="V104" s="832" t="n"/>
      <c r="W104" s="832" t="n"/>
      <c r="X104" s="832" t="n"/>
      <c r="Y104" s="832" t="n"/>
      <c r="Z104" s="17">
        <f>SUM(#REF!)</f>
        <v/>
      </c>
    </row>
    <row r="105" ht="20.1" customFormat="1" customHeight="1" s="15">
      <c r="A105" s="647" t="n"/>
      <c r="B105" s="160" t="inlineStr">
        <is>
          <t>POD(ROSY DROP)</t>
        </is>
      </c>
      <c r="C105" s="155" t="inlineStr">
        <is>
          <t>Total</t>
        </is>
      </c>
      <c r="D105" s="832" t="n"/>
      <c r="E105" s="832" t="n"/>
      <c r="F105" s="833" t="n"/>
      <c r="G105" s="832" t="n"/>
      <c r="H105" s="834" t="n"/>
      <c r="I105" s="834" t="n"/>
      <c r="J105" s="832" t="n"/>
      <c r="K105" s="832" t="n"/>
      <c r="L105" s="832" t="n"/>
      <c r="M105" s="832" t="n"/>
      <c r="N105" s="832" t="n"/>
      <c r="O105" s="832" t="n"/>
      <c r="P105" s="832" t="n"/>
      <c r="Q105" s="832" t="n"/>
      <c r="R105" s="832" t="n"/>
      <c r="S105" s="832" t="n"/>
      <c r="T105" s="832" t="n"/>
      <c r="U105" s="832" t="n"/>
      <c r="V105" s="832" t="n"/>
      <c r="W105" s="832" t="n"/>
      <c r="X105" s="832" t="n"/>
      <c r="Y105" s="832" t="n"/>
      <c r="Z105" s="17">
        <f>SUM(#REF!)</f>
        <v/>
      </c>
    </row>
    <row r="106" ht="20.1" customFormat="1" customHeight="1" s="15">
      <c r="A106" s="647" t="n"/>
      <c r="B106" s="160" t="inlineStr">
        <is>
          <t>CBS(ESTLABO)</t>
        </is>
      </c>
      <c r="C106" s="155" t="inlineStr">
        <is>
          <t>Total</t>
        </is>
      </c>
      <c r="D106" s="832" t="n">
        <v>77060</v>
      </c>
      <c r="E106" s="832" t="n"/>
      <c r="F106" s="833" t="n"/>
      <c r="G106" s="832" t="n"/>
      <c r="H106" s="834" t="n"/>
      <c r="I106" s="834" t="n"/>
      <c r="J106" s="832" t="n"/>
      <c r="K106" s="833" t="n"/>
      <c r="L106" s="832" t="n"/>
      <c r="M106" s="832" t="n"/>
      <c r="N106" s="834" t="n"/>
      <c r="O106" s="834" t="n"/>
      <c r="P106" s="832" t="n"/>
      <c r="Q106" s="832" t="n"/>
      <c r="R106" s="832" t="n"/>
      <c r="S106" s="832" t="n"/>
      <c r="T106" s="832" t="n"/>
      <c r="U106" s="832" t="n"/>
      <c r="V106" s="832" t="n"/>
      <c r="W106" s="832" t="n"/>
      <c r="X106" s="832" t="n"/>
      <c r="Y106" s="832" t="n"/>
      <c r="Z106" s="17">
        <f>SUM(#REF!)</f>
        <v/>
      </c>
    </row>
    <row r="107" ht="20.1" customFormat="1" customHeight="1" s="15">
      <c r="A107" s="647" t="n"/>
      <c r="B107" s="160" t="inlineStr">
        <is>
          <t>DOSHISHA</t>
        </is>
      </c>
      <c r="C107" s="155" t="inlineStr">
        <is>
          <t>Total</t>
        </is>
      </c>
      <c r="D107" s="832" t="n"/>
      <c r="E107" s="832" t="n"/>
      <c r="F107" s="833" t="n"/>
      <c r="G107" s="832" t="n"/>
      <c r="H107" s="834" t="n"/>
      <c r="I107" s="834" t="n"/>
      <c r="J107" s="832" t="n"/>
      <c r="K107" s="832" t="n"/>
      <c r="L107" s="832" t="n"/>
      <c r="M107" s="832" t="n"/>
      <c r="N107" s="832" t="n"/>
      <c r="O107" s="832" t="n"/>
      <c r="P107" s="832" t="n"/>
      <c r="Q107" s="832" t="n"/>
      <c r="R107" s="832" t="n"/>
      <c r="S107" s="832" t="n"/>
      <c r="T107" s="832" t="n"/>
      <c r="U107" s="832" t="n"/>
      <c r="V107" s="832" t="n"/>
      <c r="W107" s="832" t="n"/>
      <c r="X107" s="832" t="n"/>
      <c r="Y107" s="832" t="n"/>
      <c r="Z107" s="17">
        <f>SUM(#REF!)</f>
        <v/>
      </c>
    </row>
    <row r="108" ht="20.1" customFormat="1" customHeight="1" s="15">
      <c r="A108" s="647" t="n"/>
      <c r="B108" s="160" t="inlineStr">
        <is>
          <t>MEROS</t>
        </is>
      </c>
      <c r="C108" s="155" t="inlineStr">
        <is>
          <t>Total</t>
        </is>
      </c>
      <c r="D108" s="832" t="n"/>
      <c r="E108" s="832" t="n"/>
      <c r="F108" s="833" t="n"/>
      <c r="G108" s="162" t="n"/>
      <c r="H108" s="834" t="n"/>
      <c r="I108" s="834" t="n"/>
      <c r="J108" s="832" t="n"/>
      <c r="K108" s="832" t="n"/>
      <c r="L108" s="832" t="n"/>
      <c r="M108" s="832" t="n"/>
      <c r="N108" s="832" t="n"/>
      <c r="O108" s="832" t="n"/>
      <c r="P108" s="832" t="n"/>
      <c r="Q108" s="832" t="n"/>
      <c r="R108" s="832" t="n"/>
      <c r="S108" s="832" t="n"/>
      <c r="T108" s="832" t="n"/>
      <c r="U108" s="832" t="n"/>
      <c r="V108" s="832" t="n"/>
      <c r="W108" s="832" t="n"/>
      <c r="X108" s="832" t="n"/>
      <c r="Y108" s="832" t="n"/>
      <c r="Z108" s="17">
        <f>SUM(#REF!)</f>
        <v/>
      </c>
    </row>
    <row r="109" ht="20.1" customFormat="1" customHeight="1" s="15">
      <c r="A109" s="647" t="n"/>
      <c r="B109" s="160" t="inlineStr">
        <is>
          <t>STAR LAB</t>
        </is>
      </c>
      <c r="C109" s="155" t="inlineStr">
        <is>
          <t>Total</t>
        </is>
      </c>
      <c r="D109" s="832" t="n"/>
      <c r="E109" s="832" t="n"/>
      <c r="F109" s="833" t="n"/>
      <c r="G109" s="162" t="n"/>
      <c r="H109" s="834" t="n"/>
      <c r="I109" s="834" t="n"/>
      <c r="J109" s="832" t="n"/>
      <c r="K109" s="832" t="n"/>
      <c r="L109" s="832" t="n"/>
      <c r="M109" s="832" t="n"/>
      <c r="N109" s="832" t="n"/>
      <c r="O109" s="832" t="n"/>
      <c r="P109" s="832" t="n"/>
      <c r="Q109" s="832" t="n"/>
      <c r="R109" s="832" t="n"/>
      <c r="S109" s="832" t="n"/>
      <c r="T109" s="832" t="n"/>
      <c r="U109" s="832" t="n"/>
      <c r="V109" s="832" t="n"/>
      <c r="W109" s="832" t="n"/>
      <c r="X109" s="832" t="n"/>
      <c r="Y109" s="832" t="n"/>
      <c r="Z109" s="17">
        <f>SUM(#REF!)</f>
        <v/>
      </c>
    </row>
    <row r="110" ht="20.1" customFormat="1" customHeight="1" s="15">
      <c r="A110" s="647" t="n"/>
      <c r="B110" s="160" t="inlineStr">
        <is>
          <t>Beauty Conexion</t>
        </is>
      </c>
      <c r="C110" s="155" t="inlineStr">
        <is>
          <t>Total</t>
        </is>
      </c>
      <c r="D110" s="832" t="n"/>
      <c r="E110" s="832" t="n"/>
      <c r="F110" s="833" t="n"/>
      <c r="G110" s="162" t="n"/>
      <c r="H110" s="834" t="n"/>
      <c r="I110" s="834" t="n"/>
      <c r="J110" s="832" t="n"/>
      <c r="K110" s="832" t="n"/>
      <c r="L110" s="832" t="n"/>
      <c r="M110" s="832" t="n"/>
      <c r="N110" s="832" t="n"/>
      <c r="O110" s="832" t="n"/>
      <c r="P110" s="832" t="n"/>
      <c r="Q110" s="832" t="n"/>
      <c r="R110" s="832" t="n"/>
      <c r="S110" s="832" t="n"/>
      <c r="T110" s="832" t="n"/>
      <c r="U110" s="832" t="n"/>
      <c r="V110" s="832" t="n"/>
      <c r="W110" s="832" t="n"/>
      <c r="X110" s="832" t="n"/>
      <c r="Y110" s="832" t="n"/>
      <c r="Z110" s="17">
        <f>SUM(#REF!)</f>
        <v/>
      </c>
    </row>
    <row r="111" ht="20.1" customFormat="1" customHeight="1" s="15">
      <c r="A111" s="647" t="n"/>
      <c r="B111" s="160" t="inlineStr">
        <is>
          <t>COSMEPRO</t>
        </is>
      </c>
      <c r="C111" s="155" t="inlineStr">
        <is>
          <t>Total</t>
        </is>
      </c>
      <c r="D111" s="832" t="n">
        <v>24390</v>
      </c>
      <c r="E111" s="832" t="n"/>
      <c r="F111" s="833" t="n"/>
      <c r="G111" s="832" t="n"/>
      <c r="H111" s="834" t="n"/>
      <c r="I111" s="834" t="n"/>
      <c r="J111" s="832" t="n"/>
      <c r="K111" s="832" t="n"/>
      <c r="L111" s="848" t="n"/>
      <c r="M111" s="848" t="n"/>
      <c r="N111" s="848" t="n"/>
      <c r="O111" s="848" t="n"/>
      <c r="P111" s="832" t="n"/>
      <c r="Q111" s="832" t="n"/>
      <c r="R111" s="832" t="n"/>
      <c r="S111" s="832" t="n"/>
      <c r="T111" s="832" t="n"/>
      <c r="U111" s="832" t="n"/>
      <c r="V111" s="832" t="n"/>
      <c r="W111" s="832" t="n"/>
      <c r="X111" s="832" t="n"/>
      <c r="Y111" s="832" t="n"/>
      <c r="Z111" s="17">
        <f>SUM(#REF!)</f>
        <v/>
      </c>
    </row>
    <row r="112" ht="20.1" customFormat="1" customHeight="1" s="15">
      <c r="A112" s="647" t="n"/>
      <c r="B112" s="160" t="inlineStr">
        <is>
          <t>AFURA</t>
        </is>
      </c>
      <c r="C112" s="155" t="inlineStr">
        <is>
          <t>Total</t>
        </is>
      </c>
      <c r="D112" s="832" t="n">
        <v>9720</v>
      </c>
      <c r="E112" s="832" t="n"/>
      <c r="F112" s="833" t="n"/>
      <c r="G112" s="832" t="n"/>
      <c r="H112" s="834" t="n"/>
      <c r="I112" s="834" t="n"/>
      <c r="J112" s="832" t="n"/>
      <c r="K112" s="832" t="n"/>
      <c r="L112" s="848" t="n"/>
      <c r="M112" s="848" t="n"/>
      <c r="N112" s="848" t="n"/>
      <c r="O112" s="848" t="n"/>
      <c r="P112" s="832" t="n"/>
      <c r="Q112" s="832" t="n"/>
      <c r="R112" s="832" t="n"/>
      <c r="S112" s="832" t="n"/>
      <c r="T112" s="832" t="n"/>
      <c r="U112" s="832" t="n"/>
      <c r="V112" s="832" t="n"/>
      <c r="W112" s="832" t="n"/>
      <c r="X112" s="832" t="n"/>
      <c r="Y112" s="832" t="n"/>
      <c r="Z112" s="17">
        <f>SUM(#REF!)</f>
        <v/>
      </c>
    </row>
    <row r="113" ht="20.1" customFormat="1" customHeight="1" s="15">
      <c r="A113" s="647" t="n"/>
      <c r="B113" s="160" t="inlineStr">
        <is>
          <t>PECLIA</t>
        </is>
      </c>
      <c r="C113" s="155" t="inlineStr">
        <is>
          <t>Total</t>
        </is>
      </c>
      <c r="D113" s="832" t="n"/>
      <c r="E113" s="832" t="n"/>
      <c r="F113" s="833" t="n"/>
      <c r="G113" s="162" t="n"/>
      <c r="H113" s="834" t="n"/>
      <c r="I113" s="834" t="n"/>
      <c r="J113" s="832" t="n"/>
      <c r="K113" s="832" t="n"/>
      <c r="L113" s="848" t="n"/>
      <c r="M113" s="848" t="n"/>
      <c r="N113" s="848" t="n"/>
      <c r="O113" s="848" t="n"/>
      <c r="P113" s="832" t="n"/>
      <c r="Q113" s="832" t="n"/>
      <c r="R113" s="832" t="n"/>
      <c r="S113" s="832" t="n"/>
      <c r="T113" s="832" t="n"/>
      <c r="U113" s="832" t="n"/>
      <c r="V113" s="832" t="n"/>
      <c r="W113" s="832" t="n"/>
      <c r="X113" s="832" t="n"/>
      <c r="Y113" s="832" t="n"/>
      <c r="Z113" s="17">
        <f>SUM(#REF!)</f>
        <v/>
      </c>
    </row>
    <row r="114" ht="20.1" customFormat="1" customHeight="1" s="15">
      <c r="A114" s="647" t="n"/>
      <c r="B114" s="160" t="inlineStr">
        <is>
          <t>OSATO</t>
        </is>
      </c>
      <c r="C114" s="155" t="inlineStr">
        <is>
          <t>Total</t>
        </is>
      </c>
      <c r="D114" s="832" t="n"/>
      <c r="E114" s="832" t="n"/>
      <c r="F114" s="833" t="n"/>
      <c r="G114" s="162" t="n"/>
      <c r="H114" s="834" t="n"/>
      <c r="I114" s="834" t="n"/>
      <c r="J114" s="832" t="n"/>
      <c r="K114" s="832" t="n"/>
      <c r="L114" s="848" t="n"/>
      <c r="M114" s="848" t="n"/>
      <c r="N114" s="848" t="n"/>
      <c r="O114" s="848" t="n"/>
      <c r="P114" s="832" t="n"/>
      <c r="Q114" s="832" t="n"/>
      <c r="R114" s="832" t="n"/>
      <c r="S114" s="832" t="n"/>
      <c r="T114" s="832" t="n"/>
      <c r="U114" s="832" t="n"/>
      <c r="V114" s="832" t="n"/>
      <c r="W114" s="832" t="n"/>
      <c r="X114" s="832" t="n"/>
      <c r="Y114" s="832" t="n"/>
      <c r="Z114" s="17">
        <f>SUM(#REF!)</f>
        <v/>
      </c>
    </row>
    <row r="115" ht="20.1" customFormat="1" customHeight="1" s="15">
      <c r="A115" s="647" t="n"/>
      <c r="B115" s="160" t="inlineStr">
        <is>
          <t>HANAKO</t>
        </is>
      </c>
      <c r="C115" s="155" t="inlineStr">
        <is>
          <t>Total</t>
        </is>
      </c>
      <c r="D115" s="832" t="n"/>
      <c r="E115" s="832" t="n"/>
      <c r="F115" s="833" t="n"/>
      <c r="G115" s="162" t="n"/>
      <c r="H115" s="834" t="n"/>
      <c r="I115" s="834" t="n"/>
      <c r="J115" s="832" t="n"/>
      <c r="K115" s="832" t="n"/>
      <c r="L115" s="848" t="n"/>
      <c r="M115" s="848" t="n"/>
      <c r="N115" s="848" t="n"/>
      <c r="O115" s="848" t="n"/>
      <c r="P115" s="832" t="n"/>
      <c r="Q115" s="832" t="n"/>
      <c r="R115" s="832" t="n"/>
      <c r="S115" s="832" t="n"/>
      <c r="T115" s="832" t="n"/>
      <c r="U115" s="832" t="n"/>
      <c r="V115" s="832" t="n"/>
      <c r="W115" s="832" t="n"/>
      <c r="X115" s="832" t="n"/>
      <c r="Y115" s="832" t="n"/>
      <c r="Z115" s="17">
        <f>SUM(#REF!)</f>
        <v/>
      </c>
    </row>
    <row r="116" ht="20.1" customFormat="1" customHeight="1" s="15">
      <c r="A116" s="647" t="n"/>
      <c r="B116" s="160" t="inlineStr">
        <is>
          <t>LEJEU</t>
        </is>
      </c>
      <c r="C116" s="155" t="inlineStr">
        <is>
          <t>Total</t>
        </is>
      </c>
      <c r="D116" s="832" t="n">
        <v>102035</v>
      </c>
      <c r="E116" s="832" t="n"/>
      <c r="F116" s="833" t="n"/>
      <c r="G116" s="162" t="n"/>
      <c r="H116" s="834" t="n"/>
      <c r="I116" s="834" t="n"/>
      <c r="J116" s="832" t="n"/>
      <c r="K116" s="832" t="n"/>
      <c r="L116" s="848" t="n"/>
      <c r="M116" s="848" t="n"/>
      <c r="N116" s="848" t="n"/>
      <c r="O116" s="848" t="n"/>
      <c r="P116" s="832" t="n"/>
      <c r="Q116" s="832" t="n"/>
      <c r="R116" s="832" t="n"/>
      <c r="S116" s="832" t="n"/>
      <c r="T116" s="832" t="n"/>
      <c r="U116" s="832" t="n"/>
      <c r="V116" s="832" t="n"/>
      <c r="W116" s="832" t="n"/>
      <c r="X116" s="832" t="n"/>
      <c r="Y116" s="832" t="n"/>
      <c r="Z116" s="17">
        <f>SUM(#REF!)</f>
        <v/>
      </c>
    </row>
    <row r="117" ht="20.1" customFormat="1" customHeight="1" s="15">
      <c r="A117" s="647" t="n"/>
      <c r="B117" s="160" t="inlineStr">
        <is>
          <t>AISHODO</t>
        </is>
      </c>
      <c r="C117" s="155" t="inlineStr">
        <is>
          <t>Total</t>
        </is>
      </c>
      <c r="D117" s="832" t="n">
        <v>141253</v>
      </c>
      <c r="E117" s="832" t="n"/>
      <c r="F117" s="833" t="n"/>
      <c r="G117" s="832" t="n"/>
      <c r="H117" s="834" t="n"/>
      <c r="I117" s="834" t="n"/>
      <c r="J117" s="832" t="n"/>
      <c r="K117" s="832" t="n"/>
      <c r="L117" s="848" t="n"/>
      <c r="M117" s="848" t="n"/>
      <c r="N117" s="848" t="n"/>
      <c r="O117" s="848" t="n"/>
      <c r="P117" s="832" t="n"/>
      <c r="Q117" s="832" t="n"/>
      <c r="R117" s="832" t="n"/>
      <c r="S117" s="832" t="n"/>
      <c r="T117" s="832" t="n"/>
      <c r="U117" s="832" t="n"/>
      <c r="V117" s="832" t="n"/>
      <c r="W117" s="832" t="n"/>
      <c r="X117" s="832" t="n"/>
      <c r="Y117" s="832" t="n"/>
      <c r="Z117" s="17">
        <f>SUM(#REF!)</f>
        <v/>
      </c>
    </row>
    <row r="118" ht="20.1" customFormat="1" customHeight="1" s="15">
      <c r="A118" s="647" t="n"/>
      <c r="B118" s="160" t="inlineStr">
        <is>
          <t>CARING JAPAN (RUHAKU)</t>
        </is>
      </c>
      <c r="C118" s="155" t="inlineStr">
        <is>
          <t>Total</t>
        </is>
      </c>
      <c r="D118" s="832" t="n"/>
      <c r="E118" s="832" t="n"/>
      <c r="F118" s="833" t="n"/>
      <c r="G118" s="832" t="n"/>
      <c r="H118" s="834" t="n"/>
      <c r="I118" s="834" t="n"/>
      <c r="J118" s="832" t="n"/>
      <c r="K118" s="832" t="n"/>
      <c r="L118" s="848" t="n"/>
      <c r="M118" s="848" t="n"/>
      <c r="N118" s="848" t="n"/>
      <c r="O118" s="848" t="n"/>
      <c r="P118" s="832" t="n"/>
      <c r="Q118" s="832" t="n"/>
      <c r="R118" s="832" t="n"/>
      <c r="S118" s="832" t="n"/>
      <c r="T118" s="832" t="n"/>
      <c r="U118" s="832" t="n"/>
      <c r="V118" s="832" t="n"/>
      <c r="W118" s="832" t="n"/>
      <c r="X118" s="832" t="n"/>
      <c r="Y118" s="832" t="n"/>
      <c r="Z118" s="17">
        <f>SUM(#REF!)</f>
        <v/>
      </c>
    </row>
    <row r="119" ht="19.5" customFormat="1" customHeight="1" s="15">
      <c r="A119" s="647" t="n"/>
      <c r="B119" s="160" t="inlineStr">
        <is>
          <t>MEDION</t>
        </is>
      </c>
      <c r="C119" s="155" t="inlineStr">
        <is>
          <t>Total</t>
        </is>
      </c>
      <c r="D119" s="832" t="n"/>
      <c r="E119" s="832" t="n"/>
      <c r="F119" s="833" t="n"/>
      <c r="G119" s="832" t="n"/>
      <c r="H119" s="834" t="n"/>
      <c r="I119" s="834" t="n"/>
      <c r="J119" s="832" t="n"/>
      <c r="K119" s="832" t="n"/>
      <c r="L119" s="848" t="n"/>
      <c r="M119" s="848" t="n"/>
      <c r="N119" s="848" t="n"/>
      <c r="O119" s="848" t="n"/>
      <c r="P119" s="832" t="n"/>
      <c r="Q119" s="832" t="n"/>
      <c r="R119" s="832" t="n"/>
      <c r="S119" s="832" t="n"/>
      <c r="T119" s="832" t="n"/>
      <c r="U119" s="832" t="n"/>
      <c r="V119" s="832" t="n"/>
      <c r="W119" s="832" t="n"/>
      <c r="X119" s="832" t="n"/>
      <c r="Y119" s="832" t="n"/>
      <c r="Z119" s="17">
        <f>SUM(#REF!)</f>
        <v/>
      </c>
    </row>
    <row r="120" ht="20.1" customFormat="1" customHeight="1" s="15">
      <c r="A120" s="647" t="n"/>
      <c r="B120" s="160" t="inlineStr">
        <is>
          <t>McCoy</t>
        </is>
      </c>
      <c r="C120" s="155" t="inlineStr">
        <is>
          <t>Total</t>
        </is>
      </c>
      <c r="D120" s="832" t="n"/>
      <c r="E120" s="832" t="n"/>
      <c r="F120" s="833" t="n"/>
      <c r="G120" s="832" t="n"/>
      <c r="H120" s="834" t="n"/>
      <c r="I120" s="834" t="n"/>
      <c r="J120" s="832" t="n"/>
      <c r="K120" s="832" t="n"/>
      <c r="L120" s="848" t="n"/>
      <c r="M120" s="848" t="n"/>
      <c r="N120" s="848" t="n"/>
      <c r="O120" s="848" t="n"/>
      <c r="P120" s="832" t="n"/>
      <c r="Q120" s="832" t="n"/>
      <c r="R120" s="832" t="n"/>
      <c r="S120" s="832" t="n"/>
      <c r="T120" s="832" t="n"/>
      <c r="U120" s="832" t="n"/>
      <c r="V120" s="832" t="n"/>
      <c r="W120" s="832" t="n"/>
      <c r="X120" s="832" t="n"/>
      <c r="Y120" s="832" t="n"/>
      <c r="Z120" s="17">
        <f>SUM(#REF!)</f>
        <v/>
      </c>
    </row>
    <row r="121" ht="20.1" customFormat="1" customHeight="1" s="15">
      <c r="A121" s="647" t="n"/>
      <c r="B121" s="160" t="inlineStr">
        <is>
          <t>URESHINO</t>
        </is>
      </c>
      <c r="C121" s="155" t="inlineStr">
        <is>
          <t>Total</t>
        </is>
      </c>
      <c r="D121" s="832" t="n"/>
      <c r="E121" s="832" t="n"/>
      <c r="F121" s="833" t="n"/>
      <c r="G121" s="832" t="n"/>
      <c r="H121" s="834" t="n"/>
      <c r="I121" s="834" t="n"/>
      <c r="J121" s="832" t="n"/>
      <c r="K121" s="832" t="n"/>
      <c r="L121" s="848" t="n"/>
      <c r="M121" s="848" t="n"/>
      <c r="N121" s="848" t="n"/>
      <c r="O121" s="848" t="n"/>
      <c r="P121" s="832" t="n"/>
      <c r="Q121" s="832" t="n"/>
      <c r="R121" s="832" t="n"/>
      <c r="S121" s="832" t="n"/>
      <c r="T121" s="832" t="n"/>
      <c r="U121" s="832" t="n"/>
      <c r="V121" s="832" t="n"/>
      <c r="W121" s="832" t="n"/>
      <c r="X121" s="832" t="n"/>
      <c r="Y121" s="832" t="n"/>
      <c r="Z121" s="17">
        <f>SUM(#REF!)</f>
        <v/>
      </c>
    </row>
    <row r="122" ht="20.1" customFormat="1" customHeight="1" s="15">
      <c r="A122" s="647" t="n"/>
      <c r="B122" s="160" t="inlineStr">
        <is>
          <t>Luxces</t>
        </is>
      </c>
      <c r="C122" s="155" t="inlineStr">
        <is>
          <t>Total</t>
        </is>
      </c>
      <c r="D122" s="832" t="n"/>
      <c r="E122" s="832" t="n"/>
      <c r="F122" s="833" t="n"/>
      <c r="G122" s="832" t="n"/>
      <c r="H122" s="834" t="n"/>
      <c r="I122" s="834" t="n"/>
      <c r="J122" s="832" t="n"/>
      <c r="K122" s="832" t="n"/>
      <c r="L122" s="832" t="n"/>
      <c r="M122" s="832" t="n"/>
      <c r="N122" s="832" t="n"/>
      <c r="O122" s="832" t="n"/>
      <c r="P122" s="832" t="n"/>
      <c r="Q122" s="832" t="n"/>
      <c r="R122" s="832" t="n"/>
      <c r="S122" s="832" t="n"/>
      <c r="T122" s="832" t="n"/>
      <c r="U122" s="832" t="n"/>
      <c r="V122" s="832" t="n"/>
      <c r="W122" s="832" t="n"/>
      <c r="X122" s="832" t="n"/>
      <c r="Y122" s="832" t="n"/>
      <c r="Z122" s="17">
        <f>SUM(#REF!)</f>
        <v/>
      </c>
    </row>
    <row r="123" ht="20.1" customFormat="1" customHeight="1" s="15">
      <c r="A123" s="647" t="n"/>
      <c r="B123" s="160" t="inlineStr">
        <is>
          <t>Diaasjapan</t>
        </is>
      </c>
      <c r="C123" s="155" t="inlineStr">
        <is>
          <t>Total</t>
        </is>
      </c>
      <c r="D123" s="832" t="n"/>
      <c r="E123" s="832" t="n"/>
      <c r="F123" s="833" t="n"/>
      <c r="G123" s="832" t="n"/>
      <c r="H123" s="834" t="n"/>
      <c r="I123" s="834" t="n"/>
      <c r="J123" s="832" t="n"/>
      <c r="K123" s="832" t="n"/>
      <c r="L123" s="856" t="n"/>
      <c r="M123" s="856" t="n"/>
      <c r="N123" s="856" t="n"/>
      <c r="O123" s="832" t="n"/>
      <c r="P123" s="832" t="n"/>
      <c r="Q123" s="832" t="n"/>
      <c r="R123" s="832" t="n"/>
      <c r="S123" s="832" t="n"/>
      <c r="T123" s="832" t="n"/>
      <c r="U123" s="832" t="n"/>
      <c r="V123" s="832" t="n"/>
      <c r="W123" s="832" t="n"/>
      <c r="X123" s="832" t="n"/>
      <c r="Y123" s="832" t="n"/>
      <c r="Z123" s="17" t="n"/>
    </row>
    <row r="124" ht="20.1" customFormat="1" customHeight="1" s="15">
      <c r="A124" s="647" t="n"/>
      <c r="B124" s="160" t="inlineStr">
        <is>
          <t>DIAMANTE</t>
        </is>
      </c>
      <c r="C124" s="155" t="inlineStr">
        <is>
          <t>Total</t>
        </is>
      </c>
      <c r="D124" s="832" t="n"/>
      <c r="E124" s="832" t="n"/>
      <c r="F124" s="833" t="n"/>
      <c r="G124" s="832" t="n"/>
      <c r="H124" s="834" t="n"/>
      <c r="I124" s="834" t="n"/>
      <c r="J124" s="832" t="n"/>
      <c r="K124" s="832" t="n"/>
      <c r="L124" s="856" t="n"/>
      <c r="M124" s="856" t="n"/>
      <c r="N124" s="856" t="n"/>
      <c r="O124" s="832" t="n"/>
      <c r="P124" s="832" t="n"/>
      <c r="Q124" s="832" t="n"/>
      <c r="R124" s="832" t="n"/>
      <c r="S124" s="832" t="n"/>
      <c r="T124" s="832" t="n"/>
      <c r="U124" s="832" t="n"/>
      <c r="V124" s="832" t="n"/>
      <c r="W124" s="832" t="n"/>
      <c r="X124" s="832" t="n"/>
      <c r="Y124" s="832" t="n"/>
      <c r="Z124" s="17">
        <f>SUM(#REF!)</f>
        <v/>
      </c>
    </row>
    <row r="125" ht="20.1" customFormat="1" customHeight="1" s="15">
      <c r="A125" s="647" t="n"/>
      <c r="B125" s="156" t="inlineStr">
        <is>
          <t>FAJ</t>
        </is>
      </c>
      <c r="C125" s="155" t="inlineStr">
        <is>
          <t>Total</t>
        </is>
      </c>
      <c r="D125" s="838" t="n"/>
      <c r="E125" s="838" t="n"/>
      <c r="F125" s="838" t="n"/>
      <c r="G125" s="838" t="n"/>
      <c r="H125" s="838" t="n"/>
      <c r="I125" s="838" t="n"/>
      <c r="J125" s="838" t="n"/>
      <c r="K125" s="838" t="n"/>
      <c r="L125" s="871" t="n"/>
      <c r="M125" s="871" t="n"/>
      <c r="N125" s="871" t="n"/>
      <c r="O125" s="871" t="n"/>
      <c r="P125" s="838" t="n"/>
      <c r="Q125" s="838" t="n"/>
      <c r="R125" s="838" t="n"/>
      <c r="S125" s="838" t="n"/>
      <c r="T125" s="838" t="n"/>
      <c r="U125" s="838" t="n"/>
      <c r="V125" s="838" t="n"/>
      <c r="W125" s="838" t="n"/>
      <c r="X125" s="838" t="n"/>
      <c r="Y125" s="838" t="n"/>
      <c r="Z125" s="17">
        <f>SUM(#REF!)</f>
        <v/>
      </c>
      <c r="AA125" s="659" t="n"/>
    </row>
    <row r="126" ht="20.1" customFormat="1" customHeight="1" s="15">
      <c r="A126" s="647" t="n"/>
      <c r="B126" s="153" t="inlineStr">
        <is>
          <t>Freight</t>
        </is>
      </c>
      <c r="C126" s="151" t="n"/>
      <c r="D126" s="844" t="n"/>
      <c r="E126" s="844" t="n"/>
      <c r="F126" s="844" t="n"/>
      <c r="G126" s="844" t="n"/>
      <c r="H126" s="844" t="n"/>
      <c r="I126" s="844" t="n"/>
      <c r="J126" s="844" t="n"/>
      <c r="K126" s="872" t="n"/>
      <c r="L126" s="873" t="n"/>
      <c r="M126" s="873" t="n"/>
      <c r="N126" s="873" t="n"/>
      <c r="O126" s="843" t="n"/>
      <c r="P126" s="844" t="n"/>
      <c r="Q126" s="844" t="n"/>
      <c r="R126" s="844" t="n"/>
      <c r="S126" s="844" t="n"/>
      <c r="T126" s="844" t="n"/>
      <c r="U126" s="844" t="n"/>
      <c r="V126" s="844">
        <f>V87+V89+V88+V94+V93+V96+V95+V97+V90+V99+V122+V105+V98+V100+V110+V102+V109+V104+V106+V124+V108+V107+V103+V111+V113+V115+V112</f>
        <v/>
      </c>
      <c r="W126" s="844">
        <f>W87+W89+W88+W94+W93+W96+W95+W97+W90+W99+W122+W105+W98+W100+W110+W102+W109+W104+W106+W124+W108+W107+W103+W111+W113+W115+W112</f>
        <v/>
      </c>
      <c r="X126" s="844">
        <f>X87+X89+X88+X94+X93+X96+X95+X97+X90+X99+X122+X105+X98+X100+X110+X102+X109+X104+X106+X124+X108+X107+X103+X111+X113+X115+X112</f>
        <v/>
      </c>
      <c r="Y126" s="844">
        <f>Y87+Y89+Y88+Y94+Y93+Y96+Y95+Y97+Y90+Y99+Y122+Y105+Y98+Y100+Y110+Y102+Y109+Y104+Y106+Y124+Y108+Y107+Y103+Y111+Y113+Y115+Y112</f>
        <v/>
      </c>
      <c r="Z126" s="17">
        <f>SUM(#REF!)</f>
        <v/>
      </c>
      <c r="AB126" s="43">
        <f>Z127+AA126</f>
        <v/>
      </c>
      <c r="AC126" s="659" t="n"/>
    </row>
    <row r="127" ht="20.1" customFormat="1" customHeight="1" s="15" thickBot="1">
      <c r="A127" s="648" t="n"/>
      <c r="B127" s="152" t="inlineStr">
        <is>
          <t>ROYAL COSMETICSのマージン</t>
        </is>
      </c>
      <c r="C127" s="151" t="n"/>
      <c r="D127" s="844" t="n">
        <v>106200</v>
      </c>
      <c r="E127" s="844" t="n"/>
      <c r="F127" s="844" t="n"/>
      <c r="G127" s="844" t="n"/>
      <c r="H127" s="844" t="n"/>
      <c r="I127" s="844" t="n"/>
      <c r="J127" s="844" t="n"/>
      <c r="K127" s="872" t="n"/>
      <c r="L127" s="873" t="n"/>
      <c r="M127" s="873" t="n"/>
      <c r="N127" s="873" t="n"/>
      <c r="O127" s="843" t="n"/>
      <c r="P127" s="843" t="n"/>
      <c r="Q127" s="844" t="n"/>
      <c r="R127" s="844" t="n"/>
      <c r="S127" s="844" t="n"/>
      <c r="T127" s="872" t="n"/>
      <c r="U127" s="874" t="n"/>
      <c r="V127" s="875" t="n"/>
      <c r="W127" s="843" t="n"/>
      <c r="X127" s="844" t="n"/>
      <c r="Y127" s="844" t="n"/>
      <c r="Z127" s="17">
        <f>SUM(#REF!)</f>
        <v/>
      </c>
      <c r="AB127" s="43">
        <f>AB126-AC86</f>
        <v/>
      </c>
    </row>
    <row r="128" ht="20.1" customFormat="1" customHeight="1" s="15" thickBot="1">
      <c r="A128" s="526" t="inlineStr">
        <is>
          <t>輸送費込み請求金額</t>
        </is>
      </c>
      <c r="B128" s="719" t="n"/>
      <c r="C128" s="719" t="n"/>
      <c r="D128" s="844">
        <f>SUM(D87:D127)</f>
        <v/>
      </c>
      <c r="E128" s="844" t="n"/>
      <c r="F128" s="844" t="n"/>
      <c r="G128" s="844" t="n"/>
      <c r="H128" s="844" t="n"/>
      <c r="I128" s="844" t="n"/>
      <c r="J128" s="844" t="n"/>
      <c r="K128" s="872" t="n"/>
      <c r="L128" s="873" t="n"/>
      <c r="M128" s="873" t="n"/>
      <c r="N128" s="873" t="n"/>
      <c r="O128" s="843" t="n"/>
      <c r="P128" s="843" t="n"/>
      <c r="Q128" s="844" t="n"/>
      <c r="R128" s="844" t="n"/>
      <c r="S128" s="844" t="n"/>
      <c r="T128" s="872" t="n"/>
      <c r="U128" s="876" t="n"/>
      <c r="V128" s="877">
        <f>V125+V126</f>
        <v/>
      </c>
      <c r="W128" s="843">
        <f>W125+W126</f>
        <v/>
      </c>
      <c r="X128" s="844">
        <f>X125+X126</f>
        <v/>
      </c>
      <c r="Y128" s="844">
        <f>Y125+Y126</f>
        <v/>
      </c>
      <c r="Z128" s="17">
        <f>SUM(#REF!)</f>
        <v/>
      </c>
    </row>
    <row r="129" ht="20.1" customFormat="1" customHeight="1" s="15">
      <c r="A129" s="878" t="inlineStr">
        <is>
          <t>RC社手数料</t>
        </is>
      </c>
      <c r="B129" s="719" t="n"/>
      <c r="C129" s="667" t="n"/>
      <c r="D129" s="844" t="n">
        <v>87645</v>
      </c>
      <c r="E129" s="844" t="n"/>
      <c r="F129" s="844" t="n"/>
      <c r="G129" s="844" t="n"/>
      <c r="H129" s="844" t="n"/>
      <c r="I129" s="844" t="n"/>
      <c r="J129" s="844" t="n"/>
      <c r="K129" s="872" t="n"/>
      <c r="L129" s="873" t="n"/>
      <c r="M129" s="873" t="n"/>
      <c r="N129" s="873" t="n"/>
      <c r="O129" s="879" t="n"/>
      <c r="P129" s="843" t="n"/>
      <c r="Q129" s="844" t="n"/>
      <c r="R129" s="844" t="n"/>
      <c r="S129" s="844" t="n"/>
      <c r="T129" s="872" t="n"/>
      <c r="U129" s="874" t="n"/>
      <c r="V129" s="875" t="n"/>
      <c r="W129" s="843" t="n"/>
      <c r="X129" s="844" t="n"/>
      <c r="Y129" s="844" t="n"/>
      <c r="Z129" s="17" t="n"/>
    </row>
    <row r="130" ht="20.1" customFormat="1" customHeight="1" s="15">
      <c r="A130" s="880" t="inlineStr">
        <is>
          <t>KS/センコン総合利益</t>
        </is>
      </c>
      <c r="B130" s="681" t="n"/>
      <c r="C130" s="681" t="n"/>
      <c r="D130" s="844">
        <f>(D128-D86)-D129</f>
        <v/>
      </c>
      <c r="E130" s="844" t="n"/>
      <c r="F130" s="844" t="n"/>
      <c r="G130" s="844" t="n"/>
      <c r="H130" s="844" t="n"/>
      <c r="I130" s="844" t="n"/>
      <c r="J130" s="844" t="n"/>
      <c r="K130" s="872" t="n"/>
      <c r="L130" s="873" t="n"/>
      <c r="M130" s="873" t="n"/>
      <c r="N130" s="873" t="n"/>
      <c r="O130" s="879" t="n"/>
      <c r="P130" s="844" t="n"/>
      <c r="Q130" s="844" t="n"/>
      <c r="R130" s="844" t="n"/>
      <c r="S130" s="844" t="n"/>
      <c r="T130" s="844" t="n"/>
      <c r="U130" s="881" t="n"/>
      <c r="V130" s="881">
        <f>V128-V86</f>
        <v/>
      </c>
      <c r="W130" s="844">
        <f>W128-W86</f>
        <v/>
      </c>
      <c r="X130" s="844">
        <f>X128-X86</f>
        <v/>
      </c>
      <c r="Y130" s="844">
        <f>Y128-Y86</f>
        <v/>
      </c>
      <c r="Z130" s="26">
        <f>Z128/Z127</f>
        <v/>
      </c>
    </row>
    <row r="131" ht="20.1" customFormat="1" customHeight="1" s="15">
      <c r="A131" s="703" t="n"/>
      <c r="B131" s="708" t="n"/>
      <c r="C131" s="708" t="n"/>
      <c r="D131" s="212">
        <f>D130/D128</f>
        <v/>
      </c>
      <c r="E131" s="212" t="n"/>
      <c r="F131" s="212" t="n"/>
      <c r="G131" s="212" t="n"/>
      <c r="H131" s="212" t="n"/>
      <c r="I131" s="212" t="n"/>
      <c r="J131" s="212" t="n"/>
      <c r="K131" s="212" t="n"/>
      <c r="L131" s="141" t="n"/>
      <c r="M131" s="141" t="n"/>
      <c r="N131" s="141" t="n"/>
      <c r="O131" s="212" t="n"/>
      <c r="P131" s="212" t="n"/>
      <c r="Q131" s="212" t="n"/>
      <c r="R131" s="212" t="n"/>
      <c r="S131" s="212" t="n"/>
      <c r="T131" s="212" t="n"/>
      <c r="U131" s="212" t="n"/>
      <c r="V131" s="212">
        <f>V130/V128</f>
        <v/>
      </c>
      <c r="W131" s="212">
        <f>W130/W128</f>
        <v/>
      </c>
      <c r="X131" s="212">
        <f>X130/X128</f>
        <v/>
      </c>
      <c r="Y131" s="212">
        <f>Y130/Y128</f>
        <v/>
      </c>
      <c r="Z131" s="782">
        <f>SUM(#REF!)</f>
        <v/>
      </c>
    </row>
    <row r="132" ht="20.1" customFormat="1" customHeight="1" s="15">
      <c r="A132" s="596" t="inlineStr">
        <is>
          <t>センコン
利益</t>
        </is>
      </c>
      <c r="B132" s="597" t="inlineStr">
        <is>
          <t>センコン利益(FLOUVEIL,CBON)</t>
        </is>
      </c>
      <c r="C132" s="667" t="n"/>
      <c r="D132" s="844">
        <f>D11-D9</f>
        <v/>
      </c>
      <c r="E132" s="844" t="n"/>
      <c r="F132" s="844" t="n"/>
      <c r="G132" s="844" t="n"/>
      <c r="H132" s="844" t="n"/>
      <c r="I132" s="844" t="n"/>
      <c r="J132" s="844" t="n"/>
      <c r="K132" s="844" t="n"/>
      <c r="L132" s="844" t="n"/>
      <c r="M132" s="844" t="n"/>
      <c r="N132" s="844" t="n"/>
      <c r="O132" s="844" t="n"/>
      <c r="P132" s="844" t="n"/>
      <c r="Q132" s="844" t="n"/>
      <c r="R132" s="844" t="n"/>
      <c r="S132" s="844" t="n"/>
      <c r="T132" s="844" t="n"/>
      <c r="U132" s="844" t="n"/>
      <c r="V132" s="844">
        <f>(V5-V3)+(V11-V9)</f>
        <v/>
      </c>
      <c r="W132" s="844">
        <f>(W5-W3)+(W11-W9)</f>
        <v/>
      </c>
      <c r="X132" s="844" t="n"/>
      <c r="Y132" s="844" t="n"/>
      <c r="Z132" s="25">
        <f>Z131/(Z11+Z5)</f>
        <v/>
      </c>
    </row>
    <row r="133" ht="20.1" customFormat="1" customHeight="1" s="15">
      <c r="A133" s="648" t="n"/>
      <c r="B133" s="597" t="inlineStr">
        <is>
          <t>センコン利益率(FLOUVEIL,CBON)</t>
        </is>
      </c>
      <c r="C133" s="667" t="n"/>
      <c r="D133" s="212">
        <f>D132/D11</f>
        <v/>
      </c>
      <c r="E133" s="212" t="n"/>
      <c r="F133" s="212" t="n"/>
      <c r="G133" s="212" t="n"/>
      <c r="H133" s="212" t="n"/>
      <c r="I133" s="212" t="n"/>
      <c r="J133" s="212" t="n"/>
      <c r="K133" s="212" t="n"/>
      <c r="L133" s="212" t="n"/>
      <c r="M133" s="212" t="n"/>
      <c r="N133" s="212" t="n"/>
      <c r="O133" s="212" t="n"/>
      <c r="P133" s="212" t="n"/>
      <c r="Q133" s="212" t="n"/>
      <c r="R133" s="212" t="n"/>
      <c r="S133" s="212" t="n"/>
      <c r="T133" s="212" t="n"/>
      <c r="U133" s="212" t="n"/>
      <c r="V133" s="212">
        <f>V132/(V11+V5)</f>
        <v/>
      </c>
      <c r="W133" s="212">
        <f>W132/(W11+W5)</f>
        <v/>
      </c>
      <c r="X133" s="212" t="n"/>
      <c r="Y133" s="212" t="n"/>
      <c r="Z133" s="782">
        <f>SUM(#REF!)</f>
        <v/>
      </c>
    </row>
    <row r="134" ht="20.1" customFormat="1" customHeight="1" s="15">
      <c r="A134" s="559" t="inlineStr">
        <is>
          <t>KS商品別利益</t>
        </is>
      </c>
      <c r="B134" s="560" t="inlineStr">
        <is>
          <t>（FLOUVEIL）</t>
        </is>
      </c>
      <c r="C134" s="705" t="n"/>
      <c r="D134" s="832">
        <f>D87-D5</f>
        <v/>
      </c>
      <c r="E134" s="832" t="n"/>
      <c r="F134" s="832" t="n"/>
      <c r="G134" s="832" t="n"/>
      <c r="H134" s="832" t="n"/>
      <c r="I134" s="832" t="n"/>
      <c r="J134" s="832" t="n"/>
      <c r="K134" s="832" t="n"/>
      <c r="L134" s="832" t="n"/>
      <c r="M134" s="832" t="n"/>
      <c r="N134" s="832" t="n"/>
      <c r="O134" s="832" t="n"/>
      <c r="P134" s="832" t="n"/>
      <c r="Q134" s="832" t="n"/>
      <c r="R134" s="832" t="n"/>
      <c r="S134" s="832" t="n"/>
      <c r="T134" s="832" t="n"/>
      <c r="U134" s="832" t="n"/>
      <c r="V134" s="832" t="n"/>
      <c r="W134" s="832">
        <f>W87-W5</f>
        <v/>
      </c>
      <c r="X134" s="832" t="n"/>
      <c r="Y134" s="832" t="n"/>
      <c r="Z134" s="26">
        <f>Z133/Z87</f>
        <v/>
      </c>
    </row>
    <row r="135" ht="20.1" customFormat="1" customHeight="1" s="15">
      <c r="A135" s="647" t="n"/>
      <c r="B135" s="703" t="n"/>
      <c r="C135" s="704" t="n"/>
      <c r="D135" s="212">
        <f>D134/D87</f>
        <v/>
      </c>
      <c r="E135" s="212" t="n"/>
      <c r="F135" s="212" t="n"/>
      <c r="G135" s="212" t="n"/>
      <c r="H135" s="212" t="n"/>
      <c r="I135" s="212" t="n"/>
      <c r="J135" s="212" t="n"/>
      <c r="K135" s="212" t="n"/>
      <c r="L135" s="212" t="n"/>
      <c r="M135" s="212" t="n"/>
      <c r="N135" s="212" t="n"/>
      <c r="O135" s="212" t="n"/>
      <c r="P135" s="212" t="n"/>
      <c r="Q135" s="212" t="n"/>
      <c r="R135" s="212" t="n"/>
      <c r="S135" s="212" t="n"/>
      <c r="T135" s="212" t="n"/>
      <c r="U135" s="212" t="n"/>
      <c r="V135" s="212" t="n"/>
      <c r="W135" s="212" t="n"/>
      <c r="X135" s="212" t="n"/>
      <c r="Y135" s="212" t="n"/>
      <c r="Z135" s="782">
        <f>SUM(#REF!)</f>
        <v/>
      </c>
    </row>
    <row r="136" ht="20.1" customFormat="1" customHeight="1" s="15">
      <c r="A136" s="647" t="n"/>
      <c r="B136" s="560" t="inlineStr">
        <is>
          <t>（RELENT）</t>
        </is>
      </c>
      <c r="C136" s="705" t="n"/>
      <c r="D136" s="139">
        <f>D88-D7</f>
        <v/>
      </c>
      <c r="E136" s="139" t="n"/>
      <c r="F136" s="139" t="n"/>
      <c r="G136" s="139" t="n"/>
      <c r="H136" s="139" t="n"/>
      <c r="I136" s="139" t="n"/>
      <c r="J136" s="139" t="n"/>
      <c r="K136" s="139" t="n"/>
      <c r="L136" s="139" t="n"/>
      <c r="M136" s="139" t="n"/>
      <c r="N136" s="139" t="n"/>
      <c r="O136" s="139" t="n"/>
      <c r="P136" s="139" t="n"/>
      <c r="Q136" s="139" t="n"/>
      <c r="R136" s="139" t="n"/>
      <c r="S136" s="139" t="n"/>
      <c r="T136" s="139" t="n"/>
      <c r="U136" s="139" t="n"/>
      <c r="V136" s="139">
        <f>V88-V7</f>
        <v/>
      </c>
      <c r="W136" s="139">
        <f>W88-W7</f>
        <v/>
      </c>
      <c r="X136" s="139" t="n"/>
      <c r="Y136" s="139" t="n"/>
      <c r="Z136" s="25">
        <f>Z135/Z88</f>
        <v/>
      </c>
    </row>
    <row r="137" ht="20.1" customFormat="1" customHeight="1" s="15">
      <c r="A137" s="647" t="n"/>
      <c r="B137" s="703" t="n"/>
      <c r="C137" s="704" t="n"/>
      <c r="D137" s="212">
        <f>D136/D88</f>
        <v/>
      </c>
      <c r="E137" s="212" t="n"/>
      <c r="F137" s="212" t="n"/>
      <c r="G137" s="212" t="n"/>
      <c r="H137" s="212" t="n"/>
      <c r="I137" s="212" t="n"/>
      <c r="J137" s="212" t="n"/>
      <c r="K137" s="212" t="n"/>
      <c r="L137" s="212" t="n"/>
      <c r="M137" s="212" t="n"/>
      <c r="N137" s="212" t="n"/>
      <c r="O137" s="212" t="n"/>
      <c r="P137" s="212" t="n"/>
      <c r="Q137" s="212" t="n"/>
      <c r="R137" s="212" t="n"/>
      <c r="S137" s="212" t="n"/>
      <c r="T137" s="212" t="n"/>
      <c r="U137" s="212" t="n"/>
      <c r="V137" s="212">
        <f>V136/V88</f>
        <v/>
      </c>
      <c r="W137" s="212">
        <f>W136/W88</f>
        <v/>
      </c>
      <c r="X137" s="212" t="n"/>
      <c r="Y137" s="212" t="n"/>
      <c r="Z137" s="782">
        <f>SUM(#REF!)</f>
        <v/>
      </c>
    </row>
    <row r="138" ht="20.1" customFormat="1" customHeight="1" s="15">
      <c r="A138" s="647" t="n"/>
      <c r="B138" s="560" t="inlineStr">
        <is>
          <t>(CBON)</t>
        </is>
      </c>
      <c r="C138" s="705" t="n"/>
      <c r="D138" s="844">
        <f>D89-D9</f>
        <v/>
      </c>
      <c r="E138" s="844" t="n"/>
      <c r="F138" s="844" t="n"/>
      <c r="G138" s="844" t="n"/>
      <c r="H138" s="844" t="n"/>
      <c r="I138" s="844" t="n"/>
      <c r="J138" s="844" t="n"/>
      <c r="K138" s="844" t="n"/>
      <c r="L138" s="844" t="n"/>
      <c r="M138" s="844" t="n"/>
      <c r="N138" s="844" t="n"/>
      <c r="O138" s="844" t="n"/>
      <c r="P138" s="844" t="n"/>
      <c r="Q138" s="844" t="n"/>
      <c r="R138" s="844" t="n"/>
      <c r="S138" s="844" t="n"/>
      <c r="T138" s="844" t="n"/>
      <c r="U138" s="844" t="n"/>
      <c r="V138" s="844">
        <f>V89-V11</f>
        <v/>
      </c>
      <c r="W138" s="844">
        <f>W89-W11</f>
        <v/>
      </c>
      <c r="X138" s="844" t="n"/>
      <c r="Y138" s="844" t="n"/>
      <c r="Z138" s="25">
        <f>Z137/Z89</f>
        <v/>
      </c>
    </row>
    <row r="139" ht="20.1" customFormat="1" customHeight="1" s="15">
      <c r="A139" s="647" t="n"/>
      <c r="B139" s="703" t="n"/>
      <c r="C139" s="704" t="n"/>
      <c r="D139" s="212">
        <f>D138/D89</f>
        <v/>
      </c>
      <c r="E139" s="212" t="n"/>
      <c r="F139" s="212" t="n"/>
      <c r="G139" s="212" t="n"/>
      <c r="H139" s="212" t="n"/>
      <c r="I139" s="212" t="n"/>
      <c r="J139" s="212" t="n"/>
      <c r="K139" s="212" t="n"/>
      <c r="L139" s="212" t="n"/>
      <c r="M139" s="212" t="n"/>
      <c r="N139" s="212" t="n"/>
      <c r="O139" s="212" t="n"/>
      <c r="P139" s="212" t="n"/>
      <c r="Q139" s="212" t="n"/>
      <c r="R139" s="212" t="n"/>
      <c r="S139" s="212" t="n"/>
      <c r="T139" s="212" t="n"/>
      <c r="U139" s="212" t="n"/>
      <c r="V139" s="212">
        <f>V138/V89</f>
        <v/>
      </c>
      <c r="W139" s="212">
        <f>W138/W89</f>
        <v/>
      </c>
      <c r="X139" s="212" t="n"/>
      <c r="Y139" s="212" t="n"/>
      <c r="Z139" s="783">
        <f>SUM(#REF!)</f>
        <v/>
      </c>
    </row>
    <row r="140" ht="20.1" customFormat="1" customHeight="1" s="15">
      <c r="A140" s="647" t="n"/>
      <c r="B140" s="560" t="inlineStr">
        <is>
          <t>(Q1st)</t>
        </is>
      </c>
      <c r="C140" s="705" t="n"/>
      <c r="D140" s="785">
        <f>D90-D13</f>
        <v/>
      </c>
      <c r="E140" s="785" t="n"/>
      <c r="F140" s="785" t="n"/>
      <c r="G140" s="785" t="n"/>
      <c r="H140" s="785" t="n"/>
      <c r="I140" s="785" t="n"/>
      <c r="J140" s="785" t="n"/>
      <c r="K140" s="785" t="n"/>
      <c r="L140" s="785" t="n"/>
      <c r="M140" s="785" t="n"/>
      <c r="N140" s="785" t="n"/>
      <c r="O140" s="785" t="n"/>
      <c r="P140" s="785" t="n"/>
      <c r="Q140" s="785" t="n"/>
      <c r="R140" s="785" t="n"/>
      <c r="S140" s="785" t="n"/>
      <c r="T140" s="785" t="n"/>
      <c r="U140" s="785" t="n"/>
      <c r="V140" s="785" t="n"/>
      <c r="W140" s="785">
        <f>W90-W13</f>
        <v/>
      </c>
      <c r="X140" s="785" t="n"/>
      <c r="Y140" s="785" t="n"/>
      <c r="Z140" s="25">
        <f>Z139/Z90</f>
        <v/>
      </c>
    </row>
    <row r="141" ht="20.1" customFormat="1" customHeight="1" s="15">
      <c r="A141" s="647" t="n"/>
      <c r="B141" s="703" t="n"/>
      <c r="C141" s="704" t="n"/>
      <c r="D141" s="212">
        <f>D140/D90</f>
        <v/>
      </c>
      <c r="E141" s="212" t="n"/>
      <c r="F141" s="212" t="n"/>
      <c r="G141" s="212" t="n"/>
      <c r="H141" s="212" t="n"/>
      <c r="I141" s="212" t="n"/>
      <c r="J141" s="212" t="n"/>
      <c r="K141" s="212" t="n"/>
      <c r="L141" s="212" t="n"/>
      <c r="M141" s="212" t="n"/>
      <c r="N141" s="212" t="n"/>
      <c r="O141" s="212" t="n"/>
      <c r="P141" s="212" t="n"/>
      <c r="Q141" s="212" t="n"/>
      <c r="R141" s="212" t="n"/>
      <c r="S141" s="212" t="n"/>
      <c r="T141" s="212" t="n"/>
      <c r="U141" s="212" t="n"/>
      <c r="V141" s="212" t="n"/>
      <c r="W141" s="212">
        <f>W140/W90</f>
        <v/>
      </c>
      <c r="X141" s="212" t="n"/>
      <c r="Y141" s="212" t="n"/>
      <c r="Z141" s="782">
        <f>SUM(#REF!)</f>
        <v/>
      </c>
    </row>
    <row r="142" ht="20.1" customFormat="1" customHeight="1" s="15">
      <c r="A142" s="647" t="n"/>
      <c r="B142" s="587" t="inlineStr">
        <is>
          <t>ＣＨＡＮＳＯＮ</t>
        </is>
      </c>
      <c r="C142" s="705" t="n"/>
      <c r="D142" s="707">
        <f>D91-D15</f>
        <v/>
      </c>
      <c r="E142" s="707" t="n"/>
      <c r="F142" s="882" t="n"/>
      <c r="G142" s="882" t="n"/>
      <c r="H142" s="882" t="n"/>
      <c r="I142" s="882" t="n"/>
      <c r="J142" s="882" t="n"/>
      <c r="K142" s="882" t="n"/>
      <c r="L142" s="882" t="n"/>
      <c r="M142" s="882" t="n"/>
      <c r="N142" s="882" t="n"/>
      <c r="O142" s="882" t="n"/>
      <c r="P142" s="882" t="n"/>
      <c r="Q142" s="882" t="n"/>
      <c r="R142" s="882" t="n"/>
      <c r="S142" s="882" t="n"/>
      <c r="T142" s="882" t="n"/>
      <c r="U142" s="882" t="n"/>
      <c r="V142" s="882" t="n"/>
      <c r="W142" s="882">
        <f>W93-W15</f>
        <v/>
      </c>
      <c r="X142" s="882" t="n"/>
      <c r="Y142" s="882" t="n"/>
      <c r="Z142" s="25">
        <f>Z141/Z93</f>
        <v/>
      </c>
    </row>
    <row r="143" ht="20.1" customFormat="1" customHeight="1" s="15">
      <c r="A143" s="647" t="n"/>
      <c r="B143" s="703" t="n"/>
      <c r="C143" s="704" t="n"/>
      <c r="D143" s="114">
        <f>D142/D91</f>
        <v/>
      </c>
      <c r="E143" s="114" t="n"/>
      <c r="F143" s="132" t="n"/>
      <c r="G143" s="132" t="n"/>
      <c r="H143" s="132" t="n"/>
      <c r="I143" s="132" t="n"/>
      <c r="J143" s="132" t="n"/>
      <c r="K143" s="132" t="n"/>
      <c r="L143" s="132" t="n"/>
      <c r="M143" s="132" t="n"/>
      <c r="N143" s="132" t="n"/>
      <c r="O143" s="132" t="n"/>
      <c r="P143" s="132" t="n"/>
      <c r="Q143" s="132" t="n"/>
      <c r="R143" s="132" t="n"/>
      <c r="S143" s="132" t="n"/>
      <c r="T143" s="132" t="n"/>
      <c r="U143" s="132" t="n"/>
      <c r="V143" s="132" t="n"/>
      <c r="W143" s="132">
        <f>W142/W93</f>
        <v/>
      </c>
      <c r="X143" s="132" t="n"/>
      <c r="Y143" s="132" t="n"/>
      <c r="Z143" s="782">
        <f>SUM(#REF!)</f>
        <v/>
      </c>
    </row>
    <row r="144" ht="20.1" customFormat="1" customHeight="1" s="15">
      <c r="A144" s="647" t="n"/>
      <c r="B144" s="587" t="inlineStr">
        <is>
          <t>(姫ラボ）</t>
        </is>
      </c>
      <c r="C144" s="705" t="n"/>
      <c r="D144" s="654">
        <f>D92-D17</f>
        <v/>
      </c>
      <c r="E144" s="654" t="n"/>
      <c r="F144" s="838" t="n"/>
      <c r="G144" s="838" t="n"/>
      <c r="H144" s="838" t="n"/>
      <c r="I144" s="838" t="n"/>
      <c r="J144" s="838" t="n"/>
      <c r="K144" s="838" t="n"/>
      <c r="L144" s="838" t="n"/>
      <c r="M144" s="838" t="n"/>
      <c r="N144" s="838" t="n"/>
      <c r="O144" s="838" t="n"/>
      <c r="P144" s="838" t="n"/>
      <c r="Q144" s="838" t="n"/>
      <c r="R144" s="838" t="n"/>
      <c r="S144" s="838" t="n"/>
      <c r="T144" s="838" t="n"/>
      <c r="U144" s="838" t="n"/>
      <c r="V144" s="838" t="n"/>
      <c r="W144" s="838">
        <f>W94-W17</f>
        <v/>
      </c>
      <c r="X144" s="838" t="n"/>
      <c r="Y144" s="838" t="n"/>
      <c r="Z144" s="25">
        <f>Z143/Z94</f>
        <v/>
      </c>
    </row>
    <row r="145" ht="20.1" customFormat="1" customHeight="1" s="15">
      <c r="A145" s="647" t="n"/>
      <c r="B145" s="703" t="n"/>
      <c r="C145" s="704" t="n"/>
      <c r="D145" s="114">
        <f>D144/D92</f>
        <v/>
      </c>
      <c r="E145" s="114" t="n"/>
      <c r="F145" s="132" t="n"/>
      <c r="G145" s="132" t="n"/>
      <c r="H145" s="132" t="n"/>
      <c r="I145" s="132" t="n"/>
      <c r="J145" s="132" t="n"/>
      <c r="K145" s="132" t="n"/>
      <c r="L145" s="132" t="n"/>
      <c r="M145" s="132" t="n"/>
      <c r="N145" s="132" t="n"/>
      <c r="O145" s="132" t="n"/>
      <c r="P145" s="132" t="n"/>
      <c r="Q145" s="132" t="n"/>
      <c r="R145" s="132" t="n"/>
      <c r="S145" s="132" t="n"/>
      <c r="T145" s="132" t="n"/>
      <c r="U145" s="132" t="n"/>
      <c r="V145" s="132" t="n"/>
      <c r="W145" s="132">
        <f>W144/W94</f>
        <v/>
      </c>
      <c r="X145" s="132" t="n"/>
      <c r="Y145" s="132" t="n"/>
      <c r="Z145" s="782">
        <f>SUM(#REF!)</f>
        <v/>
      </c>
    </row>
    <row r="146" ht="20.1" customFormat="1" customHeight="1" s="15">
      <c r="A146" s="647" t="n"/>
      <c r="B146" s="587" t="inlineStr">
        <is>
          <t>(SUNSORIT)</t>
        </is>
      </c>
      <c r="C146" s="705" t="n"/>
      <c r="D146" s="658">
        <f>D93-D19</f>
        <v/>
      </c>
      <c r="E146" s="658" t="n"/>
      <c r="F146" s="844" t="n"/>
      <c r="G146" s="844" t="n"/>
      <c r="H146" s="844" t="n"/>
      <c r="I146" s="844" t="n"/>
      <c r="J146" s="844" t="n"/>
      <c r="K146" s="844" t="n"/>
      <c r="L146" s="844" t="n"/>
      <c r="M146" s="844" t="n"/>
      <c r="N146" s="844" t="n"/>
      <c r="O146" s="844" t="n"/>
      <c r="P146" s="844" t="n"/>
      <c r="Q146" s="844" t="n"/>
      <c r="R146" s="844" t="n"/>
      <c r="S146" s="844" t="n"/>
      <c r="T146" s="844" t="n"/>
      <c r="U146" s="844" t="n"/>
      <c r="V146" s="844" t="n"/>
      <c r="W146" s="844">
        <f>W95-W19</f>
        <v/>
      </c>
      <c r="X146" s="844" t="n"/>
      <c r="Y146" s="844" t="n"/>
      <c r="Z146" s="25">
        <f>Z145/Z95</f>
        <v/>
      </c>
    </row>
    <row r="147" ht="20.1" customFormat="1" customHeight="1" s="15">
      <c r="A147" s="647" t="n"/>
      <c r="B147" s="703" t="n"/>
      <c r="C147" s="704" t="n"/>
      <c r="D147" s="115">
        <f>D146/D93</f>
        <v/>
      </c>
      <c r="E147" s="115" t="n"/>
      <c r="F147" s="212" t="n"/>
      <c r="G147" s="212" t="n"/>
      <c r="H147" s="212" t="n"/>
      <c r="I147" s="212" t="n"/>
      <c r="J147" s="212" t="n"/>
      <c r="K147" s="212" t="n"/>
      <c r="L147" s="212" t="n"/>
      <c r="M147" s="212" t="n"/>
      <c r="N147" s="212" t="n"/>
      <c r="O147" s="212" t="n"/>
      <c r="P147" s="212" t="n"/>
      <c r="Q147" s="212" t="n"/>
      <c r="R147" s="212" t="n"/>
      <c r="S147" s="212" t="n"/>
      <c r="T147" s="212" t="n"/>
      <c r="U147" s="212" t="n"/>
      <c r="V147" s="212" t="n"/>
      <c r="W147" s="212">
        <f>W146/W95</f>
        <v/>
      </c>
      <c r="X147" s="212" t="n"/>
      <c r="Y147" s="212" t="n"/>
      <c r="Z147" s="782">
        <f>SUM(#REF!)</f>
        <v/>
      </c>
    </row>
    <row r="148" ht="20.1" customFormat="1" customHeight="1" s="15">
      <c r="A148" s="647" t="n"/>
      <c r="B148" s="415" t="inlineStr">
        <is>
          <t>Kyo Tomo</t>
        </is>
      </c>
      <c r="C148" s="681" t="n"/>
      <c r="D148" s="707">
        <f>D94-D21</f>
        <v/>
      </c>
      <c r="E148" s="707" t="n"/>
      <c r="F148" s="882" t="n"/>
      <c r="G148" s="882" t="n"/>
      <c r="H148" s="882" t="n"/>
      <c r="I148" s="882" t="n"/>
      <c r="J148" s="882" t="n"/>
      <c r="K148" s="882" t="n"/>
      <c r="L148" s="882" t="n"/>
      <c r="M148" s="882" t="n"/>
      <c r="N148" s="882" t="n"/>
      <c r="O148" s="882" t="n"/>
      <c r="P148" s="882" t="n"/>
      <c r="Q148" s="882" t="n"/>
      <c r="R148" s="882" t="n"/>
      <c r="S148" s="882" t="n"/>
      <c r="T148" s="882" t="n"/>
      <c r="U148" s="882" t="n"/>
      <c r="V148" s="882" t="n"/>
      <c r="W148" s="882">
        <f>W96-W21</f>
        <v/>
      </c>
      <c r="X148" s="882" t="n"/>
      <c r="Y148" s="882" t="n"/>
      <c r="Z148" s="25">
        <f>Z147/Z96</f>
        <v/>
      </c>
    </row>
    <row r="149" ht="20.1" customFormat="1" customHeight="1" s="15">
      <c r="A149" s="647" t="n"/>
      <c r="B149" s="703" t="n"/>
      <c r="C149" s="708" t="n"/>
      <c r="D149" s="114">
        <f>D148/D94</f>
        <v/>
      </c>
      <c r="E149" s="114" t="n"/>
      <c r="F149" s="132" t="n"/>
      <c r="G149" s="132" t="n"/>
      <c r="H149" s="132" t="n"/>
      <c r="I149" s="132" t="n"/>
      <c r="J149" s="132" t="n"/>
      <c r="K149" s="132" t="n"/>
      <c r="L149" s="132" t="n"/>
      <c r="M149" s="132" t="n"/>
      <c r="N149" s="132" t="n"/>
      <c r="O149" s="132" t="n"/>
      <c r="P149" s="132" t="n"/>
      <c r="Q149" s="132" t="n"/>
      <c r="R149" s="132" t="n"/>
      <c r="S149" s="132" t="n"/>
      <c r="T149" s="132" t="n"/>
      <c r="U149" s="132" t="n"/>
      <c r="V149" s="132" t="n"/>
      <c r="W149" s="132">
        <f>W148/W96</f>
        <v/>
      </c>
      <c r="X149" s="132" t="n"/>
      <c r="Y149" s="132" t="n"/>
      <c r="Z149" s="782">
        <f>SUM(#REF!)</f>
        <v/>
      </c>
    </row>
    <row r="150" ht="20.1" customFormat="1" customHeight="1" s="15">
      <c r="A150" s="647" t="n"/>
      <c r="B150" s="415" t="inlineStr">
        <is>
          <t>COREIN</t>
        </is>
      </c>
      <c r="C150" s="681" t="n"/>
      <c r="D150" s="707">
        <f>D95-D23</f>
        <v/>
      </c>
      <c r="E150" s="707" t="n"/>
      <c r="F150" s="882" t="n"/>
      <c r="G150" s="882" t="n"/>
      <c r="H150" s="882" t="n"/>
      <c r="I150" s="882" t="n"/>
      <c r="J150" s="882" t="n"/>
      <c r="K150" s="882" t="n"/>
      <c r="L150" s="882" t="n"/>
      <c r="M150" s="882" t="n"/>
      <c r="N150" s="882" t="n"/>
      <c r="O150" s="882" t="n"/>
      <c r="P150" s="882" t="n"/>
      <c r="Q150" s="882" t="n"/>
      <c r="R150" s="882" t="n"/>
      <c r="S150" s="882" t="n"/>
      <c r="T150" s="882" t="n"/>
      <c r="U150" s="882" t="n"/>
      <c r="V150" s="882" t="n"/>
      <c r="W150" s="882">
        <f>W97-W23</f>
        <v/>
      </c>
      <c r="X150" s="882" t="n"/>
      <c r="Y150" s="882" t="n"/>
      <c r="Z150" s="25">
        <f>Z149/Z97</f>
        <v/>
      </c>
    </row>
    <row r="151" ht="20.1" customFormat="1" customHeight="1" s="15">
      <c r="A151" s="647" t="n"/>
      <c r="B151" s="703" t="n"/>
      <c r="C151" s="708" t="n"/>
      <c r="D151" s="114">
        <f>D150/D95</f>
        <v/>
      </c>
      <c r="E151" s="114" t="n"/>
      <c r="F151" s="132" t="n"/>
      <c r="G151" s="132" t="n"/>
      <c r="H151" s="132" t="n"/>
      <c r="I151" s="132" t="n"/>
      <c r="J151" s="132" t="n"/>
      <c r="K151" s="132" t="n"/>
      <c r="L151" s="132" t="n"/>
      <c r="M151" s="132" t="n"/>
      <c r="N151" s="132" t="n"/>
      <c r="O151" s="132" t="n"/>
      <c r="P151" s="132" t="n"/>
      <c r="Q151" s="132" t="n"/>
      <c r="R151" s="132" t="n"/>
      <c r="S151" s="132" t="n"/>
      <c r="T151" s="132" t="n"/>
      <c r="U151" s="132" t="n"/>
      <c r="V151" s="132" t="n"/>
      <c r="W151" s="132">
        <f>W150/W97</f>
        <v/>
      </c>
      <c r="X151" s="132" t="n"/>
      <c r="Y151" s="132" t="n"/>
      <c r="Z151" s="784">
        <f>SUM(#REF!)</f>
        <v/>
      </c>
    </row>
    <row r="152" ht="20.1" customFormat="1" customHeight="1" s="15">
      <c r="A152" s="647" t="n"/>
      <c r="B152" s="709" t="inlineStr">
        <is>
          <t>ELEGADOLL</t>
        </is>
      </c>
      <c r="C152" s="116" t="n"/>
      <c r="D152" s="707">
        <f>D96-D25</f>
        <v/>
      </c>
      <c r="E152" s="707" t="n"/>
      <c r="F152" s="882" t="n"/>
      <c r="G152" s="882" t="n"/>
      <c r="H152" s="882" t="n"/>
      <c r="I152" s="882" t="n"/>
      <c r="J152" s="882" t="n"/>
      <c r="K152" s="882" t="n"/>
      <c r="L152" s="882" t="n"/>
      <c r="M152" s="882" t="n"/>
      <c r="N152" s="882" t="n"/>
      <c r="O152" s="882" t="n"/>
      <c r="P152" s="882" t="n"/>
      <c r="Q152" s="882" t="n"/>
      <c r="R152" s="882" t="n"/>
      <c r="S152" s="882" t="n"/>
      <c r="T152" s="882" t="n"/>
      <c r="U152" s="882" t="n"/>
      <c r="V152" s="882" t="n"/>
      <c r="W152" s="882">
        <f>W98-W25</f>
        <v/>
      </c>
      <c r="X152" s="882" t="n"/>
      <c r="Y152" s="882" t="n"/>
      <c r="Z152" s="25">
        <f>Z151/Z98</f>
        <v/>
      </c>
    </row>
    <row r="153" ht="20.1" customFormat="1" customHeight="1" s="15">
      <c r="A153" s="647" t="n"/>
      <c r="B153" s="703" t="n"/>
      <c r="C153" s="116" t="n"/>
      <c r="D153" s="114">
        <f>D152/D96</f>
        <v/>
      </c>
      <c r="E153" s="114" t="n"/>
      <c r="F153" s="132" t="n"/>
      <c r="G153" s="132" t="n"/>
      <c r="H153" s="132" t="n"/>
      <c r="I153" s="132" t="n"/>
      <c r="J153" s="132" t="n"/>
      <c r="K153" s="132" t="n"/>
      <c r="L153" s="132" t="n"/>
      <c r="M153" s="132" t="n"/>
      <c r="N153" s="132" t="n"/>
      <c r="O153" s="132" t="n"/>
      <c r="P153" s="132" t="n"/>
      <c r="Q153" s="132" t="n"/>
      <c r="R153" s="132" t="n"/>
      <c r="S153" s="132" t="n"/>
      <c r="T153" s="132" t="n"/>
      <c r="U153" s="132" t="n"/>
      <c r="V153" s="132" t="n"/>
      <c r="W153" s="132">
        <f>W152/W98</f>
        <v/>
      </c>
      <c r="X153" s="132" t="n"/>
      <c r="Y153" s="132" t="n"/>
      <c r="Z153" s="782">
        <f>SUM(#REF!)</f>
        <v/>
      </c>
    </row>
    <row r="154" ht="20.1" customFormat="1" customHeight="1" s="15">
      <c r="A154" s="647" t="n"/>
      <c r="B154" s="415" t="inlineStr">
        <is>
          <t>MAYURI</t>
        </is>
      </c>
      <c r="C154" s="681" t="n"/>
      <c r="D154" s="707">
        <f>D97-D27</f>
        <v/>
      </c>
      <c r="E154" s="707" t="n"/>
      <c r="F154" s="882" t="n"/>
      <c r="G154" s="882" t="n"/>
      <c r="H154" s="882" t="n"/>
      <c r="I154" s="882" t="n"/>
      <c r="J154" s="882" t="n"/>
      <c r="K154" s="882" t="n"/>
      <c r="L154" s="882" t="n"/>
      <c r="M154" s="882" t="n"/>
      <c r="N154" s="882" t="n"/>
      <c r="O154" s="882" t="n"/>
      <c r="P154" s="882" t="n"/>
      <c r="Q154" s="882" t="n"/>
      <c r="R154" s="882" t="n"/>
      <c r="S154" s="882" t="n"/>
      <c r="T154" s="882" t="n"/>
      <c r="U154" s="882" t="n"/>
      <c r="V154" s="882" t="n"/>
      <c r="W154" s="882">
        <f>W99-W27</f>
        <v/>
      </c>
      <c r="X154" s="882" t="n"/>
      <c r="Y154" s="882" t="n"/>
      <c r="Z154" s="25">
        <f>Z153/Z99</f>
        <v/>
      </c>
    </row>
    <row r="155" ht="20.1" customFormat="1" customHeight="1" s="15">
      <c r="A155" s="647" t="n"/>
      <c r="B155" s="703" t="n"/>
      <c r="C155" s="708" t="n"/>
      <c r="D155" s="114">
        <f>D154/D97</f>
        <v/>
      </c>
      <c r="E155" s="114" t="n"/>
      <c r="F155" s="132" t="n"/>
      <c r="G155" s="137" t="n"/>
      <c r="H155" s="132" t="n"/>
      <c r="I155" s="132" t="n"/>
      <c r="J155" s="132" t="n"/>
      <c r="K155" s="132" t="n"/>
      <c r="L155" s="132" t="n"/>
      <c r="M155" s="132" t="n"/>
      <c r="N155" s="132" t="n"/>
      <c r="O155" s="132" t="n"/>
      <c r="P155" s="132" t="n"/>
      <c r="Q155" s="132" t="n"/>
      <c r="R155" s="132" t="n"/>
      <c r="S155" s="132" t="n"/>
      <c r="T155" s="132" t="n"/>
      <c r="U155" s="132" t="n"/>
      <c r="V155" s="132" t="n"/>
      <c r="W155" s="132">
        <f>W154/W99</f>
        <v/>
      </c>
      <c r="X155" s="132" t="n"/>
      <c r="Y155" s="132" t="n"/>
      <c r="Z155" s="783">
        <f>SUM(#REF!)</f>
        <v/>
      </c>
    </row>
    <row r="156" ht="20.1" customFormat="1" customHeight="1" s="15">
      <c r="A156" s="647" t="n"/>
      <c r="B156" s="709" t="inlineStr">
        <is>
          <t>ATMORE</t>
        </is>
      </c>
      <c r="C156" s="681" t="n"/>
      <c r="D156" s="707">
        <f>D98-D29</f>
        <v/>
      </c>
      <c r="E156" s="707" t="n"/>
      <c r="F156" s="882" t="n"/>
      <c r="G156" s="882" t="n"/>
      <c r="H156" s="882" t="n"/>
      <c r="I156" s="882" t="n"/>
      <c r="J156" s="882" t="n"/>
      <c r="K156" s="882" t="n"/>
      <c r="L156" s="882" t="n"/>
      <c r="M156" s="882" t="n"/>
      <c r="N156" s="882" t="n"/>
      <c r="O156" s="882" t="n"/>
      <c r="P156" s="882" t="n"/>
      <c r="Q156" s="882" t="n"/>
      <c r="R156" s="882" t="n"/>
      <c r="S156" s="882" t="n"/>
      <c r="T156" s="882" t="n"/>
      <c r="U156" s="882" t="n"/>
      <c r="V156" s="882" t="n"/>
      <c r="W156" s="882">
        <f>W100-W29</f>
        <v/>
      </c>
      <c r="X156" s="882" t="n"/>
      <c r="Y156" s="882" t="n"/>
      <c r="Z156" s="25">
        <f>Z155/Z100</f>
        <v/>
      </c>
    </row>
    <row r="157" ht="20.1" customFormat="1" customHeight="1" s="15">
      <c r="A157" s="647" t="n"/>
      <c r="B157" s="703" t="n"/>
      <c r="C157" s="708" t="n"/>
      <c r="D157" s="114">
        <f>D156/D98</f>
        <v/>
      </c>
      <c r="E157" s="114" t="n"/>
      <c r="F157" s="132" t="n"/>
      <c r="G157" s="132" t="n"/>
      <c r="H157" s="132" t="n"/>
      <c r="I157" s="132" t="n"/>
      <c r="J157" s="132" t="n"/>
      <c r="K157" s="132" t="n"/>
      <c r="L157" s="132" t="n"/>
      <c r="M157" s="132" t="n"/>
      <c r="N157" s="132" t="n"/>
      <c r="O157" s="132" t="n"/>
      <c r="P157" s="132" t="n"/>
      <c r="Q157" s="132" t="n"/>
      <c r="R157" s="132" t="n"/>
      <c r="S157" s="132" t="n"/>
      <c r="T157" s="132" t="n"/>
      <c r="U157" s="132" t="n"/>
      <c r="V157" s="132" t="n"/>
      <c r="W157" s="132">
        <f>W156/W100</f>
        <v/>
      </c>
      <c r="X157" s="132" t="n"/>
      <c r="Y157" s="132" t="n"/>
      <c r="Z157" s="54">
        <f>SUM(#REF!)</f>
        <v/>
      </c>
    </row>
    <row r="158" ht="20.1" customFormat="1" customHeight="1" s="15">
      <c r="A158" s="647" t="n"/>
      <c r="B158" s="709" t="inlineStr">
        <is>
          <t>DIME HEALTH CARE</t>
        </is>
      </c>
      <c r="C158" s="116" t="n"/>
      <c r="D158" s="707">
        <f>D100-D33</f>
        <v/>
      </c>
      <c r="E158" s="707" t="n"/>
      <c r="F158" s="882" t="n"/>
      <c r="G158" s="882" t="n"/>
      <c r="H158" s="882" t="n"/>
      <c r="I158" s="882" t="n"/>
      <c r="J158" s="882" t="n"/>
      <c r="K158" s="882" t="n"/>
      <c r="L158" s="882" t="n"/>
      <c r="M158" s="882" t="n"/>
      <c r="N158" s="882" t="n"/>
      <c r="O158" s="882" t="n"/>
      <c r="P158" s="882" t="n"/>
      <c r="Q158" s="882" t="n"/>
      <c r="R158" s="882" t="n"/>
      <c r="S158" s="882" t="n"/>
      <c r="T158" s="882" t="n"/>
      <c r="U158" s="882" t="n"/>
      <c r="V158" s="882" t="n"/>
      <c r="W158" s="882">
        <f>W101-W37</f>
        <v/>
      </c>
      <c r="X158" s="882" t="n"/>
      <c r="Y158" s="882" t="n"/>
      <c r="Z158" s="25">
        <f>Z157/Z101</f>
        <v/>
      </c>
    </row>
    <row r="159" ht="20.1" customFormat="1" customHeight="1" s="15">
      <c r="A159" s="647" t="n"/>
      <c r="B159" s="703" t="n"/>
      <c r="C159" s="116" t="n"/>
      <c r="D159" s="114">
        <f>D158/D100</f>
        <v/>
      </c>
      <c r="E159" s="114" t="n"/>
      <c r="F159" s="132" t="n"/>
      <c r="G159" s="137" t="n"/>
      <c r="H159" s="132" t="n"/>
      <c r="I159" s="132" t="n"/>
      <c r="J159" s="132" t="n"/>
      <c r="K159" s="132" t="n"/>
      <c r="L159" s="132" t="n"/>
      <c r="M159" s="132" t="n"/>
      <c r="N159" s="132" t="n"/>
      <c r="O159" s="132" t="n"/>
      <c r="P159" s="132" t="n"/>
      <c r="Q159" s="132" t="n"/>
      <c r="R159" s="132" t="n"/>
      <c r="S159" s="132" t="n"/>
      <c r="T159" s="132" t="n"/>
      <c r="U159" s="132" t="n"/>
      <c r="V159" s="132" t="n"/>
      <c r="W159" s="132">
        <f>W158/W101</f>
        <v/>
      </c>
      <c r="X159" s="132" t="n"/>
      <c r="Y159" s="132" t="n"/>
      <c r="Z159" s="783">
        <f>SUM(#REF!)</f>
        <v/>
      </c>
    </row>
    <row r="160" ht="20.1" customFormat="1" customHeight="1" s="15">
      <c r="A160" s="647" t="n"/>
      <c r="B160" s="709" t="inlineStr">
        <is>
          <t>EMU</t>
        </is>
      </c>
      <c r="C160" s="681" t="n"/>
      <c r="D160" s="707">
        <f>D101-D35</f>
        <v/>
      </c>
      <c r="E160" s="707" t="n"/>
      <c r="F160" s="882" t="n"/>
      <c r="G160" s="882" t="n"/>
      <c r="H160" s="882" t="n"/>
      <c r="I160" s="882" t="n"/>
      <c r="J160" s="882" t="n"/>
      <c r="K160" s="882" t="n"/>
      <c r="L160" s="882" t="n"/>
      <c r="M160" s="882" t="n"/>
      <c r="N160" s="882" t="n"/>
      <c r="O160" s="882" t="n"/>
      <c r="P160" s="882" t="n"/>
      <c r="Q160" s="882" t="n"/>
      <c r="R160" s="882" t="n"/>
      <c r="S160" s="882" t="n"/>
      <c r="T160" s="882" t="n"/>
      <c r="U160" s="882" t="n"/>
      <c r="V160" s="882" t="n"/>
      <c r="W160" s="882">
        <f>W102-W39</f>
        <v/>
      </c>
      <c r="X160" s="882" t="n"/>
      <c r="Y160" s="882" t="n"/>
      <c r="Z160" s="25">
        <f>Z159/Z102</f>
        <v/>
      </c>
    </row>
    <row r="161" ht="20.1" customFormat="1" customHeight="1" s="15">
      <c r="A161" s="647" t="n"/>
      <c r="B161" s="703" t="n"/>
      <c r="C161" s="708" t="n"/>
      <c r="D161" s="114">
        <f>D160/D101</f>
        <v/>
      </c>
      <c r="E161" s="114" t="n"/>
      <c r="F161" s="132" t="n"/>
      <c r="G161" s="137" t="n"/>
      <c r="H161" s="132" t="n"/>
      <c r="I161" s="132" t="n"/>
      <c r="J161" s="132" t="n"/>
      <c r="K161" s="132" t="n"/>
      <c r="L161" s="132" t="n"/>
      <c r="M161" s="132" t="n"/>
      <c r="N161" s="132" t="n"/>
      <c r="O161" s="132" t="n"/>
      <c r="P161" s="132" t="n"/>
      <c r="Q161" s="132" t="n"/>
      <c r="R161" s="132" t="n"/>
      <c r="S161" s="132" t="n"/>
      <c r="T161" s="132" t="n"/>
      <c r="U161" s="132" t="n"/>
      <c r="V161" s="132" t="n"/>
      <c r="W161" s="132">
        <f>W160/W102</f>
        <v/>
      </c>
      <c r="X161" s="132" t="n"/>
      <c r="Y161" s="132" t="n"/>
      <c r="Z161" s="784">
        <f>SUM(#REF!)</f>
        <v/>
      </c>
    </row>
    <row r="162" ht="20.1" customFormat="1" customHeight="1" s="15">
      <c r="A162" s="647" t="n"/>
      <c r="B162" s="710" t="inlineStr">
        <is>
          <t>AISEN</t>
        </is>
      </c>
      <c r="C162" s="705" t="n"/>
      <c r="D162" s="114" t="n"/>
      <c r="E162" s="114" t="n"/>
      <c r="F162" s="132" t="n"/>
      <c r="G162" s="132" t="n"/>
      <c r="H162" s="132" t="n"/>
      <c r="I162" s="132" t="n"/>
      <c r="J162" s="132" t="n"/>
      <c r="K162" s="132" t="n"/>
      <c r="L162" s="132" t="n"/>
      <c r="M162" s="132" t="n"/>
      <c r="N162" s="132" t="n"/>
      <c r="O162" s="132" t="n"/>
      <c r="P162" s="132" t="n"/>
      <c r="Q162" s="882" t="n"/>
      <c r="R162" s="882" t="n"/>
      <c r="S162" s="882" t="n"/>
      <c r="T162" s="882" t="n"/>
      <c r="U162" s="882" t="n"/>
      <c r="V162" s="882">
        <f>V103-V43</f>
        <v/>
      </c>
      <c r="W162" s="882">
        <f>W103-W43</f>
        <v/>
      </c>
      <c r="X162" s="132" t="n"/>
      <c r="Y162" s="132" t="n"/>
      <c r="Z162" s="25">
        <f>Z161/Z103</f>
        <v/>
      </c>
    </row>
    <row r="163" ht="20.1" customFormat="1" customHeight="1" s="15">
      <c r="A163" s="647" t="n"/>
      <c r="B163" s="703" t="n"/>
      <c r="C163" s="704" t="n"/>
      <c r="D163" s="114" t="n"/>
      <c r="E163" s="114" t="n"/>
      <c r="F163" s="132" t="n"/>
      <c r="G163" s="132" t="n"/>
      <c r="H163" s="132" t="n"/>
      <c r="I163" s="132" t="n"/>
      <c r="J163" s="132" t="n"/>
      <c r="K163" s="132" t="n"/>
      <c r="L163" s="132" t="n"/>
      <c r="M163" s="132" t="n"/>
      <c r="N163" s="132" t="n"/>
      <c r="O163" s="132" t="n"/>
      <c r="P163" s="132" t="n"/>
      <c r="Q163" s="132" t="n"/>
      <c r="R163" s="132" t="n"/>
      <c r="S163" s="132" t="n"/>
      <c r="T163" s="132" t="n"/>
      <c r="U163" s="132" t="n"/>
      <c r="V163" s="132">
        <f>V162/V103</f>
        <v/>
      </c>
      <c r="W163" s="132">
        <f>W162/W103</f>
        <v/>
      </c>
      <c r="X163" s="132" t="n"/>
      <c r="Y163" s="132" t="n"/>
      <c r="Z163" s="783">
        <f>SUM(#REF!)</f>
        <v/>
      </c>
    </row>
    <row r="164" ht="20.1" customFormat="1" customHeight="1" s="15">
      <c r="A164" s="647" t="n"/>
      <c r="B164" s="709" t="inlineStr">
        <is>
          <t>LAPIDEM</t>
        </is>
      </c>
      <c r="C164" s="681" t="n"/>
      <c r="D164" s="707">
        <f>D103-D39</f>
        <v/>
      </c>
      <c r="E164" s="707" t="n"/>
      <c r="F164" s="882" t="n"/>
      <c r="G164" s="882" t="n"/>
      <c r="H164" s="882" t="n"/>
      <c r="I164" s="882" t="n"/>
      <c r="J164" s="882" t="n"/>
      <c r="K164" s="882" t="n"/>
      <c r="L164" s="882" t="n"/>
      <c r="M164" s="882" t="n"/>
      <c r="N164" s="882" t="n"/>
      <c r="O164" s="882" t="n"/>
      <c r="P164" s="882" t="n"/>
      <c r="Q164" s="882" t="n"/>
      <c r="R164" s="882" t="n"/>
      <c r="S164" s="882" t="n"/>
      <c r="T164" s="882" t="n"/>
      <c r="U164" s="882" t="n"/>
      <c r="V164" s="882" t="n"/>
      <c r="W164" s="882">
        <f>W104-W45</f>
        <v/>
      </c>
      <c r="X164" s="882" t="n"/>
      <c r="Y164" s="882" t="n"/>
      <c r="Z164" s="25">
        <f>Z163/Z104</f>
        <v/>
      </c>
    </row>
    <row r="165" ht="20.1" customFormat="1" customHeight="1" s="15">
      <c r="A165" s="647" t="n"/>
      <c r="B165" s="703" t="n"/>
      <c r="C165" s="708" t="n"/>
      <c r="D165" s="114">
        <f>D164/D103</f>
        <v/>
      </c>
      <c r="E165" s="114" t="n"/>
      <c r="F165" s="132" t="n"/>
      <c r="G165" s="132" t="n"/>
      <c r="H165" s="132" t="n"/>
      <c r="I165" s="132" t="n"/>
      <c r="J165" s="132" t="n"/>
      <c r="K165" s="132" t="n"/>
      <c r="L165" s="132" t="n"/>
      <c r="M165" s="132" t="n"/>
      <c r="N165" s="132" t="n"/>
      <c r="O165" s="132" t="n"/>
      <c r="P165" s="132" t="n"/>
      <c r="Q165" s="132" t="n"/>
      <c r="R165" s="132" t="n"/>
      <c r="S165" s="132" t="n"/>
      <c r="T165" s="132" t="n"/>
      <c r="U165" s="132" t="n"/>
      <c r="V165" s="132" t="n"/>
      <c r="W165" s="132">
        <f>W164/W104</f>
        <v/>
      </c>
      <c r="X165" s="132" t="n"/>
      <c r="Y165" s="132" t="n"/>
      <c r="Z165" s="783">
        <f>SUM(#REF!)</f>
        <v/>
      </c>
    </row>
    <row r="166" ht="20.1" customFormat="1" customHeight="1" s="15">
      <c r="A166" s="647" t="n"/>
      <c r="B166" s="709" t="inlineStr">
        <is>
          <t>MARY PL.</t>
        </is>
      </c>
      <c r="C166" s="681" t="n"/>
      <c r="D166" s="707">
        <f>D104-D41</f>
        <v/>
      </c>
      <c r="E166" s="707" t="n"/>
      <c r="F166" s="882" t="n"/>
      <c r="G166" s="882" t="n"/>
      <c r="H166" s="882" t="n"/>
      <c r="I166" s="882" t="n"/>
      <c r="J166" s="882" t="n"/>
      <c r="K166" s="882" t="n"/>
      <c r="L166" s="882" t="n"/>
      <c r="M166" s="882" t="n"/>
      <c r="N166" s="882" t="n"/>
      <c r="O166" s="882" t="n"/>
      <c r="P166" s="882" t="n"/>
      <c r="Q166" s="882" t="n"/>
      <c r="R166" s="882" t="n"/>
      <c r="S166" s="882" t="n"/>
      <c r="T166" s="882" t="n"/>
      <c r="U166" s="882" t="n"/>
      <c r="V166" s="882" t="n"/>
      <c r="W166" s="882">
        <f>W105-W33</f>
        <v/>
      </c>
      <c r="X166" s="882" t="n"/>
      <c r="Y166" s="882" t="n"/>
      <c r="Z166" s="25">
        <f>Z165/Z105</f>
        <v/>
      </c>
    </row>
    <row r="167" ht="20.1" customFormat="1" customHeight="1" s="15">
      <c r="A167" s="647" t="n"/>
      <c r="B167" s="703" t="n"/>
      <c r="C167" s="708" t="n"/>
      <c r="D167" s="114">
        <f>D166/D104</f>
        <v/>
      </c>
      <c r="E167" s="114" t="n"/>
      <c r="F167" s="132" t="n"/>
      <c r="G167" s="132" t="n"/>
      <c r="H167" s="132" t="n"/>
      <c r="I167" s="132" t="n"/>
      <c r="J167" s="132" t="n"/>
      <c r="K167" s="132" t="n"/>
      <c r="L167" s="132" t="n"/>
      <c r="M167" s="132" t="n"/>
      <c r="N167" s="132" t="n"/>
      <c r="O167" s="132" t="n"/>
      <c r="P167" s="132" t="n"/>
      <c r="Q167" s="132" t="n"/>
      <c r="R167" s="132" t="n"/>
      <c r="S167" s="132" t="n"/>
      <c r="T167" s="132" t="n"/>
      <c r="U167" s="132" t="n"/>
      <c r="V167" s="132" t="n"/>
      <c r="W167" s="132">
        <f>W166/W105</f>
        <v/>
      </c>
      <c r="X167" s="132" t="n"/>
      <c r="Y167" s="132" t="n"/>
      <c r="Z167" s="783">
        <f>SUM(#REF!)</f>
        <v/>
      </c>
    </row>
    <row r="168" ht="20.1" customFormat="1" customHeight="1" s="15">
      <c r="A168" s="647" t="n"/>
      <c r="B168" s="709" t="inlineStr">
        <is>
          <t>POD(ROSY DROP)</t>
        </is>
      </c>
      <c r="C168" s="681" t="n"/>
      <c r="D168" s="707">
        <f>D105-D43</f>
        <v/>
      </c>
      <c r="E168" s="707" t="n"/>
      <c r="F168" s="882" t="n"/>
      <c r="G168" s="882" t="n"/>
      <c r="H168" s="882" t="n"/>
      <c r="I168" s="882" t="n"/>
      <c r="J168" s="882" t="n"/>
      <c r="K168" s="882" t="n"/>
      <c r="L168" s="882" t="n"/>
      <c r="M168" s="882" t="n"/>
      <c r="N168" s="882" t="n"/>
      <c r="O168" s="882" t="n"/>
      <c r="P168" s="882" t="n"/>
      <c r="Q168" s="882" t="n"/>
      <c r="R168" s="882" t="n"/>
      <c r="S168" s="882" t="n"/>
      <c r="T168" s="882" t="n"/>
      <c r="U168" s="882" t="n"/>
      <c r="V168" s="882" t="n"/>
      <c r="W168" s="882">
        <f>W106-W47</f>
        <v/>
      </c>
      <c r="X168" s="882" t="n"/>
      <c r="Y168" s="882" t="n"/>
      <c r="Z168" s="25">
        <f>Z167/Z106</f>
        <v/>
      </c>
    </row>
    <row r="169" ht="20.1" customFormat="1" customHeight="1" s="15">
      <c r="A169" s="647" t="n"/>
      <c r="B169" s="703" t="n"/>
      <c r="C169" s="708" t="n"/>
      <c r="D169" s="114">
        <f>D168/D105</f>
        <v/>
      </c>
      <c r="E169" s="114" t="n"/>
      <c r="F169" s="132" t="n"/>
      <c r="G169" s="132" t="n"/>
      <c r="H169" s="132" t="n"/>
      <c r="I169" s="132" t="n"/>
      <c r="J169" s="132" t="n"/>
      <c r="K169" s="132" t="n"/>
      <c r="L169" s="132" t="n"/>
      <c r="M169" s="132" t="n"/>
      <c r="N169" s="132" t="n"/>
      <c r="O169" s="132" t="n"/>
      <c r="P169" s="132" t="n"/>
      <c r="Q169" s="132" t="n"/>
      <c r="R169" s="132" t="n"/>
      <c r="S169" s="132" t="n"/>
      <c r="T169" s="132" t="n"/>
      <c r="U169" s="132" t="n"/>
      <c r="V169" s="132" t="n"/>
      <c r="W169" s="132">
        <f>W168/W106</f>
        <v/>
      </c>
      <c r="X169" s="132" t="n"/>
      <c r="Y169" s="132" t="n"/>
      <c r="Z169" s="54">
        <f>SUM(#REF!)</f>
        <v/>
      </c>
    </row>
    <row r="170" ht="20.1" customFormat="1" customHeight="1" s="15">
      <c r="A170" s="647" t="n"/>
      <c r="B170" s="709" t="inlineStr">
        <is>
          <t>CBS(ESTLABO)</t>
        </is>
      </c>
      <c r="C170" s="681" t="n"/>
      <c r="D170" s="707">
        <f>D106-D45</f>
        <v/>
      </c>
      <c r="E170" s="707" t="n"/>
      <c r="F170" s="882" t="n"/>
      <c r="G170" s="882" t="n"/>
      <c r="H170" s="882" t="n"/>
      <c r="I170" s="882" t="n"/>
      <c r="J170" s="882" t="n"/>
      <c r="K170" s="882" t="n"/>
      <c r="L170" s="882" t="n"/>
      <c r="M170" s="882" t="n"/>
      <c r="N170" s="882" t="n"/>
      <c r="O170" s="882" t="n"/>
      <c r="P170" s="882" t="n"/>
      <c r="Q170" s="882" t="n"/>
      <c r="R170" s="882" t="n"/>
      <c r="S170" s="882" t="n"/>
      <c r="T170" s="882" t="n"/>
      <c r="U170" s="882" t="n"/>
      <c r="V170" s="882" t="n"/>
      <c r="W170" s="882">
        <f>W107-W51</f>
        <v/>
      </c>
      <c r="X170" s="882" t="n"/>
      <c r="Y170" s="882" t="n"/>
      <c r="Z170" s="25">
        <f>Z169/Z107</f>
        <v/>
      </c>
    </row>
    <row r="171" ht="20.1" customFormat="1" customHeight="1" s="15">
      <c r="A171" s="647" t="n"/>
      <c r="B171" s="703" t="n"/>
      <c r="C171" s="708" t="n"/>
      <c r="D171" s="114">
        <f>D170/D106</f>
        <v/>
      </c>
      <c r="E171" s="114" t="n"/>
      <c r="F171" s="132" t="n"/>
      <c r="G171" s="132" t="n"/>
      <c r="H171" s="132" t="n"/>
      <c r="I171" s="132" t="n"/>
      <c r="J171" s="132" t="n"/>
      <c r="K171" s="132" t="n"/>
      <c r="L171" s="132" t="n"/>
      <c r="M171" s="132" t="n"/>
      <c r="N171" s="132" t="n"/>
      <c r="O171" s="132" t="n"/>
      <c r="P171" s="132" t="n"/>
      <c r="Q171" s="132" t="n"/>
      <c r="R171" s="132" t="n"/>
      <c r="S171" s="132" t="n"/>
      <c r="T171" s="132" t="n"/>
      <c r="U171" s="132" t="n"/>
      <c r="V171" s="132" t="n"/>
      <c r="W171" s="132">
        <f>W170/W107</f>
        <v/>
      </c>
      <c r="X171" s="132" t="n"/>
      <c r="Y171" s="132" t="n"/>
      <c r="Z171" s="784">
        <f>SUM(#REF!)</f>
        <v/>
      </c>
    </row>
    <row r="172" ht="20.1" customFormat="1" customHeight="1" s="33">
      <c r="A172" s="647" t="n"/>
      <c r="B172" s="710" t="inlineStr">
        <is>
          <t>DOSHISHA</t>
        </is>
      </c>
      <c r="C172" s="705" t="n"/>
      <c r="D172" s="707" t="n"/>
      <c r="E172" s="707" t="n"/>
      <c r="F172" s="882" t="n"/>
      <c r="G172" s="882" t="n"/>
      <c r="H172" s="882" t="n"/>
      <c r="I172" s="882" t="n"/>
      <c r="J172" s="882" t="n"/>
      <c r="K172" s="882" t="n"/>
      <c r="L172" s="882" t="n"/>
      <c r="M172" s="882" t="n"/>
      <c r="N172" s="882" t="n"/>
      <c r="O172" s="882" t="n"/>
      <c r="P172" s="882" t="n"/>
      <c r="Q172" s="882" t="n"/>
      <c r="R172" s="882" t="n"/>
      <c r="S172" s="882" t="n"/>
      <c r="T172" s="882" t="n"/>
      <c r="U172" s="882" t="n"/>
      <c r="V172" s="882">
        <f>V108-V55</f>
        <v/>
      </c>
      <c r="W172" s="882">
        <f>W108-W55</f>
        <v/>
      </c>
      <c r="X172" s="882" t="n"/>
      <c r="Y172" s="882" t="n"/>
      <c r="Z172" s="25">
        <f>Z171/Z108</f>
        <v/>
      </c>
      <c r="AA172" s="15" t="n"/>
      <c r="AB172" s="15" t="n"/>
      <c r="AC172" s="15" t="n"/>
      <c r="AD172" s="15" t="n"/>
      <c r="AE172" s="15" t="n"/>
    </row>
    <row r="173" ht="20.1" customFormat="1" customHeight="1" s="33">
      <c r="A173" s="647" t="n"/>
      <c r="B173" s="703" t="n"/>
      <c r="C173" s="704" t="n"/>
      <c r="D173" s="114" t="n"/>
      <c r="E173" s="114" t="n"/>
      <c r="F173" s="132" t="n"/>
      <c r="G173" s="132" t="n"/>
      <c r="H173" s="132" t="n"/>
      <c r="I173" s="132" t="n"/>
      <c r="J173" s="132" t="n"/>
      <c r="K173" s="132" t="n"/>
      <c r="L173" s="132" t="n"/>
      <c r="M173" s="132" t="n"/>
      <c r="N173" s="132" t="n"/>
      <c r="O173" s="132" t="n"/>
      <c r="P173" s="132" t="n"/>
      <c r="Q173" s="132" t="n"/>
      <c r="R173" s="132" t="n"/>
      <c r="S173" s="132" t="n"/>
      <c r="T173" s="132" t="n"/>
      <c r="U173" s="132" t="n"/>
      <c r="V173" s="132">
        <f>V172/V108</f>
        <v/>
      </c>
      <c r="W173" s="132">
        <f>W172/W108</f>
        <v/>
      </c>
      <c r="X173" s="132" t="n"/>
      <c r="Y173" s="132" t="n"/>
      <c r="Z173" s="783">
        <f>SUM(#REF!)</f>
        <v/>
      </c>
      <c r="AA173" s="15" t="n"/>
      <c r="AB173" s="15" t="n"/>
      <c r="AC173" s="15" t="n"/>
      <c r="AD173" s="15" t="n"/>
      <c r="AE173" s="15" t="n"/>
    </row>
    <row r="174" ht="20.1" customFormat="1" customHeight="1" s="33">
      <c r="A174" s="647" t="n"/>
      <c r="B174" s="709" t="inlineStr">
        <is>
          <t>MEROS</t>
        </is>
      </c>
      <c r="C174" s="681" t="n"/>
      <c r="D174" s="707" t="n"/>
      <c r="E174" s="707" t="n"/>
      <c r="F174" s="882" t="n"/>
      <c r="G174" s="882" t="n"/>
      <c r="H174" s="882" t="n"/>
      <c r="I174" s="882" t="n"/>
      <c r="J174" s="882" t="n"/>
      <c r="K174" s="882" t="n"/>
      <c r="L174" s="882" t="n"/>
      <c r="M174" s="882" t="n"/>
      <c r="N174" s="882" t="n"/>
      <c r="O174" s="882" t="n"/>
      <c r="P174" s="882" t="n"/>
      <c r="Q174" s="882" t="n"/>
      <c r="R174" s="882" t="n"/>
      <c r="S174" s="882" t="n"/>
      <c r="T174" s="882" t="n"/>
      <c r="U174" s="882" t="n"/>
      <c r="V174" s="882" t="n"/>
      <c r="W174" s="882">
        <f>(W109-W41)</f>
        <v/>
      </c>
      <c r="X174" s="882" t="n"/>
      <c r="Y174" s="882" t="n"/>
      <c r="Z174" s="25">
        <f>Z173/Z109</f>
        <v/>
      </c>
      <c r="AA174" s="15" t="n"/>
      <c r="AB174" s="15" t="n"/>
      <c r="AC174" s="15" t="n"/>
      <c r="AD174" s="15" t="n"/>
      <c r="AE174" s="15" t="n"/>
    </row>
    <row r="175" ht="20.1" customFormat="1" customHeight="1" s="33">
      <c r="A175" s="647" t="n"/>
      <c r="B175" s="703" t="n"/>
      <c r="C175" s="708" t="n"/>
      <c r="D175" s="114" t="n"/>
      <c r="E175" s="114" t="n"/>
      <c r="F175" s="132" t="n"/>
      <c r="G175" s="137" t="n"/>
      <c r="H175" s="132" t="n"/>
      <c r="I175" s="132" t="n"/>
      <c r="J175" s="132" t="n"/>
      <c r="K175" s="132" t="n"/>
      <c r="L175" s="132" t="n"/>
      <c r="M175" s="132" t="n"/>
      <c r="N175" s="132" t="n"/>
      <c r="O175" s="132" t="n"/>
      <c r="P175" s="132" t="n"/>
      <c r="Q175" s="132" t="n"/>
      <c r="R175" s="132" t="n"/>
      <c r="S175" s="132" t="n"/>
      <c r="T175" s="132" t="n"/>
      <c r="U175" s="132" t="n"/>
      <c r="V175" s="132" t="n"/>
      <c r="W175" s="132">
        <f>W174/W109</f>
        <v/>
      </c>
      <c r="X175" s="132" t="n"/>
      <c r="Y175" s="132" t="n"/>
      <c r="Z175" s="25" t="n"/>
      <c r="AA175" s="15" t="n"/>
      <c r="AB175" s="15" t="n"/>
      <c r="AC175" s="15" t="n"/>
      <c r="AD175" s="15" t="n"/>
      <c r="AE175" s="15" t="n"/>
    </row>
    <row r="176" ht="20.1" customFormat="1" customHeight="1" s="33">
      <c r="A176" s="647" t="n"/>
      <c r="B176" s="709" t="inlineStr">
        <is>
          <t>STAR LAB</t>
        </is>
      </c>
      <c r="C176" s="116" t="n"/>
      <c r="D176" s="114" t="n"/>
      <c r="E176" s="114" t="n"/>
      <c r="F176" s="132" t="n"/>
      <c r="G176" s="137" t="n"/>
      <c r="H176" s="132" t="n"/>
      <c r="I176" s="132" t="n"/>
      <c r="J176" s="882" t="n"/>
      <c r="K176" s="132" t="n"/>
      <c r="L176" s="132" t="n"/>
      <c r="M176" s="132" t="n"/>
      <c r="N176" s="132" t="n"/>
      <c r="O176" s="132" t="n"/>
      <c r="P176" s="132" t="n"/>
      <c r="Q176" s="132" t="n"/>
      <c r="R176" s="132" t="n"/>
      <c r="S176" s="132" t="n"/>
      <c r="T176" s="132" t="n"/>
      <c r="U176" s="132" t="n"/>
      <c r="V176" s="132" t="n"/>
      <c r="W176" s="132" t="n"/>
      <c r="X176" s="132" t="n"/>
      <c r="Y176" s="132" t="n"/>
      <c r="Z176" s="25" t="n"/>
      <c r="AA176" s="15" t="n"/>
      <c r="AB176" s="15" t="n"/>
      <c r="AC176" s="15" t="n"/>
      <c r="AD176" s="15" t="n"/>
      <c r="AE176" s="15" t="n"/>
    </row>
    <row r="177" ht="20.1" customFormat="1" customHeight="1" s="33">
      <c r="A177" s="647" t="n"/>
      <c r="B177" s="703" t="n"/>
      <c r="C177" s="116" t="n"/>
      <c r="D177" s="114" t="n"/>
      <c r="E177" s="114" t="n"/>
      <c r="F177" s="132" t="n"/>
      <c r="G177" s="137" t="n"/>
      <c r="H177" s="132" t="n"/>
      <c r="I177" s="132" t="n"/>
      <c r="J177" s="132" t="n"/>
      <c r="K177" s="132" t="n"/>
      <c r="L177" s="132" t="n"/>
      <c r="M177" s="132" t="n"/>
      <c r="N177" s="132" t="n"/>
      <c r="O177" s="132" t="n"/>
      <c r="P177" s="132" t="n"/>
      <c r="Q177" s="132" t="n"/>
      <c r="R177" s="132" t="n"/>
      <c r="S177" s="132" t="n"/>
      <c r="T177" s="132" t="n"/>
      <c r="U177" s="132" t="n"/>
      <c r="V177" s="132" t="n"/>
      <c r="W177" s="132" t="n"/>
      <c r="X177" s="132" t="n"/>
      <c r="Y177" s="132" t="n"/>
      <c r="Z177" s="784">
        <f>SUM(#REF!)</f>
        <v/>
      </c>
      <c r="AA177" s="15" t="n"/>
      <c r="AB177" s="15" t="n"/>
      <c r="AC177" s="15" t="n"/>
      <c r="AD177" s="15" t="n"/>
      <c r="AE177" s="15" t="n"/>
    </row>
    <row r="178" ht="20.1" customFormat="1" customHeight="1" s="33">
      <c r="A178" s="647" t="n"/>
      <c r="B178" s="710" t="inlineStr">
        <is>
          <t>BEAUTY CONEXION</t>
        </is>
      </c>
      <c r="C178" s="705" t="n"/>
      <c r="D178" s="707" t="n"/>
      <c r="E178" s="707" t="n"/>
      <c r="F178" s="882" t="n"/>
      <c r="G178" s="882" t="n"/>
      <c r="H178" s="882" t="n"/>
      <c r="I178" s="882" t="n"/>
      <c r="J178" s="882" t="n"/>
      <c r="K178" s="882" t="n"/>
      <c r="L178" s="882" t="n"/>
      <c r="M178" s="882" t="n"/>
      <c r="N178" s="882" t="n"/>
      <c r="O178" s="882" t="n"/>
      <c r="P178" s="882" t="n"/>
      <c r="Q178" s="882" t="n"/>
      <c r="R178" s="882" t="n"/>
      <c r="S178" s="882" t="n"/>
      <c r="T178" s="882" t="n"/>
      <c r="U178" s="882" t="n"/>
      <c r="V178" s="882">
        <f>V111-V57</f>
        <v/>
      </c>
      <c r="W178" s="882">
        <f>W111-W57</f>
        <v/>
      </c>
      <c r="X178" s="882">
        <f>X111-X57</f>
        <v/>
      </c>
      <c r="Y178" s="882">
        <f>Y111-Y57</f>
        <v/>
      </c>
      <c r="Z178" s="25">
        <f>Z177/Z113</f>
        <v/>
      </c>
      <c r="AA178" s="15" t="n"/>
      <c r="AB178" s="15" t="n"/>
      <c r="AC178" s="15" t="n"/>
      <c r="AD178" s="15" t="n"/>
      <c r="AE178" s="15" t="n"/>
    </row>
    <row r="179" ht="20.1" customFormat="1" customHeight="1" s="33">
      <c r="A179" s="647" t="n"/>
      <c r="B179" s="703" t="n"/>
      <c r="C179" s="704" t="n"/>
      <c r="D179" s="114" t="n"/>
      <c r="E179" s="114" t="n"/>
      <c r="F179" s="132" t="n"/>
      <c r="G179" s="137" t="n"/>
      <c r="H179" s="132" t="n"/>
      <c r="I179" s="132" t="n"/>
      <c r="J179" s="132" t="n"/>
      <c r="K179" s="132" t="n"/>
      <c r="L179" s="132" t="n"/>
      <c r="M179" s="132" t="n"/>
      <c r="N179" s="132" t="n"/>
      <c r="O179" s="132" t="n"/>
      <c r="P179" s="132" t="n"/>
      <c r="Q179" s="132" t="n"/>
      <c r="R179" s="132" t="n"/>
      <c r="S179" s="132" t="n"/>
      <c r="T179" s="132" t="n"/>
      <c r="U179" s="132" t="n"/>
      <c r="V179" s="132">
        <f>V178/V111</f>
        <v/>
      </c>
      <c r="W179" s="132">
        <f>W178/W111</f>
        <v/>
      </c>
      <c r="X179" s="132">
        <f>X178/X111</f>
        <v/>
      </c>
      <c r="Y179" s="132">
        <f>Y178/Y111</f>
        <v/>
      </c>
      <c r="Z179" s="784">
        <f>SUM(#REF!)</f>
        <v/>
      </c>
      <c r="AA179" s="15" t="n"/>
      <c r="AB179" s="15" t="n"/>
      <c r="AC179" s="15" t="n"/>
      <c r="AD179" s="15" t="n"/>
      <c r="AE179" s="15" t="n"/>
    </row>
    <row r="180" ht="20.1" customFormat="1" customHeight="1" s="33">
      <c r="A180" s="647" t="n"/>
      <c r="B180" s="710" t="inlineStr">
        <is>
          <t>COSMEPRO</t>
        </is>
      </c>
      <c r="C180" s="705" t="n"/>
      <c r="D180" s="707">
        <f>D111-D55</f>
        <v/>
      </c>
      <c r="E180" s="707" t="n"/>
      <c r="F180" s="882" t="n"/>
      <c r="G180" s="882" t="n"/>
      <c r="H180" s="882" t="n"/>
      <c r="I180" s="882" t="n"/>
      <c r="J180" s="882" t="n"/>
      <c r="K180" s="882" t="n"/>
      <c r="L180" s="882" t="n"/>
      <c r="M180" s="882" t="n"/>
      <c r="N180" s="882" t="n"/>
      <c r="O180" s="882" t="n"/>
      <c r="P180" s="882" t="n"/>
      <c r="Q180" s="882" t="n"/>
      <c r="R180" s="882" t="n"/>
      <c r="S180" s="882" t="n"/>
      <c r="T180" s="882" t="n"/>
      <c r="U180" s="882" t="n"/>
      <c r="V180" s="882">
        <f>V112-V59</f>
        <v/>
      </c>
      <c r="W180" s="882">
        <f>W112-W59</f>
        <v/>
      </c>
      <c r="X180" s="882">
        <f>X112-X59</f>
        <v/>
      </c>
      <c r="Y180" s="882">
        <f>Y112-Y59</f>
        <v/>
      </c>
      <c r="Z180" s="25">
        <f>Z179/Z118</f>
        <v/>
      </c>
      <c r="AA180" s="15" t="n"/>
      <c r="AB180" s="15" t="n"/>
      <c r="AC180" s="15" t="n"/>
      <c r="AD180" s="15" t="n"/>
      <c r="AE180" s="15" t="n"/>
    </row>
    <row r="181" ht="20.1" customFormat="1" customHeight="1" s="33">
      <c r="A181" s="647" t="n"/>
      <c r="B181" s="703" t="n"/>
      <c r="C181" s="704" t="n"/>
      <c r="D181" s="114">
        <f>D180/D111</f>
        <v/>
      </c>
      <c r="E181" s="114" t="n"/>
      <c r="F181" s="132" t="n"/>
      <c r="G181" s="132" t="n"/>
      <c r="H181" s="132" t="n"/>
      <c r="I181" s="132" t="n"/>
      <c r="J181" s="132" t="n"/>
      <c r="K181" s="132" t="n"/>
      <c r="L181" s="132" t="n"/>
      <c r="M181" s="132" t="n"/>
      <c r="N181" s="132" t="n"/>
      <c r="O181" s="132" t="n"/>
      <c r="P181" s="132" t="n"/>
      <c r="Q181" s="132" t="n"/>
      <c r="R181" s="132" t="n"/>
      <c r="S181" s="132" t="n"/>
      <c r="T181" s="132" t="n"/>
      <c r="U181" s="132" t="n"/>
      <c r="V181" s="132">
        <f>V180/V112</f>
        <v/>
      </c>
      <c r="W181" s="132">
        <f>W180/W112</f>
        <v/>
      </c>
      <c r="X181" s="132">
        <f>X180/X112</f>
        <v/>
      </c>
      <c r="Y181" s="132">
        <f>Y180/Y112</f>
        <v/>
      </c>
      <c r="Z181" s="784">
        <f>SUM(#REF!)</f>
        <v/>
      </c>
      <c r="AA181" s="15" t="n"/>
      <c r="AB181" s="15" t="n"/>
      <c r="AC181" s="15" t="n"/>
      <c r="AD181" s="15" t="n"/>
      <c r="AE181" s="15" t="n"/>
    </row>
    <row r="182" ht="20.1" customFormat="1" customHeight="1" s="33">
      <c r="A182" s="647" t="n"/>
      <c r="B182" s="710" t="inlineStr">
        <is>
          <t>AFURA</t>
        </is>
      </c>
      <c r="C182" s="705" t="n"/>
      <c r="D182" s="707">
        <f>D112-D57</f>
        <v/>
      </c>
      <c r="E182" s="707" t="n"/>
      <c r="F182" s="882" t="n"/>
      <c r="G182" s="882" t="n"/>
      <c r="H182" s="882" t="n"/>
      <c r="I182" s="882" t="n"/>
      <c r="J182" s="882" t="n"/>
      <c r="K182" s="882" t="n"/>
      <c r="L182" s="882" t="n"/>
      <c r="M182" s="882" t="n"/>
      <c r="N182" s="882" t="n"/>
      <c r="O182" s="882" t="n"/>
      <c r="P182" s="882" t="n"/>
      <c r="Q182" s="882" t="n"/>
      <c r="R182" s="882" t="n"/>
      <c r="S182" s="882" t="n"/>
      <c r="T182" s="882" t="n"/>
      <c r="U182" s="882" t="n"/>
      <c r="V182" s="882">
        <f>V113-V61</f>
        <v/>
      </c>
      <c r="W182" s="882">
        <f>W113-W61</f>
        <v/>
      </c>
      <c r="X182" s="882">
        <f>X113-X61</f>
        <v/>
      </c>
      <c r="Y182" s="882">
        <f>Y113-Y61</f>
        <v/>
      </c>
      <c r="Z182" s="25">
        <f>Z181/Z112</f>
        <v/>
      </c>
      <c r="AA182" s="15" t="n"/>
      <c r="AB182" s="15" t="n"/>
      <c r="AC182" s="15" t="n"/>
      <c r="AD182" s="15" t="n"/>
      <c r="AE182" s="15" t="n"/>
    </row>
    <row r="183" ht="20.1" customFormat="1" customHeight="1" s="33">
      <c r="A183" s="647" t="n"/>
      <c r="B183" s="703" t="n"/>
      <c r="C183" s="704" t="n"/>
      <c r="D183" s="114">
        <f>D182/D112</f>
        <v/>
      </c>
      <c r="E183" s="114" t="n"/>
      <c r="F183" s="132" t="n"/>
      <c r="G183" s="132" t="n"/>
      <c r="H183" s="132" t="n"/>
      <c r="I183" s="132" t="n"/>
      <c r="J183" s="132" t="n"/>
      <c r="K183" s="132" t="n"/>
      <c r="L183" s="132" t="n"/>
      <c r="M183" s="132" t="n"/>
      <c r="N183" s="132" t="n"/>
      <c r="O183" s="132" t="n"/>
      <c r="P183" s="132" t="n"/>
      <c r="Q183" s="132" t="n"/>
      <c r="R183" s="132" t="n"/>
      <c r="S183" s="132" t="n"/>
      <c r="T183" s="132" t="n"/>
      <c r="U183" s="132" t="n"/>
      <c r="V183" s="132">
        <f>V182/V113</f>
        <v/>
      </c>
      <c r="W183" s="132">
        <f>W182/W113</f>
        <v/>
      </c>
      <c r="X183" s="132">
        <f>X182/X113</f>
        <v/>
      </c>
      <c r="Y183" s="132">
        <f>Y182/Y113</f>
        <v/>
      </c>
      <c r="Z183" s="784">
        <f>SUM(#REF!)</f>
        <v/>
      </c>
      <c r="AA183" s="15" t="n"/>
      <c r="AB183" s="15" t="n"/>
      <c r="AC183" s="15" t="n"/>
      <c r="AD183" s="15" t="n"/>
      <c r="AE183" s="15" t="n"/>
    </row>
    <row r="184" ht="20.1" customFormat="1" customHeight="1" s="33">
      <c r="A184" s="647" t="n"/>
      <c r="B184" s="710" t="inlineStr">
        <is>
          <t>HANAKO</t>
        </is>
      </c>
      <c r="C184" s="705" t="n"/>
      <c r="D184" s="707" t="n"/>
      <c r="E184" s="707" t="n"/>
      <c r="F184" s="882" t="n"/>
      <c r="G184" s="882" t="n"/>
      <c r="H184" s="882" t="n"/>
      <c r="I184" s="882" t="n"/>
      <c r="J184" s="882" t="n"/>
      <c r="K184" s="882" t="n"/>
      <c r="L184" s="882" t="n"/>
      <c r="M184" s="882" t="n"/>
      <c r="N184" s="882" t="n"/>
      <c r="O184" s="882" t="n"/>
      <c r="P184" s="882" t="n"/>
      <c r="Q184" s="882" t="n"/>
      <c r="R184" s="882" t="n"/>
      <c r="S184" s="882" t="n"/>
      <c r="T184" s="882" t="n"/>
      <c r="U184" s="882" t="n"/>
      <c r="V184" s="882">
        <f>V115-V65</f>
        <v/>
      </c>
      <c r="W184" s="882">
        <f>W115-W65</f>
        <v/>
      </c>
      <c r="X184" s="882">
        <f>X115-X65</f>
        <v/>
      </c>
      <c r="Y184" s="882">
        <f>Y115-Y65</f>
        <v/>
      </c>
      <c r="Z184" s="25">
        <f>Z183/Z116</f>
        <v/>
      </c>
      <c r="AA184" s="15" t="n"/>
      <c r="AB184" s="15" t="n"/>
      <c r="AC184" s="15" t="n"/>
      <c r="AD184" s="15" t="n"/>
      <c r="AE184" s="15" t="n"/>
    </row>
    <row r="185" ht="20.1" customFormat="1" customHeight="1" s="33">
      <c r="A185" s="647" t="n"/>
      <c r="B185" s="703" t="n"/>
      <c r="C185" s="704" t="n"/>
      <c r="D185" s="114" t="n"/>
      <c r="E185" s="114" t="n"/>
      <c r="F185" s="132" t="n"/>
      <c r="G185" s="137" t="n"/>
      <c r="H185" s="132" t="n"/>
      <c r="I185" s="132" t="n"/>
      <c r="J185" s="132" t="n"/>
      <c r="K185" s="132" t="n"/>
      <c r="L185" s="132" t="n"/>
      <c r="M185" s="132" t="n"/>
      <c r="N185" s="132" t="n"/>
      <c r="O185" s="132" t="n"/>
      <c r="P185" s="132" t="n"/>
      <c r="Q185" s="132" t="n"/>
      <c r="R185" s="132" t="n"/>
      <c r="S185" s="132" t="n"/>
      <c r="T185" s="132" t="n"/>
      <c r="U185" s="132" t="n"/>
      <c r="V185" s="132">
        <f>V184/V115</f>
        <v/>
      </c>
      <c r="W185" s="132">
        <f>W184/W115</f>
        <v/>
      </c>
      <c r="X185" s="132">
        <f>X184/X115</f>
        <v/>
      </c>
      <c r="Y185" s="132">
        <f>Y184/Y115</f>
        <v/>
      </c>
      <c r="Z185" s="25" t="n"/>
      <c r="AA185" s="15" t="n"/>
      <c r="AB185" s="15" t="n"/>
      <c r="AC185" s="15" t="n"/>
      <c r="AD185" s="15" t="n"/>
      <c r="AE185" s="15" t="n"/>
    </row>
    <row r="186" ht="20.1" customFormat="1" customHeight="1" s="33">
      <c r="A186" s="647" t="n"/>
      <c r="B186" s="710" t="inlineStr">
        <is>
          <t>LEJEU</t>
        </is>
      </c>
      <c r="C186" s="705" t="n"/>
      <c r="D186" s="707">
        <f>D116-D65</f>
        <v/>
      </c>
      <c r="E186" s="114" t="n"/>
      <c r="F186" s="132" t="n"/>
      <c r="G186" s="882" t="n"/>
      <c r="H186" s="132" t="n"/>
      <c r="I186" s="132" t="n"/>
      <c r="J186" s="882" t="n"/>
      <c r="K186" s="132" t="n"/>
      <c r="L186" s="132" t="n"/>
      <c r="M186" s="132" t="n"/>
      <c r="N186" s="132" t="n"/>
      <c r="O186" s="132" t="n"/>
      <c r="P186" s="132" t="n"/>
      <c r="Q186" s="132" t="n"/>
      <c r="R186" s="132" t="n"/>
      <c r="S186" s="132" t="n"/>
      <c r="T186" s="132" t="n"/>
      <c r="U186" s="132" t="n"/>
      <c r="V186" s="132" t="n"/>
      <c r="W186" s="132" t="n"/>
      <c r="X186" s="132" t="n"/>
      <c r="Y186" s="132" t="n"/>
      <c r="Z186" s="25" t="n"/>
      <c r="AA186" s="15" t="n"/>
      <c r="AB186" s="15" t="n"/>
      <c r="AC186" s="15" t="n"/>
      <c r="AD186" s="15" t="n"/>
      <c r="AE186" s="15" t="n"/>
    </row>
    <row r="187" ht="20.1" customFormat="1" customHeight="1" s="33">
      <c r="A187" s="647" t="n"/>
      <c r="B187" s="703" t="n"/>
      <c r="C187" s="704" t="n"/>
      <c r="D187" s="114">
        <f>D186/D116</f>
        <v/>
      </c>
      <c r="E187" s="114" t="n"/>
      <c r="F187" s="132" t="n"/>
      <c r="G187" s="137" t="n"/>
      <c r="H187" s="132" t="n"/>
      <c r="I187" s="132" t="n"/>
      <c r="J187" s="132" t="n"/>
      <c r="K187" s="132" t="n"/>
      <c r="L187" s="132" t="n"/>
      <c r="M187" s="132" t="n"/>
      <c r="N187" s="132" t="n"/>
      <c r="O187" s="132" t="n"/>
      <c r="P187" s="132" t="n"/>
      <c r="Q187" s="132" t="n"/>
      <c r="R187" s="132" t="n"/>
      <c r="S187" s="132" t="n"/>
      <c r="T187" s="132" t="n"/>
      <c r="U187" s="132" t="n"/>
      <c r="V187" s="132" t="n"/>
      <c r="W187" s="132" t="n"/>
      <c r="X187" s="132" t="n"/>
      <c r="Y187" s="132" t="n"/>
      <c r="Z187" s="25" t="n"/>
      <c r="AA187" s="15" t="n"/>
      <c r="AB187" s="15" t="n"/>
      <c r="AC187" s="15" t="n"/>
      <c r="AD187" s="15" t="n"/>
      <c r="AE187" s="15" t="n"/>
    </row>
    <row r="188" ht="20.1" customFormat="1" customHeight="1" s="33">
      <c r="A188" s="647" t="n"/>
      <c r="B188" s="710" t="inlineStr">
        <is>
          <t>AISHODO</t>
        </is>
      </c>
      <c r="C188" s="705" t="n"/>
      <c r="D188" s="707">
        <f>D117-D67</f>
        <v/>
      </c>
      <c r="E188" s="114" t="n"/>
      <c r="F188" s="132" t="n"/>
      <c r="G188" s="882" t="n"/>
      <c r="H188" s="132" t="n"/>
      <c r="I188" s="132" t="n"/>
      <c r="J188" s="882" t="n"/>
      <c r="K188" s="132" t="n"/>
      <c r="L188" s="132" t="n"/>
      <c r="M188" s="132" t="n"/>
      <c r="N188" s="132" t="n"/>
      <c r="O188" s="132" t="n"/>
      <c r="P188" s="132" t="n"/>
      <c r="Q188" s="132" t="n"/>
      <c r="R188" s="132" t="n"/>
      <c r="S188" s="132" t="n"/>
      <c r="T188" s="132" t="n"/>
      <c r="U188" s="132" t="n"/>
      <c r="V188" s="132" t="n"/>
      <c r="W188" s="132" t="n"/>
      <c r="X188" s="132" t="n"/>
      <c r="Y188" s="132" t="n"/>
      <c r="Z188" s="25" t="n"/>
      <c r="AA188" s="15" t="n"/>
      <c r="AB188" s="15" t="n"/>
      <c r="AC188" s="15" t="n"/>
      <c r="AD188" s="15" t="n"/>
      <c r="AE188" s="15" t="n"/>
    </row>
    <row r="189" ht="20.1" customFormat="1" customHeight="1" s="33">
      <c r="A189" s="647" t="n"/>
      <c r="B189" s="703" t="n"/>
      <c r="C189" s="704" t="n"/>
      <c r="D189" s="114">
        <f>D188/D117</f>
        <v/>
      </c>
      <c r="E189" s="114" t="n"/>
      <c r="F189" s="132" t="n"/>
      <c r="G189" s="132" t="n"/>
      <c r="H189" s="132" t="n"/>
      <c r="I189" s="132" t="n"/>
      <c r="J189" s="132" t="n"/>
      <c r="K189" s="132" t="n"/>
      <c r="L189" s="132" t="n"/>
      <c r="M189" s="132" t="n"/>
      <c r="N189" s="132" t="n"/>
      <c r="O189" s="132" t="n"/>
      <c r="P189" s="132" t="n"/>
      <c r="Q189" s="132" t="n"/>
      <c r="R189" s="132" t="n"/>
      <c r="S189" s="132" t="n"/>
      <c r="T189" s="132" t="n"/>
      <c r="U189" s="132" t="n"/>
      <c r="V189" s="132" t="n"/>
      <c r="W189" s="132" t="n"/>
      <c r="X189" s="132" t="n"/>
      <c r="Y189" s="132" t="n"/>
      <c r="Z189" s="25" t="n"/>
      <c r="AA189" s="15" t="n"/>
      <c r="AB189" s="15" t="n"/>
      <c r="AC189" s="15" t="n"/>
      <c r="AD189" s="15" t="n"/>
      <c r="AE189" s="15" t="n"/>
    </row>
    <row r="190" ht="20.1" customFormat="1" customHeight="1" s="33">
      <c r="A190" s="647" t="n"/>
      <c r="B190" s="710" t="inlineStr">
        <is>
          <t>CARING JAPAN (RUHAKU)</t>
        </is>
      </c>
      <c r="C190" s="705" t="n"/>
      <c r="D190" s="707">
        <f>D118-D69</f>
        <v/>
      </c>
      <c r="E190" s="707" t="n"/>
      <c r="F190" s="132" t="n"/>
      <c r="G190" s="882" t="n"/>
      <c r="H190" s="132" t="n"/>
      <c r="I190" s="132" t="n"/>
      <c r="J190" s="882" t="n"/>
      <c r="K190" s="132" t="n"/>
      <c r="L190" s="132" t="n"/>
      <c r="M190" s="132" t="n"/>
      <c r="N190" s="132" t="n"/>
      <c r="O190" s="132" t="n"/>
      <c r="P190" s="132" t="n"/>
      <c r="Q190" s="132" t="n"/>
      <c r="R190" s="132" t="n"/>
      <c r="S190" s="132" t="n"/>
      <c r="T190" s="132" t="n"/>
      <c r="U190" s="132" t="n"/>
      <c r="V190" s="132" t="n"/>
      <c r="W190" s="132" t="n"/>
      <c r="X190" s="132" t="n"/>
      <c r="Y190" s="132" t="n"/>
      <c r="Z190" s="25" t="n"/>
      <c r="AA190" s="15" t="n"/>
      <c r="AB190" s="15" t="n"/>
      <c r="AC190" s="15" t="n"/>
      <c r="AD190" s="15" t="n"/>
      <c r="AE190" s="15" t="n"/>
    </row>
    <row r="191" ht="20.1" customFormat="1" customHeight="1" s="33">
      <c r="A191" s="647" t="n"/>
      <c r="B191" s="703" t="n"/>
      <c r="C191" s="704" t="n"/>
      <c r="D191" s="114">
        <f>D190/D118</f>
        <v/>
      </c>
      <c r="E191" s="114" t="n"/>
      <c r="F191" s="132" t="n"/>
      <c r="G191" s="132" t="n"/>
      <c r="H191" s="132" t="n"/>
      <c r="I191" s="132" t="n"/>
      <c r="J191" s="132" t="n"/>
      <c r="K191" s="132" t="n"/>
      <c r="L191" s="132" t="n"/>
      <c r="M191" s="132" t="n"/>
      <c r="N191" s="132" t="n"/>
      <c r="O191" s="132" t="n"/>
      <c r="P191" s="132" t="n"/>
      <c r="Q191" s="132" t="n"/>
      <c r="R191" s="132" t="n"/>
      <c r="S191" s="132" t="n"/>
      <c r="T191" s="132" t="n"/>
      <c r="U191" s="132" t="n"/>
      <c r="V191" s="132" t="n"/>
      <c r="W191" s="132" t="n"/>
      <c r="X191" s="132" t="n"/>
      <c r="Y191" s="132" t="n"/>
      <c r="Z191" s="25" t="n"/>
      <c r="AA191" s="15" t="n"/>
      <c r="AB191" s="15" t="n"/>
      <c r="AC191" s="15" t="n"/>
      <c r="AD191" s="15" t="n"/>
      <c r="AE191" s="15" t="n"/>
    </row>
    <row r="192" ht="20.1" customFormat="1" customHeight="1" s="33">
      <c r="A192" s="647" t="n"/>
      <c r="B192" s="710" t="inlineStr">
        <is>
          <t>MEDION</t>
        </is>
      </c>
      <c r="C192" s="705" t="n"/>
      <c r="D192" s="707">
        <f>D119-D71</f>
        <v/>
      </c>
      <c r="E192" s="114" t="n"/>
      <c r="F192" s="132" t="n"/>
      <c r="G192" s="882" t="n"/>
      <c r="H192" s="132" t="n"/>
      <c r="I192" s="132" t="n"/>
      <c r="J192" s="882" t="n"/>
      <c r="K192" s="132" t="n"/>
      <c r="L192" s="132" t="n"/>
      <c r="M192" s="132" t="n"/>
      <c r="N192" s="132" t="n"/>
      <c r="O192" s="132" t="n"/>
      <c r="P192" s="132" t="n"/>
      <c r="Q192" s="132" t="n"/>
      <c r="R192" s="132" t="n"/>
      <c r="S192" s="132" t="n"/>
      <c r="T192" s="132" t="n"/>
      <c r="U192" s="132" t="n"/>
      <c r="V192" s="132" t="n"/>
      <c r="W192" s="132" t="n"/>
      <c r="X192" s="132" t="n"/>
      <c r="Y192" s="132" t="n"/>
      <c r="Z192" s="25" t="n"/>
      <c r="AA192" s="15" t="n"/>
      <c r="AB192" s="15" t="n"/>
      <c r="AC192" s="15" t="n"/>
      <c r="AD192" s="15" t="n"/>
      <c r="AE192" s="15" t="n"/>
    </row>
    <row r="193" ht="20.1" customFormat="1" customHeight="1" s="33">
      <c r="A193" s="647" t="n"/>
      <c r="B193" s="703" t="n"/>
      <c r="C193" s="704" t="n"/>
      <c r="D193" s="114">
        <f>D192/D119</f>
        <v/>
      </c>
      <c r="E193" s="114" t="n"/>
      <c r="F193" s="132" t="n"/>
      <c r="G193" s="132" t="n"/>
      <c r="H193" s="132" t="n"/>
      <c r="I193" s="132" t="n"/>
      <c r="J193" s="132" t="n"/>
      <c r="K193" s="132" t="n"/>
      <c r="L193" s="132" t="n"/>
      <c r="M193" s="132" t="n"/>
      <c r="N193" s="132" t="n"/>
      <c r="O193" s="132" t="n"/>
      <c r="P193" s="132" t="n"/>
      <c r="Q193" s="132" t="n"/>
      <c r="R193" s="132" t="n"/>
      <c r="S193" s="132" t="n"/>
      <c r="T193" s="132" t="n"/>
      <c r="U193" s="132" t="n"/>
      <c r="V193" s="132" t="n"/>
      <c r="W193" s="132" t="n"/>
      <c r="X193" s="132" t="n"/>
      <c r="Y193" s="132" t="n"/>
      <c r="Z193" s="25" t="n"/>
      <c r="AA193" s="15" t="n"/>
      <c r="AB193" s="15" t="n"/>
      <c r="AC193" s="15" t="n"/>
      <c r="AD193" s="15" t="n"/>
      <c r="AE193" s="15" t="n"/>
    </row>
    <row r="194" ht="20.1" customFormat="1" customHeight="1" s="33">
      <c r="A194" s="647" t="n"/>
      <c r="B194" s="710" t="inlineStr">
        <is>
          <t>McCoy</t>
        </is>
      </c>
      <c r="C194" s="705" t="n"/>
      <c r="D194" s="114" t="n"/>
      <c r="E194" s="114" t="n"/>
      <c r="F194" s="132" t="n"/>
      <c r="G194" s="882" t="n"/>
      <c r="H194" s="132" t="n"/>
      <c r="I194" s="132" t="n"/>
      <c r="J194" s="132" t="n"/>
      <c r="K194" s="132" t="n"/>
      <c r="L194" s="132" t="n"/>
      <c r="M194" s="132" t="n"/>
      <c r="N194" s="132" t="n"/>
      <c r="O194" s="132" t="n"/>
      <c r="P194" s="132" t="n"/>
      <c r="Q194" s="132" t="n"/>
      <c r="R194" s="132" t="n"/>
      <c r="S194" s="132" t="n"/>
      <c r="T194" s="132" t="n"/>
      <c r="U194" s="132" t="n"/>
      <c r="V194" s="132" t="n"/>
      <c r="W194" s="132" t="n"/>
      <c r="X194" s="132" t="n"/>
      <c r="Y194" s="132" t="n"/>
      <c r="Z194" s="25" t="n"/>
      <c r="AA194" s="15" t="n"/>
      <c r="AB194" s="15" t="n"/>
      <c r="AC194" s="15" t="n"/>
      <c r="AD194" s="15" t="n"/>
      <c r="AE194" s="15" t="n"/>
    </row>
    <row r="195" ht="20.1" customFormat="1" customHeight="1" s="33">
      <c r="A195" s="647" t="n"/>
      <c r="B195" s="703" t="n"/>
      <c r="C195" s="704" t="n"/>
      <c r="D195" s="114" t="n"/>
      <c r="E195" s="114" t="n"/>
      <c r="F195" s="132" t="n"/>
      <c r="G195" s="132" t="n"/>
      <c r="H195" s="132" t="n"/>
      <c r="I195" s="132" t="n"/>
      <c r="J195" s="132" t="n"/>
      <c r="K195" s="132" t="n"/>
      <c r="L195" s="132" t="n"/>
      <c r="M195" s="132" t="n"/>
      <c r="N195" s="132" t="n"/>
      <c r="O195" s="132" t="n"/>
      <c r="P195" s="132" t="n"/>
      <c r="Q195" s="132" t="n"/>
      <c r="R195" s="132" t="n"/>
      <c r="S195" s="132" t="n"/>
      <c r="T195" s="132" t="n"/>
      <c r="U195" s="132" t="n"/>
      <c r="V195" s="132" t="n"/>
      <c r="W195" s="132" t="n"/>
      <c r="X195" s="132" t="n"/>
      <c r="Y195" s="132" t="n"/>
      <c r="Z195" s="25" t="n"/>
      <c r="AA195" s="15" t="n"/>
      <c r="AB195" s="15" t="n"/>
      <c r="AC195" s="15" t="n"/>
      <c r="AD195" s="15" t="n"/>
      <c r="AE195" s="15" t="n"/>
    </row>
    <row r="196" ht="20.1" customFormat="1" customHeight="1" s="33">
      <c r="A196" s="647" t="n"/>
      <c r="B196" s="710" t="inlineStr">
        <is>
          <t>URESHINO</t>
        </is>
      </c>
      <c r="C196" s="705" t="n"/>
      <c r="D196" s="707">
        <f>D121-D75</f>
        <v/>
      </c>
      <c r="E196" s="707" t="n"/>
      <c r="F196" s="132" t="n"/>
      <c r="G196" s="882" t="n"/>
      <c r="H196" s="132" t="n"/>
      <c r="I196" s="132" t="n"/>
      <c r="J196" s="882" t="n"/>
      <c r="K196" s="132" t="n"/>
      <c r="L196" s="132" t="n"/>
      <c r="M196" s="132" t="n"/>
      <c r="N196" s="132" t="n"/>
      <c r="O196" s="132" t="n"/>
      <c r="P196" s="132" t="n"/>
      <c r="Q196" s="132" t="n"/>
      <c r="R196" s="132" t="n"/>
      <c r="S196" s="132" t="n"/>
      <c r="T196" s="132" t="n"/>
      <c r="U196" s="132" t="n"/>
      <c r="V196" s="132" t="n"/>
      <c r="W196" s="132" t="n"/>
      <c r="X196" s="132" t="n"/>
      <c r="Y196" s="132" t="n"/>
      <c r="Z196" s="25" t="n"/>
      <c r="AA196" s="15" t="n"/>
      <c r="AB196" s="15" t="n"/>
      <c r="AC196" s="15" t="n"/>
      <c r="AD196" s="15" t="n"/>
      <c r="AE196" s="15" t="n"/>
    </row>
    <row r="197" ht="20.1" customFormat="1" customHeight="1" s="33">
      <c r="A197" s="647" t="n"/>
      <c r="B197" s="703" t="n"/>
      <c r="C197" s="704" t="n"/>
      <c r="D197" s="114">
        <f>D196/D121</f>
        <v/>
      </c>
      <c r="E197" s="114" t="n"/>
      <c r="F197" s="132" t="n"/>
      <c r="G197" s="132" t="n"/>
      <c r="H197" s="132" t="n"/>
      <c r="I197" s="132" t="n"/>
      <c r="J197" s="132" t="n"/>
      <c r="K197" s="132" t="n"/>
      <c r="L197" s="132" t="n"/>
      <c r="M197" s="132" t="n"/>
      <c r="N197" s="132" t="n"/>
      <c r="O197" s="132" t="n"/>
      <c r="P197" s="132" t="n"/>
      <c r="Q197" s="132" t="n"/>
      <c r="R197" s="132" t="n"/>
      <c r="S197" s="132" t="n"/>
      <c r="T197" s="132" t="n"/>
      <c r="U197" s="132" t="n"/>
      <c r="V197" s="132" t="n"/>
      <c r="W197" s="132" t="n"/>
      <c r="X197" s="132" t="n"/>
      <c r="Y197" s="132" t="n"/>
      <c r="Z197" s="25" t="n"/>
      <c r="AA197" s="15" t="n"/>
      <c r="AB197" s="15" t="n"/>
      <c r="AC197" s="15" t="n"/>
      <c r="AD197" s="15" t="n"/>
      <c r="AE197" s="15" t="n"/>
    </row>
    <row r="198" ht="20.1" customFormat="1" customHeight="1" s="33">
      <c r="A198" s="647" t="n"/>
      <c r="B198" s="710" t="inlineStr">
        <is>
          <t>Luxces</t>
        </is>
      </c>
      <c r="C198" s="705" t="n"/>
      <c r="D198" s="707">
        <f>D122-D77</f>
        <v/>
      </c>
      <c r="E198" s="707" t="n"/>
      <c r="F198" s="132" t="n"/>
      <c r="G198" s="882" t="n"/>
      <c r="H198" s="132" t="n"/>
      <c r="I198" s="132" t="n"/>
      <c r="J198" s="132" t="n"/>
      <c r="K198" s="132" t="n"/>
      <c r="L198" s="132" t="n"/>
      <c r="M198" s="132" t="n"/>
      <c r="N198" s="132" t="n"/>
      <c r="O198" s="132" t="n"/>
      <c r="P198" s="132" t="n"/>
      <c r="Q198" s="132" t="n"/>
      <c r="R198" s="132" t="n"/>
      <c r="S198" s="132" t="n"/>
      <c r="T198" s="132" t="n"/>
      <c r="U198" s="132" t="n"/>
      <c r="V198" s="132" t="n"/>
      <c r="W198" s="132" t="n"/>
      <c r="X198" s="132" t="n"/>
      <c r="Y198" s="132" t="n"/>
      <c r="Z198" s="25" t="n"/>
      <c r="AA198" s="15" t="n"/>
      <c r="AB198" s="15" t="n"/>
      <c r="AC198" s="15" t="n"/>
      <c r="AD198" s="15" t="n"/>
      <c r="AE198" s="15" t="n"/>
    </row>
    <row r="199" ht="20.1" customFormat="1" customHeight="1" s="33">
      <c r="A199" s="647" t="n"/>
      <c r="B199" s="703" t="n"/>
      <c r="C199" s="704" t="n"/>
      <c r="D199" s="114">
        <f>D198/D122</f>
        <v/>
      </c>
      <c r="E199" s="114" t="n"/>
      <c r="F199" s="132" t="n"/>
      <c r="G199" s="132" t="n"/>
      <c r="H199" s="132" t="n"/>
      <c r="I199" s="132" t="n"/>
      <c r="J199" s="132" t="n"/>
      <c r="K199" s="132" t="n"/>
      <c r="L199" s="132" t="n"/>
      <c r="M199" s="132" t="n"/>
      <c r="N199" s="132" t="n"/>
      <c r="O199" s="132" t="n"/>
      <c r="P199" s="132" t="n"/>
      <c r="Q199" s="132" t="n"/>
      <c r="R199" s="132" t="n"/>
      <c r="S199" s="132" t="n"/>
      <c r="T199" s="132" t="n"/>
      <c r="U199" s="132" t="n"/>
      <c r="V199" s="132" t="n"/>
      <c r="W199" s="132" t="n"/>
      <c r="X199" s="132" t="n"/>
      <c r="Y199" s="132" t="n"/>
      <c r="Z199" s="25" t="n"/>
      <c r="AA199" s="15" t="n"/>
      <c r="AB199" s="15" t="n"/>
      <c r="AC199" s="15" t="n"/>
      <c r="AD199" s="15" t="n"/>
      <c r="AE199" s="15" t="n"/>
    </row>
    <row r="200" ht="20.1" customFormat="1" customHeight="1" s="33">
      <c r="A200" s="647" t="n"/>
      <c r="B200" s="709" t="inlineStr">
        <is>
          <t>Diaasjapan</t>
        </is>
      </c>
      <c r="C200" s="125" t="n"/>
      <c r="D200" s="114" t="n"/>
      <c r="E200" s="114" t="n"/>
      <c r="F200" s="132" t="n"/>
      <c r="G200" s="132" t="n"/>
      <c r="H200" s="132" t="n"/>
      <c r="I200" s="132" t="n"/>
      <c r="J200" s="882" t="n"/>
      <c r="K200" s="132" t="n"/>
      <c r="L200" s="132" t="n"/>
      <c r="M200" s="132" t="n"/>
      <c r="N200" s="132" t="n"/>
      <c r="O200" s="132" t="n"/>
      <c r="P200" s="132" t="n"/>
      <c r="Q200" s="132" t="n"/>
      <c r="R200" s="132" t="n"/>
      <c r="S200" s="132" t="n"/>
      <c r="T200" s="132" t="n"/>
      <c r="U200" s="132" t="n"/>
      <c r="V200" s="132" t="n"/>
      <c r="W200" s="132" t="n"/>
      <c r="X200" s="132" t="n"/>
      <c r="Y200" s="132" t="n"/>
      <c r="Z200" s="25" t="n"/>
      <c r="AA200" s="15" t="n"/>
      <c r="AB200" s="15" t="n"/>
      <c r="AC200" s="15" t="n"/>
      <c r="AD200" s="15" t="n"/>
      <c r="AE200" s="15" t="n"/>
    </row>
    <row r="201" ht="20.1" customFormat="1" customHeight="1" s="33">
      <c r="A201" s="647" t="n"/>
      <c r="B201" s="703" t="n"/>
      <c r="C201" s="125" t="n"/>
      <c r="D201" s="114" t="n"/>
      <c r="E201" s="114" t="n"/>
      <c r="F201" s="132" t="n"/>
      <c r="G201" s="132" t="n"/>
      <c r="H201" s="132" t="n"/>
      <c r="I201" s="132" t="n"/>
      <c r="J201" s="132" t="n"/>
      <c r="K201" s="132" t="n"/>
      <c r="L201" s="132" t="n"/>
      <c r="M201" s="132" t="n"/>
      <c r="N201" s="132" t="n"/>
      <c r="O201" s="132" t="n"/>
      <c r="P201" s="132" t="n"/>
      <c r="Q201" s="132" t="n"/>
      <c r="R201" s="132" t="n"/>
      <c r="S201" s="132" t="n"/>
      <c r="T201" s="132" t="n"/>
      <c r="U201" s="132" t="n"/>
      <c r="V201" s="132" t="n"/>
      <c r="W201" s="132" t="n"/>
      <c r="X201" s="132" t="n"/>
      <c r="Y201" s="132" t="n"/>
      <c r="Z201" s="783">
        <f>SUM(#REF!)</f>
        <v/>
      </c>
      <c r="AA201" s="15" t="n"/>
      <c r="AB201" s="15" t="n"/>
      <c r="AC201" s="15" t="n"/>
      <c r="AD201" s="15" t="n"/>
      <c r="AE201" s="15" t="n"/>
    </row>
    <row r="202" ht="20.1" customFormat="1" customHeight="1" s="33">
      <c r="A202" s="647" t="n"/>
      <c r="B202" s="711" t="inlineStr">
        <is>
          <t>DIAMANTE</t>
        </is>
      </c>
      <c r="C202" s="705" t="n"/>
      <c r="D202" s="707">
        <f>D124-D81</f>
        <v/>
      </c>
      <c r="E202" s="707" t="n"/>
      <c r="F202" s="882" t="n"/>
      <c r="G202" s="882" t="n"/>
      <c r="H202" s="882" t="n"/>
      <c r="I202" s="882" t="n"/>
      <c r="J202" s="882" t="n"/>
      <c r="K202" s="882" t="n"/>
      <c r="L202" s="882" t="n"/>
      <c r="M202" s="882" t="n"/>
      <c r="N202" s="882" t="n"/>
      <c r="O202" s="882" t="n"/>
      <c r="P202" s="882" t="n"/>
      <c r="Q202" s="882" t="n"/>
      <c r="R202" s="882" t="n"/>
      <c r="S202" s="882" t="n"/>
      <c r="T202" s="882" t="n"/>
      <c r="U202" s="882" t="n"/>
      <c r="V202" s="882">
        <f>V122-V35</f>
        <v/>
      </c>
      <c r="W202" s="882">
        <f>W122-W35</f>
        <v/>
      </c>
      <c r="X202" s="882" t="n"/>
      <c r="Y202" s="882" t="n"/>
      <c r="Z202" s="25">
        <f>Z201/Z122</f>
        <v/>
      </c>
      <c r="AA202" s="15" t="n"/>
      <c r="AB202" s="15" t="n"/>
      <c r="AC202" s="15" t="n"/>
      <c r="AD202" s="15" t="n"/>
      <c r="AE202" s="15" t="n"/>
    </row>
    <row r="203" ht="20.1" customFormat="1" customHeight="1" s="33">
      <c r="A203" s="647" t="n"/>
      <c r="B203" s="703" t="n"/>
      <c r="C203" s="704" t="n"/>
      <c r="D203" s="114">
        <f>D202/D124</f>
        <v/>
      </c>
      <c r="E203" s="114" t="n"/>
      <c r="F203" s="132" t="n"/>
      <c r="G203" s="132" t="n"/>
      <c r="H203" s="132" t="n"/>
      <c r="I203" s="132" t="n"/>
      <c r="J203" s="132" t="n"/>
      <c r="K203" s="132" t="n"/>
      <c r="L203" s="132" t="n"/>
      <c r="M203" s="132" t="n"/>
      <c r="N203" s="132" t="n"/>
      <c r="O203" s="132" t="n"/>
      <c r="P203" s="132" t="n"/>
      <c r="Q203" s="132" t="n"/>
      <c r="R203" s="132" t="n"/>
      <c r="S203" s="132" t="n"/>
      <c r="T203" s="132" t="n"/>
      <c r="U203" s="132" t="n"/>
      <c r="V203" s="132" t="n"/>
      <c r="W203" s="132" t="n"/>
      <c r="X203" s="132" t="n"/>
      <c r="Y203" s="132" t="n"/>
      <c r="Z203" s="25" t="n"/>
      <c r="AA203" s="15" t="n"/>
      <c r="AB203" s="15" t="n"/>
      <c r="AC203" s="15" t="n"/>
      <c r="AD203" s="15" t="n"/>
      <c r="AE203" s="15" t="n"/>
    </row>
    <row r="204" ht="20.1" customFormat="1" customHeight="1" s="33">
      <c r="A204" s="647" t="n"/>
      <c r="B204" s="712" t="inlineStr">
        <is>
          <t>FAJ</t>
        </is>
      </c>
      <c r="C204" s="705" t="n"/>
      <c r="D204" s="707">
        <f>D125-D83</f>
        <v/>
      </c>
      <c r="E204" s="707" t="n"/>
      <c r="F204" s="132" t="n"/>
      <c r="G204" s="882" t="n"/>
      <c r="H204" s="132" t="n"/>
      <c r="I204" s="132" t="n"/>
      <c r="J204" s="882" t="n"/>
      <c r="K204" s="132" t="n"/>
      <c r="L204" s="132" t="n"/>
      <c r="M204" s="132" t="n"/>
      <c r="N204" s="132" t="n"/>
      <c r="O204" s="132" t="n"/>
      <c r="P204" s="132" t="n"/>
      <c r="Q204" s="132" t="n"/>
      <c r="R204" s="132" t="n"/>
      <c r="S204" s="132" t="n"/>
      <c r="T204" s="132" t="n"/>
      <c r="U204" s="132" t="n"/>
      <c r="V204" s="132" t="n"/>
      <c r="W204" s="132" t="n"/>
      <c r="X204" s="132" t="n"/>
      <c r="Y204" s="132" t="n"/>
      <c r="Z204" s="25" t="n"/>
      <c r="AA204" s="15" t="n"/>
      <c r="AB204" s="15" t="n"/>
      <c r="AC204" s="15" t="n"/>
      <c r="AD204" s="15" t="n"/>
      <c r="AE204" s="15" t="n"/>
    </row>
    <row r="205" ht="20.1" customFormat="1" customHeight="1" s="33">
      <c r="A205" s="648" t="n"/>
      <c r="B205" s="703" t="n"/>
      <c r="C205" s="704" t="n"/>
      <c r="D205" s="114">
        <f>D204/D125</f>
        <v/>
      </c>
      <c r="E205" s="114" t="n"/>
      <c r="F205" s="132" t="n"/>
      <c r="G205" s="132" t="n"/>
      <c r="H205" s="132" t="n"/>
      <c r="I205" s="132" t="n"/>
      <c r="J205" s="132" t="n"/>
      <c r="K205" s="132" t="n"/>
      <c r="L205" s="132" t="n"/>
      <c r="M205" s="132" t="n"/>
      <c r="N205" s="132" t="n"/>
      <c r="O205" s="132" t="n"/>
      <c r="P205" s="132" t="n"/>
      <c r="Q205" s="132" t="n"/>
      <c r="R205" s="132" t="n"/>
      <c r="S205" s="132" t="n"/>
      <c r="T205" s="132" t="n"/>
      <c r="U205" s="132" t="n"/>
      <c r="V205" s="132" t="n"/>
      <c r="W205" s="132" t="n"/>
      <c r="X205" s="132" t="n"/>
      <c r="Y205" s="132" t="n"/>
      <c r="Z205" s="25" t="n"/>
      <c r="AA205" s="15" t="n"/>
      <c r="AB205" s="15" t="n"/>
      <c r="AC205" s="15" t="n"/>
      <c r="AD205" s="15" t="n"/>
      <c r="AE205" s="15" t="n"/>
    </row>
    <row r="206" ht="20.1" customFormat="1" customHeight="1" s="33">
      <c r="A206" s="601" t="n"/>
      <c r="B206" s="712" t="inlineStr">
        <is>
          <t>Freight</t>
        </is>
      </c>
      <c r="C206" s="705" t="n"/>
      <c r="D206" s="707">
        <f>D126-D85</f>
        <v/>
      </c>
      <c r="E206" s="707" t="n"/>
      <c r="F206" s="132" t="n"/>
      <c r="G206" s="838" t="n"/>
      <c r="H206" s="132" t="n"/>
      <c r="I206" s="132" t="n"/>
      <c r="J206" s="838" t="n"/>
      <c r="K206" s="132" t="n"/>
      <c r="L206" s="132" t="n"/>
      <c r="M206" s="132" t="n"/>
      <c r="N206" s="132" t="n"/>
      <c r="O206" s="132" t="n"/>
      <c r="P206" s="132" t="n"/>
      <c r="Q206" s="132" t="n"/>
      <c r="R206" s="132" t="n"/>
      <c r="S206" s="132" t="n"/>
      <c r="T206" s="132" t="n"/>
      <c r="U206" s="132" t="n"/>
      <c r="V206" s="132" t="n"/>
      <c r="W206" s="132" t="n"/>
      <c r="X206" s="132" t="n"/>
      <c r="Y206" s="132" t="n"/>
      <c r="Z206" s="25" t="n"/>
      <c r="AA206" s="15" t="n"/>
      <c r="AB206" s="15" t="n"/>
      <c r="AC206" s="15" t="n"/>
      <c r="AD206" s="15" t="n"/>
      <c r="AE206" s="15" t="n"/>
    </row>
    <row r="207" ht="20.1" customFormat="1" customHeight="1" s="33">
      <c r="A207" s="601" t="n"/>
      <c r="B207" s="703" t="n"/>
      <c r="C207" s="704" t="n"/>
      <c r="D207" s="114">
        <f>D206/D126</f>
        <v/>
      </c>
      <c r="E207" s="114" t="n"/>
      <c r="F207" s="132" t="n"/>
      <c r="G207" s="132" t="n"/>
      <c r="H207" s="132" t="n"/>
      <c r="I207" s="132" t="n"/>
      <c r="J207" s="132" t="n"/>
      <c r="K207" s="132" t="n"/>
      <c r="L207" s="132" t="n"/>
      <c r="M207" s="132" t="n"/>
      <c r="N207" s="132" t="n"/>
      <c r="O207" s="132" t="n"/>
      <c r="P207" s="132" t="n"/>
      <c r="Q207" s="132" t="n"/>
      <c r="R207" s="132" t="n"/>
      <c r="S207" s="132" t="n"/>
      <c r="T207" s="132" t="n"/>
      <c r="U207" s="132" t="n"/>
      <c r="V207" s="132" t="n"/>
      <c r="W207" s="132" t="n"/>
      <c r="X207" s="132" t="n"/>
      <c r="Y207" s="132" t="n"/>
      <c r="Z207" s="782">
        <f>SUM(#REF!)</f>
        <v/>
      </c>
      <c r="AA207" s="659">
        <f>#REF!+#REF!</f>
        <v/>
      </c>
      <c r="AB207" s="659">
        <f>AA207+144000</f>
        <v/>
      </c>
      <c r="AC207" s="15" t="n"/>
      <c r="AD207" s="15" t="n"/>
      <c r="AE207" s="15" t="n"/>
    </row>
    <row r="208" ht="20.1" customFormat="1" customHeight="1" s="33">
      <c r="A208" s="559" t="inlineStr">
        <is>
          <t>合計</t>
        </is>
      </c>
      <c r="B208" s="560" t="inlineStr">
        <is>
          <t>KS利益（全商品）</t>
        </is>
      </c>
      <c r="C208" s="667" t="n"/>
      <c r="D208" s="861">
        <f>D134+D136+D138+D140+D142+D144+D146+D148+D150+D152+D154+D156+D158+D160+D162+D164+D166+D168+D170+D172+D174+D178+D180+D182+D184+D186+D188+D190+D192+D194+D196+D198+D202+D204+D206</f>
        <v/>
      </c>
      <c r="E208" s="861" t="n"/>
      <c r="F208" s="861" t="n"/>
      <c r="G208" s="861" t="n"/>
      <c r="H208" s="861" t="n"/>
      <c r="I208" s="861" t="n"/>
      <c r="J208" s="861" t="n"/>
      <c r="K208" s="861" t="n"/>
      <c r="L208" s="861" t="n"/>
      <c r="M208" s="861" t="n"/>
      <c r="N208" s="861" t="n"/>
      <c r="O208" s="861" t="n"/>
      <c r="P208" s="861" t="n"/>
      <c r="Q208" s="861" t="n"/>
      <c r="R208" s="861" t="n"/>
      <c r="S208" s="861" t="n"/>
      <c r="T208" s="861" t="n"/>
      <c r="U208" s="861" t="n"/>
      <c r="V208" s="861">
        <f>V134+V138+V136+V146+V144+V142+V148+V150+V154+V140+(V125-V85)+V202+V166+V168+V156+V160+V164+V174+V172+V162+V178+V182+V184+V180+V170+V158+V152</f>
        <v/>
      </c>
      <c r="W208" s="861">
        <f>W134+W138+W136+W146+W144+W142+W148+W150+W154+W140+(W125-W85)+W202+W166+W168+W156+W160+W164+W174+W172+W162+W178+W182+W184+W180+W170+W158+W152</f>
        <v/>
      </c>
      <c r="X208" s="861">
        <f>X134+X138+X136+X146+X144+X142+X148+X150+X154+X140+(X125-X85)+X202+X166+X168+X156+X160+X164+X174+X172+X162+X178+X182+X184+X180+X170+X158+X152</f>
        <v/>
      </c>
      <c r="Y208" s="861">
        <f>Y134+Y138+Y136+Y146+Y144+Y142+Y148+Y150+Y154+Y140+(Y125-Y85)+Y202+Y166+Y168+Y156+Y160+Y164+Y174+Y172+Y162+Y178+Y182+Y184+Y180+Y170+Y158+Y152</f>
        <v/>
      </c>
      <c r="Z208" s="25">
        <f>Z207/Z127</f>
        <v/>
      </c>
      <c r="AA208" s="15" t="n"/>
      <c r="AB208" s="15" t="n"/>
      <c r="AC208" s="15" t="n"/>
      <c r="AD208" s="15" t="n"/>
      <c r="AE208" s="15" t="n"/>
    </row>
    <row r="209" ht="15" customFormat="1" customHeight="1" s="33" thickBot="1">
      <c r="A209" s="648" t="n"/>
      <c r="B209" s="560" t="inlineStr">
        <is>
          <t>KS利益率（全商品）</t>
        </is>
      </c>
      <c r="C209" s="667" t="n"/>
      <c r="D209" s="212">
        <f>D208/D128</f>
        <v/>
      </c>
      <c r="E209" s="212" t="n"/>
      <c r="F209" s="212" t="n"/>
      <c r="G209" s="212" t="n"/>
      <c r="H209" s="212" t="n"/>
      <c r="I209" s="212" t="n"/>
      <c r="J209" s="212" t="n"/>
      <c r="K209" s="212" t="n"/>
      <c r="L209" s="130" t="n"/>
      <c r="M209" s="130" t="n"/>
      <c r="N209" s="130" t="n"/>
      <c r="O209" s="130" t="n"/>
      <c r="P209" s="212" t="n"/>
      <c r="Q209" s="212" t="n"/>
      <c r="R209" s="212" t="n"/>
      <c r="S209" s="212" t="n"/>
      <c r="T209" s="212" t="n"/>
      <c r="U209" s="212" t="n"/>
      <c r="V209" s="212">
        <f>V208/V128</f>
        <v/>
      </c>
      <c r="W209" s="212">
        <f>W208/W128</f>
        <v/>
      </c>
      <c r="X209" s="212" t="n"/>
      <c r="Y209" s="212" t="n"/>
      <c r="Z209" s="786" t="n"/>
      <c r="AA209" s="15" t="n"/>
      <c r="AB209" s="15" t="n"/>
      <c r="AC209" s="15" t="n"/>
      <c r="AD209" s="15" t="n"/>
      <c r="AE209" s="15" t="n"/>
    </row>
    <row r="210" ht="15" customFormat="1" customHeight="1" s="33">
      <c r="A210" s="361" t="inlineStr">
        <is>
          <t>債権残高</t>
        </is>
      </c>
      <c r="B210" s="681" t="n"/>
      <c r="C210" s="681" t="n"/>
      <c r="D210" s="798">
        <f>D128</f>
        <v/>
      </c>
      <c r="E210" s="798" t="n"/>
      <c r="F210" s="798" t="n"/>
      <c r="G210" s="798" t="n"/>
      <c r="H210" s="798" t="n"/>
      <c r="I210" s="798" t="n"/>
      <c r="J210" s="798" t="n"/>
      <c r="K210" s="883" t="n"/>
      <c r="L210" s="884" t="n"/>
      <c r="M210" s="885" t="n"/>
      <c r="N210" s="885" t="n"/>
      <c r="O210" s="886" t="n"/>
      <c r="P210" s="798" t="n"/>
      <c r="Q210" s="798" t="n"/>
      <c r="R210" s="798" t="n"/>
      <c r="S210" s="798" t="n"/>
      <c r="T210" s="798" t="n"/>
      <c r="U210" s="798" t="n"/>
      <c r="V210" s="798">
        <f>V128</f>
        <v/>
      </c>
      <c r="W210" s="798">
        <f>W128</f>
        <v/>
      </c>
      <c r="X210" s="798">
        <f>X128</f>
        <v/>
      </c>
      <c r="Y210" s="798">
        <f>Y128</f>
        <v/>
      </c>
      <c r="Z210" s="648" t="n"/>
      <c r="AA210" s="15" t="n"/>
      <c r="AB210" s="15" t="n"/>
      <c r="AC210" s="15" t="n"/>
      <c r="AD210" s="15" t="n"/>
      <c r="AE210" s="15" t="n"/>
    </row>
    <row r="211" ht="19.5" customFormat="1" customHeight="1" s="33" thickBot="1">
      <c r="A211" s="703" t="n"/>
      <c r="B211" s="708" t="n"/>
      <c r="C211" s="708" t="n"/>
      <c r="D211" s="648" t="n"/>
      <c r="E211" s="648" t="n"/>
      <c r="F211" s="648" t="n"/>
      <c r="G211" s="648" t="n"/>
      <c r="H211" s="648" t="n"/>
      <c r="I211" s="648" t="n"/>
      <c r="J211" s="648" t="n"/>
      <c r="K211" s="703" t="n"/>
      <c r="L211" s="769" t="n"/>
      <c r="M211" s="738" t="n"/>
      <c r="N211" s="738" t="n"/>
      <c r="O211" s="698" t="n"/>
      <c r="P211" s="648" t="n"/>
      <c r="Q211" s="648" t="n"/>
      <c r="R211" s="648" t="n"/>
      <c r="S211" s="648" t="n"/>
      <c r="T211" s="648" t="n"/>
      <c r="U211" s="648" t="n"/>
      <c r="V211" s="648" t="n"/>
      <c r="W211" s="648" t="n"/>
      <c r="X211" s="648" t="n"/>
      <c r="Y211" s="648" t="n"/>
      <c r="Z211" s="782" t="n"/>
      <c r="AA211" s="15" t="n"/>
      <c r="AB211" s="15" t="n"/>
      <c r="AC211" s="15" t="n"/>
      <c r="AD211" s="15" t="n"/>
      <c r="AE211" s="15" t="n"/>
    </row>
    <row r="212" ht="15.95" customFormat="1" customHeight="1" s="33">
      <c r="A212" s="447" t="inlineStr">
        <is>
          <t>回収期限</t>
        </is>
      </c>
      <c r="B212" s="719" t="n"/>
      <c r="C212" s="719" t="n"/>
      <c r="D212" s="572" t="n"/>
      <c r="E212" s="572" t="n"/>
      <c r="F212" s="572" t="n"/>
      <c r="G212" s="572" t="n"/>
      <c r="H212" s="572" t="n"/>
      <c r="I212" s="572" t="n"/>
      <c r="J212" s="572" t="n"/>
      <c r="K212" s="572" t="n"/>
      <c r="L212" s="574" t="n"/>
      <c r="M212" s="574" t="n"/>
      <c r="N212" s="574" t="n"/>
      <c r="O212" s="574" t="n"/>
      <c r="P212" s="572" t="n"/>
      <c r="Q212" s="572" t="n"/>
      <c r="R212" s="572" t="n"/>
      <c r="S212" s="572" t="n"/>
      <c r="T212" s="572" t="n"/>
      <c r="U212" s="572" t="n"/>
      <c r="V212" s="572" t="n"/>
      <c r="W212" s="572" t="n"/>
      <c r="X212" s="572" t="n"/>
      <c r="Y212" s="572" t="n"/>
      <c r="Z212" s="519" t="n"/>
      <c r="AA212" s="659" t="n"/>
      <c r="AB212" s="15" t="n"/>
      <c r="AC212" s="15" t="n"/>
      <c r="AD212" s="15" t="n"/>
      <c r="AE212" s="15" t="n"/>
    </row>
    <row r="213" customFormat="1" s="33">
      <c r="A213" s="583" t="inlineStr">
        <is>
          <t>入金
①</t>
        </is>
      </c>
      <c r="B213" s="584" t="inlineStr">
        <is>
          <t>日付</t>
        </is>
      </c>
      <c r="C213" s="705" t="n"/>
      <c r="D213" s="572" t="n"/>
      <c r="E213" s="572" t="n"/>
      <c r="F213" s="572" t="n"/>
      <c r="G213" s="572" t="n"/>
      <c r="H213" s="572" t="n"/>
      <c r="I213" s="572" t="n"/>
      <c r="J213" s="572" t="n"/>
      <c r="K213" s="572" t="n"/>
      <c r="L213" s="572" t="n"/>
      <c r="M213" s="572" t="n"/>
      <c r="N213" s="572" t="n"/>
      <c r="O213" s="572" t="n"/>
      <c r="P213" s="572" t="n"/>
      <c r="Q213" s="572" t="n"/>
      <c r="R213" s="572" t="n"/>
      <c r="S213" s="572" t="n"/>
      <c r="T213" s="572" t="n"/>
      <c r="U213" s="572" t="n"/>
      <c r="V213" s="572" t="n"/>
      <c r="W213" s="572" t="n"/>
      <c r="X213" s="572" t="n"/>
      <c r="Y213" s="572" t="n"/>
      <c r="Z213" s="648" t="n"/>
      <c r="AA213" s="15" t="n"/>
      <c r="AB213" s="15" t="n"/>
      <c r="AC213" s="15" t="n"/>
      <c r="AD213" s="15" t="n"/>
      <c r="AE213" s="15" t="n"/>
    </row>
    <row r="214" customFormat="1" s="33">
      <c r="A214" s="647" t="n"/>
      <c r="B214" s="703" t="n"/>
      <c r="C214" s="704" t="n"/>
      <c r="D214" s="648" t="n"/>
      <c r="E214" s="648" t="n"/>
      <c r="F214" s="648" t="n"/>
      <c r="G214" s="648" t="n"/>
      <c r="H214" s="648" t="n"/>
      <c r="I214" s="648" t="n"/>
      <c r="J214" s="648" t="n"/>
      <c r="K214" s="648" t="n"/>
      <c r="L214" s="648" t="n"/>
      <c r="M214" s="648" t="n"/>
      <c r="N214" s="648" t="n"/>
      <c r="O214" s="648" t="n"/>
      <c r="P214" s="648" t="n"/>
      <c r="Q214" s="648" t="n"/>
      <c r="R214" s="648" t="n"/>
      <c r="S214" s="648" t="n"/>
      <c r="T214" s="648" t="n"/>
      <c r="U214" s="648" t="n"/>
      <c r="V214" s="648" t="n"/>
      <c r="W214" s="648" t="n"/>
      <c r="X214" s="648" t="n"/>
      <c r="Y214" s="648" t="n"/>
      <c r="Z214" s="519" t="n"/>
      <c r="AA214" s="659">
        <f>#REF!+#REF!+#REF!</f>
        <v/>
      </c>
      <c r="AB214" s="15" t="n"/>
      <c r="AC214" s="15" t="n"/>
      <c r="AD214" s="15" t="n"/>
      <c r="AE214" s="15" t="n"/>
    </row>
    <row r="215" customFormat="1" s="33">
      <c r="A215" s="647" t="n"/>
      <c r="B215" s="584" t="inlineStr">
        <is>
          <t>金額</t>
        </is>
      </c>
      <c r="C215" s="705" t="n"/>
      <c r="D215" s="887" t="n"/>
      <c r="E215" s="887" t="n"/>
      <c r="F215" s="887" t="n"/>
      <c r="G215" s="887" t="n"/>
      <c r="H215" s="888" t="n"/>
      <c r="I215" s="888" t="n"/>
      <c r="J215" s="887" t="n"/>
      <c r="K215" s="887" t="n"/>
      <c r="L215" s="887" t="n"/>
      <c r="M215" s="887" t="n"/>
      <c r="N215" s="888" t="n"/>
      <c r="O215" s="887" t="n"/>
      <c r="P215" s="887" t="n"/>
      <c r="Q215" s="887" t="n"/>
      <c r="R215" s="887" t="n"/>
      <c r="S215" s="887" t="n"/>
      <c r="T215" s="887" t="n"/>
      <c r="U215" s="888" t="n"/>
      <c r="V215" s="572" t="n"/>
      <c r="W215" s="887" t="n"/>
      <c r="X215" s="887" t="n"/>
      <c r="Y215" s="572" t="n"/>
      <c r="Z215" s="648" t="n"/>
      <c r="AA215" s="15" t="n"/>
      <c r="AB215" s="15" t="n"/>
      <c r="AC215" s="15" t="n"/>
      <c r="AD215" s="15" t="n"/>
      <c r="AE215" s="15" t="n"/>
    </row>
    <row r="216" ht="15.95" customFormat="1" customHeight="1" s="33">
      <c r="A216" s="648" t="n"/>
      <c r="B216" s="703" t="n"/>
      <c r="C216" s="704" t="n"/>
      <c r="D216" s="648" t="n"/>
      <c r="E216" s="648" t="n"/>
      <c r="F216" s="648" t="n"/>
      <c r="G216" s="648" t="n"/>
      <c r="H216" s="648" t="n"/>
      <c r="I216" s="648" t="n"/>
      <c r="J216" s="648" t="n"/>
      <c r="K216" s="648" t="n"/>
      <c r="L216" s="648" t="n"/>
      <c r="M216" s="648" t="n"/>
      <c r="N216" s="648" t="n"/>
      <c r="O216" s="648" t="n"/>
      <c r="P216" s="648" t="n"/>
      <c r="Q216" s="648" t="n"/>
      <c r="R216" s="648" t="n"/>
      <c r="S216" s="648" t="n"/>
      <c r="T216" s="648" t="n"/>
      <c r="U216" s="648" t="n"/>
      <c r="V216" s="648" t="n"/>
      <c r="W216" s="648" t="n"/>
      <c r="X216" s="648" t="n"/>
      <c r="Y216" s="648" t="n"/>
      <c r="Z216" s="519" t="n"/>
      <c r="AA216" s="15" t="n"/>
      <c r="AB216" s="15" t="n"/>
      <c r="AC216" s="15" t="n"/>
      <c r="AD216" s="15" t="n"/>
      <c r="AE216" s="15" t="n"/>
    </row>
    <row r="217" customFormat="1" s="33">
      <c r="A217" s="583" t="inlineStr">
        <is>
          <t>入金
②</t>
        </is>
      </c>
      <c r="B217" s="584" t="inlineStr">
        <is>
          <t>日付</t>
        </is>
      </c>
      <c r="C217" s="705" t="n"/>
      <c r="D217" s="572" t="n"/>
      <c r="E217" s="572" t="n"/>
      <c r="F217" s="572" t="n"/>
      <c r="G217" s="572" t="n"/>
      <c r="H217" s="572" t="n"/>
      <c r="I217" s="572" t="n"/>
      <c r="J217" s="572" t="n"/>
      <c r="K217" s="572" t="n"/>
      <c r="L217" s="572" t="n"/>
      <c r="M217" s="572" t="n"/>
      <c r="N217" s="572" t="n"/>
      <c r="O217" s="572" t="n"/>
      <c r="P217" s="572" t="n"/>
      <c r="Q217" s="572" t="n"/>
      <c r="R217" s="572" t="n"/>
      <c r="S217" s="572" t="n"/>
      <c r="T217" s="572" t="n"/>
      <c r="U217" s="572" t="n"/>
      <c r="V217" s="572" t="n"/>
      <c r="W217" s="572" t="n"/>
      <c r="X217" s="889" t="n"/>
      <c r="Y217" s="887" t="n"/>
      <c r="Z217" s="648" t="n"/>
      <c r="AA217" s="15" t="n"/>
      <c r="AB217" s="15" t="n"/>
      <c r="AC217" s="15" t="n"/>
      <c r="AD217" s="15" t="n"/>
      <c r="AE217" s="15" t="n"/>
    </row>
    <row r="218" customFormat="1" s="33">
      <c r="A218" s="647" t="n"/>
      <c r="B218" s="703" t="n"/>
      <c r="C218" s="704" t="n"/>
      <c r="D218" s="648" t="n"/>
      <c r="E218" s="648" t="n"/>
      <c r="F218" s="648" t="n"/>
      <c r="G218" s="648" t="n"/>
      <c r="H218" s="648" t="n"/>
      <c r="I218" s="648" t="n"/>
      <c r="J218" s="648" t="n"/>
      <c r="K218" s="648" t="n"/>
      <c r="L218" s="648" t="n"/>
      <c r="M218" s="648" t="n"/>
      <c r="N218" s="648" t="n"/>
      <c r="O218" s="648" t="n"/>
      <c r="P218" s="648" t="n"/>
      <c r="Q218" s="648" t="n"/>
      <c r="R218" s="648" t="n"/>
      <c r="S218" s="648" t="n"/>
      <c r="T218" s="648" t="n"/>
      <c r="U218" s="648" t="n"/>
      <c r="V218" s="648" t="n"/>
      <c r="W218" s="648" t="n"/>
      <c r="X218" s="648" t="n"/>
      <c r="Y218" s="648" t="n"/>
      <c r="Z218" s="519" t="n"/>
      <c r="AA218" s="15" t="n"/>
      <c r="AB218" s="15" t="n"/>
      <c r="AC218" s="15" t="n"/>
      <c r="AD218" s="15" t="n"/>
      <c r="AE218" s="15" t="n"/>
    </row>
    <row r="219" customFormat="1" s="33">
      <c r="A219" s="647" t="n"/>
      <c r="B219" s="584" t="inlineStr">
        <is>
          <t>金額</t>
        </is>
      </c>
      <c r="C219" s="705" t="n"/>
      <c r="D219" s="887" t="n"/>
      <c r="E219" s="887" t="n"/>
      <c r="F219" s="887" t="n"/>
      <c r="G219" s="887" t="n"/>
      <c r="H219" s="887" t="n"/>
      <c r="I219" s="887" t="n"/>
      <c r="J219" s="887" t="n"/>
      <c r="K219" s="887" t="n"/>
      <c r="L219" s="887" t="n"/>
      <c r="M219" s="887" t="n"/>
      <c r="N219" s="572" t="n"/>
      <c r="O219" s="887" t="n"/>
      <c r="P219" s="887" t="n"/>
      <c r="Q219" s="887" t="n"/>
      <c r="R219" s="887" t="n"/>
      <c r="S219" s="887" t="n"/>
      <c r="T219" s="890" t="n"/>
      <c r="U219" s="887" t="n"/>
      <c r="V219" s="572" t="n"/>
      <c r="W219" s="887" t="n"/>
      <c r="X219" s="887" t="n"/>
      <c r="Y219" s="887" t="n"/>
      <c r="Z219" s="648" t="n"/>
      <c r="AA219" s="15" t="n"/>
      <c r="AB219" s="15" t="n"/>
      <c r="AC219" s="15" t="n"/>
      <c r="AD219" s="15" t="n"/>
      <c r="AE219" s="15" t="n"/>
    </row>
    <row r="220" ht="15.95" customFormat="1" customHeight="1" s="33">
      <c r="A220" s="648" t="n"/>
      <c r="B220" s="703" t="n"/>
      <c r="C220" s="704" t="n"/>
      <c r="D220" s="648" t="n"/>
      <c r="E220" s="648" t="n"/>
      <c r="F220" s="648" t="n"/>
      <c r="G220" s="648" t="n"/>
      <c r="H220" s="648" t="n"/>
      <c r="I220" s="648" t="n"/>
      <c r="J220" s="648" t="n"/>
      <c r="K220" s="648" t="n"/>
      <c r="L220" s="648" t="n"/>
      <c r="M220" s="648" t="n"/>
      <c r="N220" s="648" t="n"/>
      <c r="O220" s="648" t="n"/>
      <c r="P220" s="648" t="n"/>
      <c r="Q220" s="648" t="n"/>
      <c r="R220" s="648" t="n"/>
      <c r="S220" s="648" t="n"/>
      <c r="T220" s="648" t="n"/>
      <c r="U220" s="648" t="n"/>
      <c r="V220" s="648" t="n"/>
      <c r="W220" s="648" t="n"/>
      <c r="X220" s="648" t="n"/>
      <c r="Y220" s="648" t="n"/>
      <c r="Z220" s="519" t="n"/>
      <c r="AA220" s="15" t="n"/>
      <c r="AB220" s="15" t="n"/>
      <c r="AC220" s="15" t="n"/>
      <c r="AD220" s="15" t="n"/>
      <c r="AE220" s="15" t="n"/>
    </row>
    <row r="221" customFormat="1" s="33">
      <c r="A221" s="583" t="inlineStr">
        <is>
          <t>入金
③</t>
        </is>
      </c>
      <c r="B221" s="584" t="inlineStr">
        <is>
          <t>日付</t>
        </is>
      </c>
      <c r="C221" s="705" t="n"/>
      <c r="D221" s="572" t="n"/>
      <c r="E221" s="572" t="n"/>
      <c r="F221" s="572" t="n"/>
      <c r="G221" s="572" t="n"/>
      <c r="H221" s="572" t="n"/>
      <c r="I221" s="572" t="n"/>
      <c r="J221" s="572" t="n"/>
      <c r="K221" s="572" t="n"/>
      <c r="L221" s="572" t="n"/>
      <c r="M221" s="572" t="n"/>
      <c r="N221" s="572" t="n"/>
      <c r="O221" s="572" t="n"/>
      <c r="P221" s="572" t="n"/>
      <c r="Q221" s="572" t="n"/>
      <c r="R221" s="572" t="n"/>
      <c r="S221" s="889" t="n"/>
      <c r="T221" s="887" t="n"/>
      <c r="U221" s="572" t="n"/>
      <c r="V221" s="572" t="n"/>
      <c r="W221" s="572" t="n"/>
      <c r="X221" s="887" t="n"/>
      <c r="Y221" s="887" t="n"/>
      <c r="Z221" s="648" t="n"/>
      <c r="AA221" s="15" t="n"/>
      <c r="AB221" s="15" t="n"/>
      <c r="AC221" s="15" t="n"/>
      <c r="AD221" s="15" t="n"/>
      <c r="AE221" s="15" t="n"/>
    </row>
    <row r="222" customFormat="1" s="33">
      <c r="A222" s="647" t="n"/>
      <c r="B222" s="703" t="n"/>
      <c r="C222" s="704" t="n"/>
      <c r="D222" s="648" t="n"/>
      <c r="E222" s="648" t="n"/>
      <c r="F222" s="648" t="n"/>
      <c r="G222" s="648" t="n"/>
      <c r="H222" s="648" t="n"/>
      <c r="I222" s="648" t="n"/>
      <c r="J222" s="648" t="n"/>
      <c r="K222" s="648" t="n"/>
      <c r="L222" s="648" t="n"/>
      <c r="M222" s="648" t="n"/>
      <c r="N222" s="648" t="n"/>
      <c r="O222" s="648" t="n"/>
      <c r="P222" s="648" t="n"/>
      <c r="Q222" s="648" t="n"/>
      <c r="R222" s="648" t="n"/>
      <c r="S222" s="648" t="n"/>
      <c r="T222" s="648" t="n"/>
      <c r="U222" s="648" t="n"/>
      <c r="V222" s="648" t="n"/>
      <c r="W222" s="648" t="n"/>
      <c r="X222" s="648" t="n"/>
      <c r="Y222" s="648" t="n"/>
      <c r="Z222" s="519" t="n"/>
      <c r="AA222" s="15" t="n"/>
      <c r="AB222" s="15" t="n"/>
      <c r="AC222" s="15" t="n"/>
      <c r="AD222" s="15" t="n"/>
      <c r="AE222" s="15" t="n"/>
    </row>
    <row r="223" customFormat="1" s="33">
      <c r="A223" s="647" t="n"/>
      <c r="B223" s="584" t="inlineStr">
        <is>
          <t>金額</t>
        </is>
      </c>
      <c r="C223" s="705" t="n"/>
      <c r="D223" s="572" t="n"/>
      <c r="E223" s="572" t="n"/>
      <c r="F223" s="887" t="n"/>
      <c r="G223" s="888" t="n"/>
      <c r="H223" s="887" t="n"/>
      <c r="I223" s="887" t="n"/>
      <c r="J223" s="887" t="n"/>
      <c r="K223" s="887" t="n"/>
      <c r="L223" s="887" t="n"/>
      <c r="M223" s="887" t="n"/>
      <c r="N223" s="572" t="n"/>
      <c r="O223" s="887" t="n"/>
      <c r="P223" s="888" t="n"/>
      <c r="Q223" s="572" t="n"/>
      <c r="R223" s="887" t="n"/>
      <c r="S223" s="891" t="n"/>
      <c r="T223" s="572" t="n"/>
      <c r="U223" s="572" t="n"/>
      <c r="V223" s="572" t="n"/>
      <c r="W223" s="887" t="n"/>
      <c r="X223" s="887" t="n"/>
      <c r="Y223" s="887" t="n"/>
      <c r="Z223" s="648" t="n"/>
      <c r="AA223" s="15" t="n"/>
      <c r="AB223" s="15" t="n"/>
      <c r="AC223" s="15" t="n"/>
      <c r="AD223" s="15" t="n"/>
      <c r="AE223" s="15" t="n"/>
    </row>
    <row r="224" ht="13.5" customFormat="1" customHeight="1" s="33">
      <c r="A224" s="648" t="n"/>
      <c r="B224" s="703" t="n"/>
      <c r="C224" s="704" t="n"/>
      <c r="D224" s="648" t="n"/>
      <c r="E224" s="648" t="n"/>
      <c r="F224" s="648" t="n"/>
      <c r="G224" s="648" t="n"/>
      <c r="H224" s="648" t="n"/>
      <c r="I224" s="648" t="n"/>
      <c r="J224" s="648" t="n"/>
      <c r="K224" s="648" t="n"/>
      <c r="L224" s="648" t="n"/>
      <c r="M224" s="648" t="n"/>
      <c r="N224" s="648" t="n"/>
      <c r="O224" s="648" t="n"/>
      <c r="P224" s="648" t="n"/>
      <c r="Q224" s="648" t="n"/>
      <c r="R224" s="648" t="n"/>
      <c r="S224" s="648" t="n"/>
      <c r="T224" s="648" t="n"/>
      <c r="U224" s="648" t="n"/>
      <c r="V224" s="648" t="n"/>
      <c r="W224" s="648" t="n"/>
      <c r="X224" s="648" t="n"/>
      <c r="Y224" s="648" t="n"/>
      <c r="Z224" s="519" t="n"/>
      <c r="AA224" s="15" t="n"/>
      <c r="AB224" s="15" t="n"/>
      <c r="AC224" s="15" t="n"/>
      <c r="AD224" s="15" t="n"/>
      <c r="AE224" s="15" t="n"/>
    </row>
    <row r="225" ht="13.5" customFormat="1" customHeight="1" s="33">
      <c r="A225" s="583" t="inlineStr">
        <is>
          <t>入金
④</t>
        </is>
      </c>
      <c r="B225" s="584" t="inlineStr">
        <is>
          <t>日付</t>
        </is>
      </c>
      <c r="C225" s="705" t="n"/>
      <c r="D225" s="572" t="n"/>
      <c r="E225" s="572" t="n"/>
      <c r="F225" s="572" t="n"/>
      <c r="G225" s="572" t="n"/>
      <c r="H225" s="572" t="n"/>
      <c r="I225" s="572" t="n"/>
      <c r="J225" s="572" t="n"/>
      <c r="K225" s="572" t="n"/>
      <c r="L225" s="572" t="n"/>
      <c r="M225" s="572" t="n"/>
      <c r="N225" s="572" t="n"/>
      <c r="O225" s="572" t="n"/>
      <c r="P225" s="572" t="n"/>
      <c r="Q225" s="572" t="n"/>
      <c r="R225" s="572" t="n"/>
      <c r="S225" s="572" t="n"/>
      <c r="T225" s="572" t="n"/>
      <c r="U225" s="572" t="n"/>
      <c r="V225" s="572" t="n"/>
      <c r="W225" s="572" t="n"/>
      <c r="X225" s="887" t="n"/>
      <c r="Y225" s="887" t="n"/>
      <c r="Z225" s="648" t="n"/>
      <c r="AA225" s="15" t="n"/>
      <c r="AB225" s="15" t="n"/>
      <c r="AC225" s="15" t="n"/>
      <c r="AD225" s="15" t="n"/>
      <c r="AE225" s="15" t="n"/>
    </row>
    <row r="226" ht="13.5" customFormat="1" customHeight="1" s="33">
      <c r="A226" s="647" t="n"/>
      <c r="B226" s="703" t="n"/>
      <c r="C226" s="704" t="n"/>
      <c r="D226" s="648" t="n"/>
      <c r="E226" s="648" t="n"/>
      <c r="F226" s="648" t="n"/>
      <c r="G226" s="648" t="n"/>
      <c r="H226" s="648" t="n"/>
      <c r="I226" s="648" t="n"/>
      <c r="J226" s="648" t="n"/>
      <c r="K226" s="648" t="n"/>
      <c r="L226" s="648" t="n"/>
      <c r="M226" s="648" t="n"/>
      <c r="N226" s="648" t="n"/>
      <c r="O226" s="648" t="n"/>
      <c r="P226" s="648" t="n"/>
      <c r="Q226" s="648" t="n"/>
      <c r="R226" s="648" t="n"/>
      <c r="S226" s="648" t="n"/>
      <c r="T226" s="648" t="n"/>
      <c r="U226" s="648" t="n"/>
      <c r="V226" s="648" t="n"/>
      <c r="W226" s="648" t="n"/>
      <c r="X226" s="648" t="n"/>
      <c r="Y226" s="648" t="n"/>
      <c r="Z226" s="519" t="n"/>
      <c r="AA226" s="15" t="n"/>
      <c r="AB226" s="15" t="n"/>
      <c r="AC226" s="15" t="n"/>
      <c r="AD226" s="15" t="n"/>
      <c r="AE226" s="15" t="n"/>
    </row>
    <row r="227" ht="13.5" customFormat="1" customHeight="1" s="33">
      <c r="A227" s="647" t="n"/>
      <c r="B227" s="584" t="inlineStr">
        <is>
          <t>金額</t>
        </is>
      </c>
      <c r="C227" s="705" t="n"/>
      <c r="D227" s="572" t="n"/>
      <c r="E227" s="572" t="n"/>
      <c r="F227" s="887" t="n"/>
      <c r="G227" s="888" t="n"/>
      <c r="H227" s="572" t="n"/>
      <c r="I227" s="572" t="n"/>
      <c r="J227" s="887" t="n"/>
      <c r="K227" s="572" t="n"/>
      <c r="L227" s="887" t="n"/>
      <c r="M227" s="887" t="n"/>
      <c r="N227" s="572" t="n"/>
      <c r="O227" s="572" t="n"/>
      <c r="P227" s="887" t="n"/>
      <c r="Q227" s="572" t="n"/>
      <c r="R227" s="572" t="n"/>
      <c r="S227" s="887" t="n"/>
      <c r="T227" s="572" t="n"/>
      <c r="U227" s="572" t="n"/>
      <c r="V227" s="572" t="n"/>
      <c r="W227" s="887" t="n"/>
      <c r="X227" s="887" t="n"/>
      <c r="Y227" s="887" t="n"/>
      <c r="Z227" s="648" t="n"/>
      <c r="AA227" s="15" t="n"/>
      <c r="AB227" s="15" t="n"/>
      <c r="AC227" s="15" t="n"/>
      <c r="AD227" s="15" t="n"/>
      <c r="AE227" s="15" t="n"/>
    </row>
    <row r="228" ht="13.5" customFormat="1" customHeight="1" s="33">
      <c r="A228" s="648" t="n"/>
      <c r="B228" s="703" t="n"/>
      <c r="C228" s="704" t="n"/>
      <c r="D228" s="648" t="n"/>
      <c r="E228" s="648" t="n"/>
      <c r="F228" s="648" t="n"/>
      <c r="G228" s="648" t="n"/>
      <c r="H228" s="648" t="n"/>
      <c r="I228" s="648" t="n"/>
      <c r="J228" s="648" t="n"/>
      <c r="K228" s="648" t="n"/>
      <c r="L228" s="648" t="n"/>
      <c r="M228" s="648" t="n"/>
      <c r="N228" s="648" t="n"/>
      <c r="O228" s="648" t="n"/>
      <c r="P228" s="648" t="n"/>
      <c r="Q228" s="648" t="n"/>
      <c r="R228" s="648" t="n"/>
      <c r="S228" s="648" t="n"/>
      <c r="T228" s="648" t="n"/>
      <c r="U228" s="648" t="n"/>
      <c r="V228" s="648" t="n"/>
      <c r="W228" s="648" t="n"/>
      <c r="X228" s="648" t="n"/>
      <c r="Y228" s="648" t="n"/>
      <c r="Z228" s="519" t="n"/>
      <c r="AA228" s="15" t="n"/>
      <c r="AB228" s="15" t="n"/>
      <c r="AC228" s="15" t="n"/>
      <c r="AD228" s="15" t="n"/>
      <c r="AE228" s="15" t="n"/>
    </row>
    <row r="229" ht="13.5" customFormat="1" customHeight="1" s="33">
      <c r="A229" s="583" t="inlineStr">
        <is>
          <t>入金
⑤</t>
        </is>
      </c>
      <c r="B229" s="584" t="inlineStr">
        <is>
          <t>日付</t>
        </is>
      </c>
      <c r="C229" s="705" t="n"/>
      <c r="D229" s="572" t="n"/>
      <c r="E229" s="572" t="n"/>
      <c r="F229" s="572" t="n"/>
      <c r="G229" s="572" t="n"/>
      <c r="H229" s="572" t="n"/>
      <c r="I229" s="572" t="n"/>
      <c r="J229" s="572" t="n"/>
      <c r="K229" s="572" t="n"/>
      <c r="L229" s="572" t="n"/>
      <c r="M229" s="572" t="n"/>
      <c r="N229" s="572" t="n"/>
      <c r="O229" s="572" t="n"/>
      <c r="P229" s="572" t="n"/>
      <c r="Q229" s="572" t="n"/>
      <c r="R229" s="572" t="n"/>
      <c r="S229" s="572" t="n"/>
      <c r="T229" s="572" t="n"/>
      <c r="U229" s="572" t="n"/>
      <c r="V229" s="572" t="n"/>
      <c r="W229" s="572" t="n"/>
      <c r="X229" s="887" t="n"/>
      <c r="Y229" s="887" t="n"/>
      <c r="Z229" s="648" t="n"/>
      <c r="AA229" s="15" t="n"/>
      <c r="AB229" s="15" t="n"/>
      <c r="AC229" s="15" t="n"/>
      <c r="AD229" s="15" t="n"/>
      <c r="AE229" s="15" t="n"/>
    </row>
    <row r="230" ht="13.5" customFormat="1" customHeight="1" s="33">
      <c r="A230" s="647" t="n"/>
      <c r="B230" s="703" t="n"/>
      <c r="C230" s="704" t="n"/>
      <c r="D230" s="648" t="n"/>
      <c r="E230" s="648" t="n"/>
      <c r="F230" s="648" t="n"/>
      <c r="G230" s="648" t="n"/>
      <c r="H230" s="648" t="n"/>
      <c r="I230" s="648" t="n"/>
      <c r="J230" s="648" t="n"/>
      <c r="K230" s="648" t="n"/>
      <c r="L230" s="648" t="n"/>
      <c r="M230" s="648" t="n"/>
      <c r="N230" s="648" t="n"/>
      <c r="O230" s="648" t="n"/>
      <c r="P230" s="648" t="n"/>
      <c r="Q230" s="648" t="n"/>
      <c r="R230" s="648" t="n"/>
      <c r="S230" s="648" t="n"/>
      <c r="T230" s="648" t="n"/>
      <c r="U230" s="648" t="n"/>
      <c r="V230" s="648" t="n"/>
      <c r="W230" s="648" t="n"/>
      <c r="X230" s="648" t="n"/>
      <c r="Y230" s="648" t="n"/>
      <c r="Z230" s="519" t="n"/>
      <c r="AA230" s="15" t="n"/>
      <c r="AB230" s="15" t="n"/>
      <c r="AC230" s="15" t="n"/>
      <c r="AD230" s="15" t="n"/>
      <c r="AE230" s="15" t="n"/>
    </row>
    <row r="231" ht="13.5" customFormat="1" customHeight="1" s="33">
      <c r="A231" s="647" t="n"/>
      <c r="B231" s="584" t="inlineStr">
        <is>
          <t>金額</t>
        </is>
      </c>
      <c r="C231" s="705" t="n"/>
      <c r="D231" s="572" t="n"/>
      <c r="E231" s="572" t="n"/>
      <c r="F231" s="887" t="n"/>
      <c r="G231" s="888" t="n"/>
      <c r="H231" s="572" t="n"/>
      <c r="I231" s="572" t="n"/>
      <c r="J231" s="887" t="n"/>
      <c r="K231" s="572" t="n"/>
      <c r="L231" s="572" t="n"/>
      <c r="M231" s="572" t="n"/>
      <c r="N231" s="572" t="n"/>
      <c r="O231" s="572" t="n"/>
      <c r="P231" s="572" t="n"/>
      <c r="Q231" s="572" t="n"/>
      <c r="R231" s="572" t="n"/>
      <c r="S231" s="572" t="n"/>
      <c r="T231" s="572" t="n"/>
      <c r="U231" s="572" t="n"/>
      <c r="V231" s="572" t="n"/>
      <c r="W231" s="572" t="n"/>
      <c r="X231" s="887" t="n"/>
      <c r="Y231" s="887" t="n"/>
      <c r="Z231" s="648" t="n"/>
      <c r="AA231" s="15" t="n"/>
      <c r="AB231" s="15" t="n"/>
      <c r="AC231" s="15" t="n"/>
      <c r="AD231" s="15" t="n"/>
      <c r="AE231" s="15" t="n"/>
    </row>
    <row r="232" ht="13.5" customFormat="1" customHeight="1" s="33">
      <c r="A232" s="648" t="n"/>
      <c r="B232" s="703" t="n"/>
      <c r="C232" s="704" t="n"/>
      <c r="D232" s="648" t="n"/>
      <c r="E232" s="648" t="n"/>
      <c r="F232" s="648" t="n"/>
      <c r="G232" s="648" t="n"/>
      <c r="H232" s="648" t="n"/>
      <c r="I232" s="648" t="n"/>
      <c r="J232" s="648" t="n"/>
      <c r="K232" s="648" t="n"/>
      <c r="L232" s="648" t="n"/>
      <c r="M232" s="648" t="n"/>
      <c r="N232" s="648" t="n"/>
      <c r="O232" s="648" t="n"/>
      <c r="P232" s="648" t="n"/>
      <c r="Q232" s="648" t="n"/>
      <c r="R232" s="648" t="n"/>
      <c r="S232" s="648" t="n"/>
      <c r="T232" s="648" t="n"/>
      <c r="U232" s="648" t="n"/>
      <c r="V232" s="648" t="n"/>
      <c r="W232" s="648" t="n"/>
      <c r="X232" s="648" t="n"/>
      <c r="Y232" s="648" t="n"/>
      <c r="Z232" s="519" t="n"/>
      <c r="AA232" s="15" t="n"/>
      <c r="AB232" s="15" t="n"/>
      <c r="AC232" s="15" t="n"/>
      <c r="AD232" s="15" t="n"/>
      <c r="AE232" s="15" t="n"/>
    </row>
    <row r="233" ht="13.5" customFormat="1" customHeight="1" s="33">
      <c r="A233" s="583" t="inlineStr">
        <is>
          <t>入金
⑥</t>
        </is>
      </c>
      <c r="B233" s="584" t="inlineStr">
        <is>
          <t>日付</t>
        </is>
      </c>
      <c r="C233" s="705" t="n"/>
      <c r="D233" s="572" t="n"/>
      <c r="E233" s="572" t="n"/>
      <c r="F233" s="572" t="n"/>
      <c r="G233" s="572" t="n"/>
      <c r="H233" s="572" t="n"/>
      <c r="I233" s="572" t="n"/>
      <c r="J233" s="572" t="n"/>
      <c r="K233" s="572" t="n"/>
      <c r="L233" s="572" t="n"/>
      <c r="M233" s="572" t="n"/>
      <c r="N233" s="572" t="n"/>
      <c r="O233" s="572" t="n"/>
      <c r="P233" s="572" t="n"/>
      <c r="Q233" s="572" t="n"/>
      <c r="R233" s="572" t="n"/>
      <c r="S233" s="572" t="n"/>
      <c r="T233" s="572" t="n"/>
      <c r="U233" s="572" t="n"/>
      <c r="V233" s="572" t="n"/>
      <c r="W233" s="572" t="n"/>
      <c r="X233" s="887" t="n"/>
      <c r="Y233" s="887" t="n"/>
      <c r="Z233" s="648" t="n"/>
      <c r="AA233" s="15" t="n"/>
      <c r="AB233" s="15" t="n"/>
      <c r="AC233" s="15" t="n"/>
      <c r="AD233" s="15" t="n"/>
      <c r="AE233" s="15" t="n"/>
    </row>
    <row r="234" ht="13.5" customFormat="1" customHeight="1" s="33">
      <c r="A234" s="647" t="n"/>
      <c r="B234" s="703" t="n"/>
      <c r="C234" s="704" t="n"/>
      <c r="D234" s="648" t="n"/>
      <c r="E234" s="648" t="n"/>
      <c r="F234" s="648" t="n"/>
      <c r="G234" s="648" t="n"/>
      <c r="H234" s="648" t="n"/>
      <c r="I234" s="648" t="n"/>
      <c r="J234" s="648" t="n"/>
      <c r="K234" s="648" t="n"/>
      <c r="L234" s="648" t="n"/>
      <c r="M234" s="648" t="n"/>
      <c r="N234" s="648" t="n"/>
      <c r="O234" s="648" t="n"/>
      <c r="P234" s="648" t="n"/>
      <c r="Q234" s="648" t="n"/>
      <c r="R234" s="648" t="n"/>
      <c r="S234" s="648" t="n"/>
      <c r="T234" s="648" t="n"/>
      <c r="U234" s="648" t="n"/>
      <c r="V234" s="648" t="n"/>
      <c r="W234" s="648" t="n"/>
      <c r="X234" s="648" t="n"/>
      <c r="Y234" s="648" t="n"/>
      <c r="Z234" s="519" t="n"/>
      <c r="AA234" s="15" t="n"/>
      <c r="AB234" s="15" t="n"/>
      <c r="AC234" s="15" t="n"/>
      <c r="AD234" s="15" t="n"/>
      <c r="AE234" s="15" t="n"/>
    </row>
    <row r="235" ht="13.5" customFormat="1" customHeight="1" s="33">
      <c r="A235" s="647" t="n"/>
      <c r="B235" s="584" t="inlineStr">
        <is>
          <t>金額</t>
        </is>
      </c>
      <c r="C235" s="705" t="n"/>
      <c r="D235" s="572" t="n"/>
      <c r="E235" s="572" t="n"/>
      <c r="F235" s="572" t="n"/>
      <c r="G235" s="887" t="n"/>
      <c r="H235" s="572" t="n"/>
      <c r="I235" s="572" t="n"/>
      <c r="J235" s="887" t="n"/>
      <c r="K235" s="572" t="n"/>
      <c r="L235" s="572" t="n"/>
      <c r="M235" s="572" t="n"/>
      <c r="N235" s="572" t="n"/>
      <c r="O235" s="572" t="n"/>
      <c r="P235" s="572" t="n"/>
      <c r="Q235" s="572" t="n"/>
      <c r="R235" s="572" t="n"/>
      <c r="S235" s="572" t="n"/>
      <c r="T235" s="572" t="n"/>
      <c r="U235" s="572" t="n"/>
      <c r="V235" s="572" t="n"/>
      <c r="W235" s="572" t="n"/>
      <c r="X235" s="887" t="n"/>
      <c r="Y235" s="887" t="n"/>
      <c r="Z235" s="648" t="n"/>
      <c r="AA235" s="15" t="n"/>
      <c r="AB235" s="15" t="n"/>
      <c r="AC235" s="15" t="n"/>
      <c r="AD235" s="15" t="n"/>
      <c r="AE235" s="15" t="n"/>
    </row>
    <row r="236" ht="13.5" customFormat="1" customHeight="1" s="33">
      <c r="A236" s="648" t="n"/>
      <c r="B236" s="703" t="n"/>
      <c r="C236" s="704" t="n"/>
      <c r="D236" s="648" t="n"/>
      <c r="E236" s="648" t="n"/>
      <c r="F236" s="648" t="n"/>
      <c r="G236" s="648" t="n"/>
      <c r="H236" s="648" t="n"/>
      <c r="I236" s="648" t="n"/>
      <c r="J236" s="648" t="n"/>
      <c r="K236" s="648" t="n"/>
      <c r="L236" s="648" t="n"/>
      <c r="M236" s="648" t="n"/>
      <c r="N236" s="648" t="n"/>
      <c r="O236" s="648" t="n"/>
      <c r="P236" s="648" t="n"/>
      <c r="Q236" s="648" t="n"/>
      <c r="R236" s="648" t="n"/>
      <c r="S236" s="648" t="n"/>
      <c r="T236" s="648" t="n"/>
      <c r="U236" s="648" t="n"/>
      <c r="V236" s="648" t="n"/>
      <c r="W236" s="648" t="n"/>
      <c r="X236" s="648" t="n"/>
      <c r="Y236" s="648" t="n"/>
      <c r="Z236" s="519" t="n"/>
      <c r="AA236" s="15" t="n"/>
      <c r="AB236" s="15" t="n"/>
      <c r="AC236" s="15" t="n"/>
      <c r="AD236" s="15" t="n"/>
      <c r="AE236" s="15" t="n"/>
    </row>
    <row r="237" ht="13.5" customFormat="1" customHeight="1" s="33">
      <c r="A237" s="583" t="inlineStr">
        <is>
          <t>入金
⑥</t>
        </is>
      </c>
      <c r="B237" s="584" t="inlineStr">
        <is>
          <t>日付</t>
        </is>
      </c>
      <c r="C237" s="705" t="n"/>
      <c r="D237" s="572" t="n"/>
      <c r="E237" s="572" t="n"/>
      <c r="F237" s="572" t="n"/>
      <c r="G237" s="572" t="n"/>
      <c r="H237" s="572" t="n"/>
      <c r="I237" s="572" t="n"/>
      <c r="J237" s="572" t="n"/>
      <c r="K237" s="572" t="n"/>
      <c r="L237" s="572" t="n"/>
      <c r="M237" s="572" t="n"/>
      <c r="N237" s="572" t="n"/>
      <c r="O237" s="572" t="n"/>
      <c r="P237" s="572" t="n"/>
      <c r="Q237" s="572" t="n"/>
      <c r="R237" s="572" t="n"/>
      <c r="S237" s="572" t="n"/>
      <c r="T237" s="572" t="n"/>
      <c r="U237" s="572" t="n"/>
      <c r="V237" s="572" t="n"/>
      <c r="W237" s="572" t="n"/>
      <c r="X237" s="887" t="n"/>
      <c r="Y237" s="887" t="n"/>
      <c r="Z237" s="648" t="n"/>
      <c r="AA237" s="15" t="n"/>
      <c r="AB237" s="15" t="n"/>
      <c r="AC237" s="15" t="n"/>
      <c r="AD237" s="15" t="n"/>
      <c r="AE237" s="15" t="n"/>
    </row>
    <row r="238" ht="13.5" customFormat="1" customHeight="1" s="33">
      <c r="A238" s="647" t="n"/>
      <c r="B238" s="703" t="n"/>
      <c r="C238" s="704" t="n"/>
      <c r="D238" s="648" t="n"/>
      <c r="E238" s="648" t="n"/>
      <c r="F238" s="648" t="n"/>
      <c r="G238" s="648" t="n"/>
      <c r="H238" s="648" t="n"/>
      <c r="I238" s="648" t="n"/>
      <c r="J238" s="648" t="n"/>
      <c r="K238" s="648" t="n"/>
      <c r="L238" s="648" t="n"/>
      <c r="M238" s="648" t="n"/>
      <c r="N238" s="648" t="n"/>
      <c r="O238" s="648" t="n"/>
      <c r="P238" s="648" t="n"/>
      <c r="Q238" s="648" t="n"/>
      <c r="R238" s="648" t="n"/>
      <c r="S238" s="648" t="n"/>
      <c r="T238" s="648" t="n"/>
      <c r="U238" s="648" t="n"/>
      <c r="V238" s="648" t="n"/>
      <c r="W238" s="648" t="n"/>
      <c r="X238" s="648" t="n"/>
      <c r="Y238" s="648" t="n"/>
      <c r="Z238" s="519" t="n"/>
      <c r="AA238" s="15" t="n"/>
      <c r="AB238" s="15" t="n"/>
      <c r="AC238" s="15" t="n"/>
      <c r="AD238" s="15" t="n"/>
      <c r="AE238" s="15" t="n"/>
    </row>
    <row r="239" ht="13.5" customFormat="1" customHeight="1" s="33">
      <c r="A239" s="647" t="n"/>
      <c r="B239" s="584" t="inlineStr">
        <is>
          <t>金額</t>
        </is>
      </c>
      <c r="C239" s="705" t="n"/>
      <c r="D239" s="887" t="n"/>
      <c r="E239" s="572" t="n"/>
      <c r="F239" s="887" t="n"/>
      <c r="G239" s="572" t="n"/>
      <c r="H239" s="572" t="n"/>
      <c r="I239" s="572" t="n"/>
      <c r="J239" s="887" t="n"/>
      <c r="K239" s="572" t="n"/>
      <c r="L239" s="572" t="n"/>
      <c r="M239" s="572" t="n"/>
      <c r="N239" s="572" t="n"/>
      <c r="O239" s="572" t="n"/>
      <c r="P239" s="572" t="n"/>
      <c r="Q239" s="572" t="n"/>
      <c r="R239" s="572" t="n"/>
      <c r="S239" s="572" t="n"/>
      <c r="T239" s="572" t="n"/>
      <c r="U239" s="572" t="n"/>
      <c r="V239" s="572" t="n"/>
      <c r="W239" s="572" t="n"/>
      <c r="X239" s="887" t="n"/>
      <c r="Y239" s="887" t="n"/>
      <c r="Z239" s="648" t="n"/>
      <c r="AA239" s="15" t="n"/>
      <c r="AB239" s="15" t="n"/>
      <c r="AC239" s="15" t="n"/>
      <c r="AD239" s="15" t="n"/>
      <c r="AE239" s="15" t="n"/>
    </row>
    <row r="240" ht="13.5" customFormat="1" customHeight="1" s="33">
      <c r="A240" s="648" t="n"/>
      <c r="B240" s="703" t="n"/>
      <c r="C240" s="704" t="n"/>
      <c r="D240" s="648" t="n"/>
      <c r="E240" s="648" t="n"/>
      <c r="F240" s="648" t="n"/>
      <c r="G240" s="648" t="n"/>
      <c r="H240" s="648" t="n"/>
      <c r="I240" s="648" t="n"/>
      <c r="J240" s="648" t="n"/>
      <c r="K240" s="648" t="n"/>
      <c r="L240" s="648" t="n"/>
      <c r="M240" s="648" t="n"/>
      <c r="N240" s="648" t="n"/>
      <c r="O240" s="648" t="n"/>
      <c r="P240" s="648" t="n"/>
      <c r="Q240" s="648" t="n"/>
      <c r="R240" s="648" t="n"/>
      <c r="S240" s="648" t="n"/>
      <c r="T240" s="648" t="n"/>
      <c r="U240" s="648" t="n"/>
      <c r="V240" s="648" t="n"/>
      <c r="W240" s="648" t="n"/>
      <c r="X240" s="648" t="n"/>
      <c r="Y240" s="648" t="n"/>
      <c r="Z240" s="519" t="n"/>
      <c r="AA240" s="15" t="n"/>
      <c r="AB240" s="15" t="n"/>
      <c r="AC240" s="15" t="n"/>
      <c r="AD240" s="15" t="n"/>
      <c r="AE240" s="15" t="n"/>
    </row>
    <row r="241" ht="13.5" customFormat="1" customHeight="1" s="33">
      <c r="A241" s="583" t="inlineStr">
        <is>
          <t>入金
⑦</t>
        </is>
      </c>
      <c r="B241" s="584" t="inlineStr">
        <is>
          <t>日付</t>
        </is>
      </c>
      <c r="C241" s="705" t="n"/>
      <c r="D241" s="887" t="n"/>
      <c r="E241" s="572" t="n"/>
      <c r="F241" s="887" t="n"/>
      <c r="G241" s="572" t="n"/>
      <c r="H241" s="572" t="n"/>
      <c r="I241" s="572" t="n"/>
      <c r="J241" s="572" t="n"/>
      <c r="K241" s="572" t="n"/>
      <c r="L241" s="572" t="n"/>
      <c r="M241" s="572" t="n"/>
      <c r="N241" s="572" t="n"/>
      <c r="O241" s="572" t="n"/>
      <c r="P241" s="572" t="n"/>
      <c r="Q241" s="572" t="n"/>
      <c r="R241" s="572" t="n"/>
      <c r="S241" s="572" t="n"/>
      <c r="T241" s="572" t="n"/>
      <c r="U241" s="572" t="n"/>
      <c r="V241" s="572" t="n"/>
      <c r="W241" s="572" t="n"/>
      <c r="X241" s="887" t="n"/>
      <c r="Y241" s="887" t="n"/>
      <c r="Z241" s="648" t="n"/>
      <c r="AA241" s="15" t="n"/>
      <c r="AB241" s="15" t="n"/>
      <c r="AC241" s="15" t="n"/>
      <c r="AD241" s="15" t="n"/>
      <c r="AE241" s="15" t="n"/>
    </row>
    <row r="242" ht="13.5" customFormat="1" customHeight="1" s="33">
      <c r="A242" s="647" t="n"/>
      <c r="B242" s="703" t="n"/>
      <c r="C242" s="704" t="n"/>
      <c r="D242" s="648" t="n"/>
      <c r="E242" s="648" t="n"/>
      <c r="F242" s="648" t="n"/>
      <c r="G242" s="648" t="n"/>
      <c r="H242" s="648" t="n"/>
      <c r="I242" s="648" t="n"/>
      <c r="J242" s="648" t="n"/>
      <c r="K242" s="648" t="n"/>
      <c r="L242" s="648" t="n"/>
      <c r="M242" s="648" t="n"/>
      <c r="N242" s="648" t="n"/>
      <c r="O242" s="648" t="n"/>
      <c r="P242" s="648" t="n"/>
      <c r="Q242" s="648" t="n"/>
      <c r="R242" s="648" t="n"/>
      <c r="S242" s="648" t="n"/>
      <c r="T242" s="648" t="n"/>
      <c r="U242" s="648" t="n"/>
      <c r="V242" s="648" t="n"/>
      <c r="W242" s="648" t="n"/>
      <c r="X242" s="648" t="n"/>
      <c r="Y242" s="648" t="n"/>
      <c r="Z242" s="519" t="n"/>
      <c r="AA242" s="15" t="n"/>
      <c r="AB242" s="15" t="n"/>
      <c r="AC242" s="15" t="n"/>
      <c r="AD242" s="15" t="n"/>
      <c r="AE242" s="15" t="n"/>
    </row>
    <row r="243" ht="13.5" customFormat="1" customHeight="1" s="33">
      <c r="A243" s="647" t="n"/>
      <c r="B243" s="584" t="inlineStr">
        <is>
          <t>金額</t>
        </is>
      </c>
      <c r="C243" s="705" t="n"/>
      <c r="D243" s="887" t="n"/>
      <c r="E243" s="572" t="n"/>
      <c r="F243" s="887" t="n"/>
      <c r="G243" s="572" t="n"/>
      <c r="H243" s="572" t="n"/>
      <c r="I243" s="572" t="n"/>
      <c r="J243" s="572" t="n"/>
      <c r="K243" s="572" t="n"/>
      <c r="L243" s="572" t="n"/>
      <c r="M243" s="572" t="n"/>
      <c r="N243" s="572" t="n"/>
      <c r="O243" s="572" t="n"/>
      <c r="P243" s="572" t="n"/>
      <c r="Q243" s="572" t="n"/>
      <c r="R243" s="572" t="n"/>
      <c r="S243" s="572" t="n"/>
      <c r="T243" s="572" t="n"/>
      <c r="U243" s="572" t="n"/>
      <c r="V243" s="572" t="n"/>
      <c r="W243" s="572" t="n"/>
      <c r="X243" s="887" t="n"/>
      <c r="Y243" s="887" t="n"/>
      <c r="Z243" s="648" t="n"/>
      <c r="AA243" s="15" t="n"/>
      <c r="AB243" s="15" t="n"/>
      <c r="AC243" s="15" t="n"/>
      <c r="AD243" s="15" t="n"/>
      <c r="AE243" s="15" t="n"/>
    </row>
    <row r="244" ht="13.5" customFormat="1" customHeight="1" s="33">
      <c r="A244" s="648" t="n"/>
      <c r="B244" s="703" t="n"/>
      <c r="C244" s="704" t="n"/>
      <c r="D244" s="648" t="n"/>
      <c r="E244" s="648" t="n"/>
      <c r="F244" s="648" t="n"/>
      <c r="G244" s="648" t="n"/>
      <c r="H244" s="648" t="n"/>
      <c r="I244" s="648" t="n"/>
      <c r="J244" s="648" t="n"/>
      <c r="K244" s="648" t="n"/>
      <c r="L244" s="648" t="n"/>
      <c r="M244" s="648" t="n"/>
      <c r="N244" s="648" t="n"/>
      <c r="O244" s="648" t="n"/>
      <c r="P244" s="648" t="n"/>
      <c r="Q244" s="648" t="n"/>
      <c r="R244" s="648" t="n"/>
      <c r="S244" s="648" t="n"/>
      <c r="T244" s="648" t="n"/>
      <c r="U244" s="648" t="n"/>
      <c r="V244" s="648" t="n"/>
      <c r="W244" s="648" t="n"/>
      <c r="X244" s="648" t="n"/>
      <c r="Y244" s="648" t="n"/>
      <c r="Z244" s="519" t="n"/>
      <c r="AA244" s="15" t="n"/>
      <c r="AB244" s="15" t="n"/>
      <c r="AC244" s="15" t="n"/>
      <c r="AD244" s="15" t="n"/>
      <c r="AE244" s="15" t="n"/>
    </row>
    <row r="245" ht="13.5" customFormat="1" customHeight="1" s="33">
      <c r="A245" s="583" t="inlineStr">
        <is>
          <t>入金
⑧</t>
        </is>
      </c>
      <c r="B245" s="584" t="inlineStr">
        <is>
          <t>日付</t>
        </is>
      </c>
      <c r="C245" s="705" t="n"/>
      <c r="D245" s="887" t="n"/>
      <c r="E245" s="572" t="n"/>
      <c r="F245" s="887" t="n"/>
      <c r="G245" s="572" t="n"/>
      <c r="H245" s="572" t="n"/>
      <c r="I245" s="572" t="n"/>
      <c r="J245" s="572" t="n"/>
      <c r="K245" s="572" t="n"/>
      <c r="L245" s="572" t="n"/>
      <c r="M245" s="572" t="n"/>
      <c r="N245" s="572" t="n"/>
      <c r="O245" s="572" t="n"/>
      <c r="P245" s="572" t="n"/>
      <c r="Q245" s="572" t="n"/>
      <c r="R245" s="572" t="n"/>
      <c r="S245" s="572" t="n"/>
      <c r="T245" s="572" t="n"/>
      <c r="U245" s="572" t="n"/>
      <c r="V245" s="572" t="n"/>
      <c r="W245" s="572" t="n"/>
      <c r="X245" s="887" t="n"/>
      <c r="Y245" s="887" t="n"/>
      <c r="Z245" s="648" t="n"/>
      <c r="AA245" s="15" t="n"/>
      <c r="AB245" s="15" t="n"/>
      <c r="AC245" s="15" t="n"/>
      <c r="AD245" s="15" t="n"/>
      <c r="AE245" s="15" t="n"/>
    </row>
    <row r="246" ht="13.5" customFormat="1" customHeight="1" s="33">
      <c r="A246" s="647" t="n"/>
      <c r="B246" s="703" t="n"/>
      <c r="C246" s="704" t="n"/>
      <c r="D246" s="648" t="n"/>
      <c r="E246" s="648" t="n"/>
      <c r="F246" s="648" t="n"/>
      <c r="G246" s="648" t="n"/>
      <c r="H246" s="648" t="n"/>
      <c r="I246" s="648" t="n"/>
      <c r="J246" s="648" t="n"/>
      <c r="K246" s="648" t="n"/>
      <c r="L246" s="648" t="n"/>
      <c r="M246" s="648" t="n"/>
      <c r="N246" s="648" t="n"/>
      <c r="O246" s="648" t="n"/>
      <c r="P246" s="648" t="n"/>
      <c r="Q246" s="648" t="n"/>
      <c r="R246" s="648" t="n"/>
      <c r="S246" s="648" t="n"/>
      <c r="T246" s="648" t="n"/>
      <c r="U246" s="648" t="n"/>
      <c r="V246" s="648" t="n"/>
      <c r="W246" s="648" t="n"/>
      <c r="X246" s="648" t="n"/>
      <c r="Y246" s="648" t="n"/>
      <c r="Z246" s="519" t="n"/>
      <c r="AA246" s="15" t="n"/>
      <c r="AB246" s="15" t="n"/>
      <c r="AC246" s="15" t="n"/>
      <c r="AD246" s="15" t="n"/>
      <c r="AE246" s="15" t="n"/>
    </row>
    <row r="247" ht="13.5" customFormat="1" customHeight="1" s="33">
      <c r="A247" s="647" t="n"/>
      <c r="B247" s="584" t="inlineStr">
        <is>
          <t>金額</t>
        </is>
      </c>
      <c r="C247" s="705" t="n"/>
      <c r="D247" s="887" t="n"/>
      <c r="E247" s="572" t="n"/>
      <c r="F247" s="887" t="n"/>
      <c r="G247" s="572" t="n"/>
      <c r="H247" s="572" t="n"/>
      <c r="I247" s="572" t="n"/>
      <c r="J247" s="572" t="n"/>
      <c r="K247" s="572" t="n"/>
      <c r="L247" s="572" t="n"/>
      <c r="M247" s="572" t="n"/>
      <c r="N247" s="572" t="n"/>
      <c r="O247" s="572" t="n"/>
      <c r="P247" s="572" t="n"/>
      <c r="Q247" s="572" t="n"/>
      <c r="R247" s="572" t="n"/>
      <c r="S247" s="572" t="n"/>
      <c r="T247" s="572" t="n"/>
      <c r="U247" s="572" t="n"/>
      <c r="V247" s="572" t="n"/>
      <c r="W247" s="572" t="n"/>
      <c r="X247" s="887" t="n"/>
      <c r="Y247" s="887" t="n"/>
      <c r="Z247" s="648" t="n"/>
      <c r="AA247" s="15" t="n"/>
      <c r="AB247" s="15" t="n"/>
      <c r="AC247" s="15" t="n"/>
      <c r="AD247" s="15" t="n"/>
      <c r="AE247" s="15" t="n"/>
    </row>
    <row r="248" customFormat="1" s="33">
      <c r="A248" s="648" t="n"/>
      <c r="B248" s="703" t="n"/>
      <c r="C248" s="704" t="n"/>
      <c r="D248" s="648" t="n"/>
      <c r="E248" s="648" t="n"/>
      <c r="F248" s="648" t="n"/>
      <c r="G248" s="648" t="n"/>
      <c r="H248" s="648" t="n"/>
      <c r="I248" s="648" t="n"/>
      <c r="J248" s="648" t="n"/>
      <c r="K248" s="648" t="n"/>
      <c r="L248" s="648" t="n"/>
      <c r="M248" s="648" t="n"/>
      <c r="N248" s="648" t="n"/>
      <c r="O248" s="648" t="n"/>
      <c r="P248" s="648" t="n"/>
      <c r="Q248" s="648" t="n"/>
      <c r="R248" s="648" t="n"/>
      <c r="S248" s="648" t="n"/>
      <c r="T248" s="648" t="n"/>
      <c r="U248" s="648" t="n"/>
      <c r="V248" s="648" t="n"/>
      <c r="W248" s="648" t="n"/>
      <c r="X248" s="648" t="n"/>
      <c r="Y248" s="648" t="n"/>
      <c r="Z248" s="786" t="n"/>
      <c r="AA248" s="15" t="n"/>
      <c r="AB248" s="15" t="n"/>
      <c r="AC248" s="15" t="n"/>
      <c r="AD248" s="15" t="n"/>
      <c r="AE248" s="15" t="n"/>
    </row>
    <row r="249" customFormat="1" s="33">
      <c r="A249" s="585" t="inlineStr">
        <is>
          <t>債権残高</t>
        </is>
      </c>
      <c r="B249" s="681" t="n"/>
      <c r="C249" s="681" t="n"/>
      <c r="D249" s="861">
        <f>D210-D215-D219-D223-D227-D231-D235</f>
        <v/>
      </c>
      <c r="E249" s="861" t="n"/>
      <c r="F249" s="861" t="n"/>
      <c r="G249" s="861" t="n"/>
      <c r="H249" s="861" t="n"/>
      <c r="I249" s="861" t="n"/>
      <c r="J249" s="861" t="n"/>
      <c r="K249" s="861" t="n"/>
      <c r="L249" s="861" t="n"/>
      <c r="M249" s="861" t="n"/>
      <c r="N249" s="861" t="n"/>
      <c r="O249" s="861" t="n"/>
      <c r="P249" s="861" t="n"/>
      <c r="Q249" s="861" t="n"/>
      <c r="R249" s="861" t="n"/>
      <c r="S249" s="861" t="n"/>
      <c r="T249" s="861" t="n"/>
      <c r="U249" s="861" t="n"/>
      <c r="V249" s="861">
        <f>V210-V215-V219-V223-V227-V231-V235</f>
        <v/>
      </c>
      <c r="W249" s="861">
        <f>W210-W215-W219-W223-W227-W231-W235</f>
        <v/>
      </c>
      <c r="X249" s="861">
        <f>X210-X215-X219-X223-X227-X231-X235</f>
        <v/>
      </c>
      <c r="Y249" s="861">
        <f>Y210-Y215-Y219-Y223-Y227-Y231-Y235</f>
        <v/>
      </c>
      <c r="Z249" s="648" t="n"/>
      <c r="AA249" s="15" t="n"/>
      <c r="AB249" s="15" t="n"/>
      <c r="AC249" s="15" t="n"/>
      <c r="AD249" s="15" t="n"/>
      <c r="AE249" s="15" t="n"/>
    </row>
    <row r="250" customFormat="1" s="33">
      <c r="A250" s="703" t="n"/>
      <c r="B250" s="708" t="n"/>
      <c r="C250" s="708" t="n"/>
      <c r="D250" s="648" t="n"/>
      <c r="E250" s="648" t="n"/>
      <c r="F250" s="648" t="n"/>
      <c r="G250" s="648" t="n"/>
      <c r="H250" s="648" t="n"/>
      <c r="I250" s="648" t="n"/>
      <c r="J250" s="648" t="n"/>
      <c r="K250" s="648" t="n"/>
      <c r="L250" s="648" t="n"/>
      <c r="M250" s="648" t="n"/>
      <c r="N250" s="648" t="n"/>
      <c r="O250" s="648" t="n"/>
      <c r="P250" s="648" t="n"/>
      <c r="Q250" s="648" t="n"/>
      <c r="R250" s="648" t="n"/>
      <c r="S250" s="648" t="n"/>
      <c r="T250" s="648" t="n"/>
      <c r="U250" s="648" t="n"/>
      <c r="V250" s="648" t="n"/>
      <c r="W250" s="648" t="n"/>
      <c r="X250" s="648" t="n"/>
      <c r="Y250" s="648" t="n"/>
      <c r="Z250" s="787" t="n"/>
      <c r="AA250" s="15" t="n"/>
      <c r="AB250" s="15" t="n"/>
      <c r="AC250" s="15" t="n"/>
      <c r="AD250" s="15" t="n"/>
      <c r="AE250" s="15" t="n"/>
    </row>
    <row r="251" customFormat="1" s="33">
      <c r="A251" s="729" t="inlineStr">
        <is>
          <t>債権残高</t>
        </is>
      </c>
      <c r="B251" s="681" t="n"/>
      <c r="C251" s="681" t="n"/>
      <c r="D251" s="798">
        <f>SUM(D249:Y250)</f>
        <v/>
      </c>
      <c r="E251" s="681" t="n"/>
      <c r="F251" s="681" t="n"/>
      <c r="G251" s="681" t="n"/>
      <c r="H251" s="681" t="n"/>
      <c r="I251" s="681" t="n"/>
      <c r="J251" s="681" t="n"/>
      <c r="K251" s="681" t="n"/>
      <c r="L251" s="681" t="n"/>
      <c r="M251" s="681" t="n"/>
      <c r="N251" s="681" t="n"/>
      <c r="O251" s="681" t="n"/>
      <c r="P251" s="681" t="n"/>
      <c r="Q251" s="681" t="n"/>
      <c r="R251" s="681" t="n"/>
      <c r="S251" s="681" t="n"/>
      <c r="T251" s="681" t="n"/>
      <c r="U251" s="681" t="n"/>
      <c r="V251" s="681" t="n"/>
      <c r="W251" s="681" t="n"/>
      <c r="X251" s="681" t="n"/>
      <c r="Y251" s="705" t="n"/>
      <c r="Z251" s="733" t="n"/>
      <c r="AA251" s="15" t="n"/>
      <c r="AB251" s="15" t="n"/>
      <c r="AC251" s="15" t="n"/>
      <c r="AD251" s="15" t="n"/>
      <c r="AE251" s="15" t="n"/>
    </row>
    <row r="252" ht="18" customFormat="1" customHeight="1" s="33">
      <c r="A252" s="703" t="n"/>
      <c r="B252" s="708" t="n"/>
      <c r="C252" s="708" t="n"/>
      <c r="D252" s="703" t="n"/>
      <c r="E252" s="708" t="n"/>
      <c r="F252" s="708" t="n"/>
      <c r="G252" s="708" t="n"/>
      <c r="H252" s="708" t="n"/>
      <c r="I252" s="708" t="n"/>
      <c r="J252" s="708" t="n"/>
      <c r="K252" s="708" t="n"/>
      <c r="L252" s="708" t="n"/>
      <c r="M252" s="708" t="n"/>
      <c r="N252" s="708" t="n"/>
      <c r="O252" s="708" t="n"/>
      <c r="P252" s="708" t="n"/>
      <c r="Q252" s="708" t="n"/>
      <c r="R252" s="708" t="n"/>
      <c r="S252" s="708" t="n"/>
      <c r="T252" s="708" t="n"/>
      <c r="U252" s="708" t="n"/>
      <c r="V252" s="708" t="n"/>
      <c r="W252" s="708" t="n"/>
      <c r="X252" s="708" t="n"/>
      <c r="Y252" s="704" t="n"/>
      <c r="Z252" s="788" t="n"/>
      <c r="AA252" s="15" t="n"/>
      <c r="AB252" s="15" t="n"/>
      <c r="AC252" s="15" t="n"/>
      <c r="AD252" s="15" t="n"/>
      <c r="AE252" s="15" t="n"/>
    </row>
    <row r="253" ht="19.5" customFormat="1" customHeight="1" s="33" thickBot="1">
      <c r="A253" s="729" t="inlineStr">
        <is>
          <t>債権残高（合計）</t>
        </is>
      </c>
      <c r="B253" s="681" t="n"/>
      <c r="C253" s="681" t="n"/>
      <c r="D253" s="798">
        <f>D251</f>
        <v/>
      </c>
      <c r="E253" s="681" t="n"/>
      <c r="F253" s="681" t="n"/>
      <c r="G253" s="681" t="n"/>
      <c r="H253" s="681" t="n"/>
      <c r="I253" s="681" t="n"/>
      <c r="J253" s="681" t="n"/>
      <c r="K253" s="681" t="n"/>
      <c r="L253" s="681" t="n"/>
      <c r="M253" s="681" t="n"/>
      <c r="N253" s="681" t="n"/>
      <c r="O253" s="681" t="n"/>
      <c r="P253" s="681" t="n"/>
      <c r="Q253" s="681" t="n"/>
      <c r="R253" s="681" t="n"/>
      <c r="S253" s="681" t="n"/>
      <c r="T253" s="681" t="n"/>
      <c r="U253" s="681" t="n"/>
      <c r="V253" s="681" t="n"/>
      <c r="W253" s="681" t="n"/>
      <c r="X253" s="681" t="n"/>
      <c r="Y253" s="705" t="n"/>
      <c r="Z253" s="738" t="n"/>
      <c r="AA253" s="15" t="n"/>
      <c r="AB253" s="15" t="n"/>
      <c r="AC253" s="15" t="n"/>
      <c r="AD253" s="15" t="n"/>
      <c r="AE253" s="15" t="n"/>
    </row>
    <row r="254" customFormat="1" s="15">
      <c r="A254" s="703" t="n"/>
      <c r="B254" s="708" t="n"/>
      <c r="C254" s="708" t="n"/>
      <c r="D254" s="703" t="n"/>
      <c r="E254" s="708" t="n"/>
      <c r="F254" s="708" t="n"/>
      <c r="G254" s="708" t="n"/>
      <c r="H254" s="708" t="n"/>
      <c r="I254" s="708" t="n"/>
      <c r="J254" s="708" t="n"/>
      <c r="K254" s="708" t="n"/>
      <c r="L254" s="708" t="n"/>
      <c r="M254" s="708" t="n"/>
      <c r="N254" s="708" t="n"/>
      <c r="O254" s="708" t="n"/>
      <c r="P254" s="708" t="n"/>
      <c r="Q254" s="708" t="n"/>
      <c r="R254" s="708" t="n"/>
      <c r="S254" s="708" t="n"/>
      <c r="T254" s="708" t="n"/>
      <c r="U254" s="708" t="n"/>
      <c r="V254" s="708" t="n"/>
      <c r="W254" s="708" t="n"/>
      <c r="X254" s="708" t="n"/>
      <c r="Y254" s="704" t="n"/>
    </row>
    <row r="255" ht="38.25" customFormat="1" customHeight="1" s="33">
      <c r="A255" s="15" t="n"/>
      <c r="B255" s="15" t="n"/>
      <c r="C255" s="15" t="n"/>
      <c r="D255" s="659">
        <f>#REF!+#REF!</f>
        <v/>
      </c>
      <c r="E255" s="15" t="n"/>
      <c r="F255" s="15" t="n"/>
      <c r="G255" s="659" t="n"/>
      <c r="H255" s="15" t="n"/>
      <c r="I255" s="15" t="n"/>
      <c r="J255" s="15" t="n"/>
      <c r="K255" s="15" t="n"/>
      <c r="L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  <c r="Y255" s="15" t="n"/>
      <c r="Z255" s="15" t="n"/>
      <c r="AA255" s="15" t="n"/>
      <c r="AB255" s="15" t="n"/>
      <c r="AC255" s="15" t="n"/>
      <c r="AD255" s="15" t="n"/>
      <c r="AE255" s="15" t="n"/>
    </row>
    <row r="256">
      <c r="P256" s="639" t="n"/>
    </row>
    <row r="257">
      <c r="K257" s="639" t="n"/>
    </row>
  </sheetData>
  <mergeCells count="587">
    <mergeCell ref="A128:C128"/>
    <mergeCell ref="H231:H232"/>
    <mergeCell ref="J231:J232"/>
    <mergeCell ref="E235:E236"/>
    <mergeCell ref="Z246:Z247"/>
    <mergeCell ref="M219:M220"/>
    <mergeCell ref="B152:B153"/>
    <mergeCell ref="R221:R222"/>
    <mergeCell ref="O225:O226"/>
    <mergeCell ref="T221:T222"/>
    <mergeCell ref="J229:J230"/>
    <mergeCell ref="Q225:Q226"/>
    <mergeCell ref="L229:L230"/>
    <mergeCell ref="B29:B30"/>
    <mergeCell ref="Z248:Z249"/>
    <mergeCell ref="D229:D230"/>
    <mergeCell ref="V215:V216"/>
    <mergeCell ref="B23:B24"/>
    <mergeCell ref="M227:M228"/>
    <mergeCell ref="R223:R224"/>
    <mergeCell ref="O227:O228"/>
    <mergeCell ref="T223:T224"/>
    <mergeCell ref="A233:A236"/>
    <mergeCell ref="B37:B38"/>
    <mergeCell ref="S245:S246"/>
    <mergeCell ref="G221:G222"/>
    <mergeCell ref="K245:K246"/>
    <mergeCell ref="U245:U246"/>
    <mergeCell ref="F249:F250"/>
    <mergeCell ref="H249:H250"/>
    <mergeCell ref="G231:G232"/>
    <mergeCell ref="D235:D236"/>
    <mergeCell ref="I231:I232"/>
    <mergeCell ref="B136:C137"/>
    <mergeCell ref="Z226:Z227"/>
    <mergeCell ref="P241:P242"/>
    <mergeCell ref="R241:R242"/>
    <mergeCell ref="B243:C244"/>
    <mergeCell ref="J219:J220"/>
    <mergeCell ref="R210:R211"/>
    <mergeCell ref="E247:E248"/>
    <mergeCell ref="T210:T211"/>
    <mergeCell ref="G247:G248"/>
    <mergeCell ref="V210:V211"/>
    <mergeCell ref="L237:L238"/>
    <mergeCell ref="B225:C226"/>
    <mergeCell ref="B17:B18"/>
    <mergeCell ref="D217:D218"/>
    <mergeCell ref="W235:W236"/>
    <mergeCell ref="E249:E250"/>
    <mergeCell ref="F217:F218"/>
    <mergeCell ref="G249:G250"/>
    <mergeCell ref="I213:I214"/>
    <mergeCell ref="G243:G244"/>
    <mergeCell ref="B77:B78"/>
    <mergeCell ref="B162:C163"/>
    <mergeCell ref="I243:I244"/>
    <mergeCell ref="A208:A209"/>
    <mergeCell ref="O215:O216"/>
    <mergeCell ref="Q215:Q216"/>
    <mergeCell ref="B154:C155"/>
    <mergeCell ref="I215:I216"/>
    <mergeCell ref="B164:C165"/>
    <mergeCell ref="M233:M234"/>
    <mergeCell ref="O233:O234"/>
    <mergeCell ref="I219:I220"/>
    <mergeCell ref="X231:X232"/>
    <mergeCell ref="S210:S211"/>
    <mergeCell ref="M235:M236"/>
    <mergeCell ref="Y217:Y218"/>
    <mergeCell ref="B180:C181"/>
    <mergeCell ref="B45:B46"/>
    <mergeCell ref="R229:R230"/>
    <mergeCell ref="T229:T230"/>
    <mergeCell ref="L219:L220"/>
    <mergeCell ref="B182:C183"/>
    <mergeCell ref="N225:N226"/>
    <mergeCell ref="S221:S222"/>
    <mergeCell ref="P247:P248"/>
    <mergeCell ref="Q213:Q214"/>
    <mergeCell ref="S213:S214"/>
    <mergeCell ref="W237:W238"/>
    <mergeCell ref="K213:K214"/>
    <mergeCell ref="G237:G238"/>
    <mergeCell ref="L233:L234"/>
    <mergeCell ref="I237:I238"/>
    <mergeCell ref="Q223:Q224"/>
    <mergeCell ref="N227:N228"/>
    <mergeCell ref="B208:C208"/>
    <mergeCell ref="B186:C187"/>
    <mergeCell ref="S215:S216"/>
    <mergeCell ref="R243:R244"/>
    <mergeCell ref="X217:X218"/>
    <mergeCell ref="Z242:Z243"/>
    <mergeCell ref="L245:L246"/>
    <mergeCell ref="D225:D226"/>
    <mergeCell ref="I221:I222"/>
    <mergeCell ref="Z244:Z245"/>
    <mergeCell ref="U210:U211"/>
    <mergeCell ref="R219:R220"/>
    <mergeCell ref="T219:T220"/>
    <mergeCell ref="B83:B84"/>
    <mergeCell ref="D227:D228"/>
    <mergeCell ref="O241:O242"/>
    <mergeCell ref="Q241:Q242"/>
    <mergeCell ref="B33:B34"/>
    <mergeCell ref="O243:O244"/>
    <mergeCell ref="Q243:Q244"/>
    <mergeCell ref="M210:M211"/>
    <mergeCell ref="B170:C171"/>
    <mergeCell ref="H213:H214"/>
    <mergeCell ref="E217:E218"/>
    <mergeCell ref="W225:W226"/>
    <mergeCell ref="Y225:Y226"/>
    <mergeCell ref="P237:P238"/>
    <mergeCell ref="H215:H216"/>
    <mergeCell ref="R237:R238"/>
    <mergeCell ref="J215:J216"/>
    <mergeCell ref="W233:W234"/>
    <mergeCell ref="W227:W228"/>
    <mergeCell ref="B47:B48"/>
    <mergeCell ref="Y227:Y228"/>
    <mergeCell ref="R239:R240"/>
    <mergeCell ref="N233:N234"/>
    <mergeCell ref="Q221:Q222"/>
    <mergeCell ref="O231:O232"/>
    <mergeCell ref="G245:G246"/>
    <mergeCell ref="Q231:Q232"/>
    <mergeCell ref="L235:L236"/>
    <mergeCell ref="N235:N236"/>
    <mergeCell ref="S231:S232"/>
    <mergeCell ref="V225:V226"/>
    <mergeCell ref="S229:S230"/>
    <mergeCell ref="I229:I230"/>
    <mergeCell ref="X225:X226"/>
    <mergeCell ref="K229:K230"/>
    <mergeCell ref="B227:C228"/>
    <mergeCell ref="V227:V228"/>
    <mergeCell ref="X227:X228"/>
    <mergeCell ref="O247:O248"/>
    <mergeCell ref="Q247:Q248"/>
    <mergeCell ref="F210:F211"/>
    <mergeCell ref="H210:H211"/>
    <mergeCell ref="M249:M250"/>
    <mergeCell ref="O249:O250"/>
    <mergeCell ref="N217:N218"/>
    <mergeCell ref="B41:B42"/>
    <mergeCell ref="W221:W222"/>
    <mergeCell ref="K235:K236"/>
    <mergeCell ref="Y221:Y222"/>
    <mergeCell ref="B59:B60"/>
    <mergeCell ref="B178:C179"/>
    <mergeCell ref="B43:B44"/>
    <mergeCell ref="B196:C197"/>
    <mergeCell ref="F221:F222"/>
    <mergeCell ref="B61:B62"/>
    <mergeCell ref="S219:S220"/>
    <mergeCell ref="B198:C199"/>
    <mergeCell ref="A217:A220"/>
    <mergeCell ref="F223:F224"/>
    <mergeCell ref="H223:H224"/>
    <mergeCell ref="N247:N248"/>
    <mergeCell ref="X213:X214"/>
    <mergeCell ref="P213:P214"/>
    <mergeCell ref="M217:M218"/>
    <mergeCell ref="R213:R214"/>
    <mergeCell ref="O217:O218"/>
    <mergeCell ref="P243:P244"/>
    <mergeCell ref="B202:C203"/>
    <mergeCell ref="X215:X216"/>
    <mergeCell ref="B233:C234"/>
    <mergeCell ref="O237:O238"/>
    <mergeCell ref="T233:T234"/>
    <mergeCell ref="G215:G216"/>
    <mergeCell ref="Q237:Q238"/>
    <mergeCell ref="V233:V234"/>
    <mergeCell ref="S237:S238"/>
    <mergeCell ref="D241:D242"/>
    <mergeCell ref="F241:F242"/>
    <mergeCell ref="B235:C236"/>
    <mergeCell ref="T235:T236"/>
    <mergeCell ref="O239:O240"/>
    <mergeCell ref="V235:V236"/>
    <mergeCell ref="Q239:Q240"/>
    <mergeCell ref="D243:D244"/>
    <mergeCell ref="H221:H222"/>
    <mergeCell ref="R231:R232"/>
    <mergeCell ref="Z228:Z229"/>
    <mergeCell ref="A3:A86"/>
    <mergeCell ref="Z222:Z223"/>
    <mergeCell ref="B3:B4"/>
    <mergeCell ref="P223:P224"/>
    <mergeCell ref="U219:U220"/>
    <mergeCell ref="B67:B68"/>
    <mergeCell ref="W247:W248"/>
    <mergeCell ref="Y247:Y248"/>
    <mergeCell ref="Y241:Y242"/>
    <mergeCell ref="B146:C147"/>
    <mergeCell ref="B217:C218"/>
    <mergeCell ref="U227:U228"/>
    <mergeCell ref="B204:C205"/>
    <mergeCell ref="B69:B70"/>
    <mergeCell ref="W243:W244"/>
    <mergeCell ref="Y249:Y250"/>
    <mergeCell ref="Y243:Y244"/>
    <mergeCell ref="D253:Y254"/>
    <mergeCell ref="G210:G211"/>
    <mergeCell ref="F231:F232"/>
    <mergeCell ref="N249:N250"/>
    <mergeCell ref="P249:P250"/>
    <mergeCell ref="V221:V222"/>
    <mergeCell ref="X221:X222"/>
    <mergeCell ref="K225:K226"/>
    <mergeCell ref="P221:P222"/>
    <mergeCell ref="M225:M226"/>
    <mergeCell ref="P215:P216"/>
    <mergeCell ref="B223:C224"/>
    <mergeCell ref="R215:R216"/>
    <mergeCell ref="B158:B159"/>
    <mergeCell ref="V223:V224"/>
    <mergeCell ref="X223:X224"/>
    <mergeCell ref="K227:K228"/>
    <mergeCell ref="X241:X242"/>
    <mergeCell ref="D247:D248"/>
    <mergeCell ref="A212:C212"/>
    <mergeCell ref="Z216:Z217"/>
    <mergeCell ref="E223:E224"/>
    <mergeCell ref="G223:G224"/>
    <mergeCell ref="X243:X244"/>
    <mergeCell ref="D249:D250"/>
    <mergeCell ref="K231:K232"/>
    <mergeCell ref="E231:E232"/>
    <mergeCell ref="Z218:Z219"/>
    <mergeCell ref="L217:L218"/>
    <mergeCell ref="U229:U230"/>
    <mergeCell ref="B192:C193"/>
    <mergeCell ref="B241:C242"/>
    <mergeCell ref="B57:B58"/>
    <mergeCell ref="Y237:Y238"/>
    <mergeCell ref="A87:A127"/>
    <mergeCell ref="B194:C195"/>
    <mergeCell ref="B221:C222"/>
    <mergeCell ref="U233:U234"/>
    <mergeCell ref="H237:H238"/>
    <mergeCell ref="Z234:Z235"/>
    <mergeCell ref="B9:B10"/>
    <mergeCell ref="E241:E242"/>
    <mergeCell ref="J237:J238"/>
    <mergeCell ref="N245:N246"/>
    <mergeCell ref="F245:F246"/>
    <mergeCell ref="S235:S236"/>
    <mergeCell ref="P245:P246"/>
    <mergeCell ref="F239:F240"/>
    <mergeCell ref="P239:P240"/>
    <mergeCell ref="U235:U236"/>
    <mergeCell ref="H239:H240"/>
    <mergeCell ref="E243:E244"/>
    <mergeCell ref="J239:J240"/>
    <mergeCell ref="B156:C157"/>
    <mergeCell ref="B75:B76"/>
    <mergeCell ref="B247:C248"/>
    <mergeCell ref="K233:K234"/>
    <mergeCell ref="V247:V248"/>
    <mergeCell ref="A132:A133"/>
    <mergeCell ref="E219:E220"/>
    <mergeCell ref="X247:X248"/>
    <mergeCell ref="A241:A244"/>
    <mergeCell ref="O210:O211"/>
    <mergeCell ref="V249:V250"/>
    <mergeCell ref="U217:U218"/>
    <mergeCell ref="X249:X250"/>
    <mergeCell ref="W217:W218"/>
    <mergeCell ref="B142:C143"/>
    <mergeCell ref="A221:A224"/>
    <mergeCell ref="N229:N230"/>
    <mergeCell ref="H219:H220"/>
    <mergeCell ref="J225:J226"/>
    <mergeCell ref="O221:O222"/>
    <mergeCell ref="L225:L226"/>
    <mergeCell ref="B19:B20"/>
    <mergeCell ref="O213:O214"/>
    <mergeCell ref="G213:G214"/>
    <mergeCell ref="E237:E238"/>
    <mergeCell ref="M223:M224"/>
    <mergeCell ref="B65:B66"/>
    <mergeCell ref="J227:J228"/>
    <mergeCell ref="O223:O224"/>
    <mergeCell ref="Y245:Y246"/>
    <mergeCell ref="L227:L228"/>
    <mergeCell ref="Y239:Y240"/>
    <mergeCell ref="B144:C145"/>
    <mergeCell ref="T217:T218"/>
    <mergeCell ref="H245:H246"/>
    <mergeCell ref="D231:D232"/>
    <mergeCell ref="B231:C232"/>
    <mergeCell ref="G219:G220"/>
    <mergeCell ref="X237:X238"/>
    <mergeCell ref="K241:K242"/>
    <mergeCell ref="M241:M242"/>
    <mergeCell ref="B239:C240"/>
    <mergeCell ref="X239:X240"/>
    <mergeCell ref="Q210:Q211"/>
    <mergeCell ref="K243:K244"/>
    <mergeCell ref="M243:M244"/>
    <mergeCell ref="I210:I211"/>
    <mergeCell ref="B13:B14"/>
    <mergeCell ref="E245:E246"/>
    <mergeCell ref="D213:D214"/>
    <mergeCell ref="G239:G240"/>
    <mergeCell ref="U225:U226"/>
    <mergeCell ref="I239:I240"/>
    <mergeCell ref="B150:C151"/>
    <mergeCell ref="B15:B16"/>
    <mergeCell ref="D215:D216"/>
    <mergeCell ref="F215:F216"/>
    <mergeCell ref="H233:H234"/>
    <mergeCell ref="J233:J234"/>
    <mergeCell ref="N210:N211"/>
    <mergeCell ref="H235:H236"/>
    <mergeCell ref="W231:W232"/>
    <mergeCell ref="M231:M232"/>
    <mergeCell ref="J235:J236"/>
    <mergeCell ref="U249:U250"/>
    <mergeCell ref="Y213:Y214"/>
    <mergeCell ref="W249:W250"/>
    <mergeCell ref="Z250:Z251"/>
    <mergeCell ref="V217:V218"/>
    <mergeCell ref="B25:B26"/>
    <mergeCell ref="M229:M230"/>
    <mergeCell ref="R225:R226"/>
    <mergeCell ref="B35:B36"/>
    <mergeCell ref="O229:O230"/>
    <mergeCell ref="T225:T226"/>
    <mergeCell ref="Q229:Q230"/>
    <mergeCell ref="Y215:Y216"/>
    <mergeCell ref="B209:C209"/>
    <mergeCell ref="B172:C173"/>
    <mergeCell ref="R227:R228"/>
    <mergeCell ref="N221:N222"/>
    <mergeCell ref="Z214:Z215"/>
    <mergeCell ref="K247:K248"/>
    <mergeCell ref="M247:M248"/>
    <mergeCell ref="B245:C246"/>
    <mergeCell ref="F213:F214"/>
    <mergeCell ref="G233:G234"/>
    <mergeCell ref="I233:I234"/>
    <mergeCell ref="V245:V246"/>
    <mergeCell ref="I227:I228"/>
    <mergeCell ref="N223:N224"/>
    <mergeCell ref="X245:X246"/>
    <mergeCell ref="K249:K250"/>
    <mergeCell ref="B138:C139"/>
    <mergeCell ref="N215:N216"/>
    <mergeCell ref="G235:G236"/>
    <mergeCell ref="I235:I236"/>
    <mergeCell ref="Z238:Z239"/>
    <mergeCell ref="D221:D222"/>
    <mergeCell ref="Z240:Z241"/>
    <mergeCell ref="O219:O220"/>
    <mergeCell ref="W210:W211"/>
    <mergeCell ref="J247:J248"/>
    <mergeCell ref="D223:D224"/>
    <mergeCell ref="Y210:Y211"/>
    <mergeCell ref="L247:L248"/>
    <mergeCell ref="B79:B80"/>
    <mergeCell ref="L241:L242"/>
    <mergeCell ref="N241:N242"/>
    <mergeCell ref="B229:C230"/>
    <mergeCell ref="T213:T214"/>
    <mergeCell ref="G217:G218"/>
    <mergeCell ref="I217:I218"/>
    <mergeCell ref="W239:W240"/>
    <mergeCell ref="N213:N214"/>
    <mergeCell ref="J243:J244"/>
    <mergeCell ref="K217:K218"/>
    <mergeCell ref="B81:B82"/>
    <mergeCell ref="L243:L244"/>
    <mergeCell ref="B166:C167"/>
    <mergeCell ref="N243:N244"/>
    <mergeCell ref="B31:B32"/>
    <mergeCell ref="A245:A248"/>
    <mergeCell ref="T215:T216"/>
    <mergeCell ref="R233:R234"/>
    <mergeCell ref="E215:E216"/>
    <mergeCell ref="B176:B177"/>
    <mergeCell ref="W223:W224"/>
    <mergeCell ref="T227:T228"/>
    <mergeCell ref="Y223:Y224"/>
    <mergeCell ref="I223:I224"/>
    <mergeCell ref="R235:R236"/>
    <mergeCell ref="B184:C185"/>
    <mergeCell ref="B49:B50"/>
    <mergeCell ref="L231:L232"/>
    <mergeCell ref="N231:N232"/>
    <mergeCell ref="Q219:Q220"/>
    <mergeCell ref="S225:S226"/>
    <mergeCell ref="F229:F230"/>
    <mergeCell ref="H229:H230"/>
    <mergeCell ref="V213:V214"/>
    <mergeCell ref="W241:W242"/>
    <mergeCell ref="D251:Y252"/>
    <mergeCell ref="Q227:Q228"/>
    <mergeCell ref="A134:A205"/>
    <mergeCell ref="S227:S228"/>
    <mergeCell ref="E213:E214"/>
    <mergeCell ref="M245:M246"/>
    <mergeCell ref="W245:W246"/>
    <mergeCell ref="O245:O246"/>
    <mergeCell ref="J249:J250"/>
    <mergeCell ref="Q245:Q246"/>
    <mergeCell ref="L249:L250"/>
    <mergeCell ref="I225:I226"/>
    <mergeCell ref="A129:C129"/>
    <mergeCell ref="B174:C175"/>
    <mergeCell ref="B39:B40"/>
    <mergeCell ref="B168:C169"/>
    <mergeCell ref="T241:T242"/>
    <mergeCell ref="V241:V242"/>
    <mergeCell ref="N219:N220"/>
    <mergeCell ref="F219:F220"/>
    <mergeCell ref="A213:A216"/>
    <mergeCell ref="X210:X211"/>
    <mergeCell ref="T243:T244"/>
    <mergeCell ref="P210:P211"/>
    <mergeCell ref="M213:M214"/>
    <mergeCell ref="H217:H218"/>
    <mergeCell ref="I249:I250"/>
    <mergeCell ref="J217:J218"/>
    <mergeCell ref="W229:W230"/>
    <mergeCell ref="Y229:Y230"/>
    <mergeCell ref="K215:K216"/>
    <mergeCell ref="M215:M216"/>
    <mergeCell ref="E210:E211"/>
    <mergeCell ref="Q233:Q234"/>
    <mergeCell ref="N237:N238"/>
    <mergeCell ref="D237:D238"/>
    <mergeCell ref="S233:S234"/>
    <mergeCell ref="F237:F238"/>
    <mergeCell ref="J245:J246"/>
    <mergeCell ref="T231:T232"/>
    <mergeCell ref="O235:O236"/>
    <mergeCell ref="L239:L240"/>
    <mergeCell ref="Q235:Q236"/>
    <mergeCell ref="V231:V232"/>
    <mergeCell ref="D239:D240"/>
    <mergeCell ref="N239:N240"/>
    <mergeCell ref="E221:E222"/>
    <mergeCell ref="V229:V230"/>
    <mergeCell ref="B86:C86"/>
    <mergeCell ref="X229:X230"/>
    <mergeCell ref="P219:P220"/>
    <mergeCell ref="Y219:Y220"/>
    <mergeCell ref="R247:R248"/>
    <mergeCell ref="E229:E230"/>
    <mergeCell ref="T247:T248"/>
    <mergeCell ref="G229:G230"/>
    <mergeCell ref="Z209:Z210"/>
    <mergeCell ref="K210:K211"/>
    <mergeCell ref="B213:C214"/>
    <mergeCell ref="P233:P234"/>
    <mergeCell ref="B134:C135"/>
    <mergeCell ref="Z224:Z225"/>
    <mergeCell ref="R249:R250"/>
    <mergeCell ref="A251:C252"/>
    <mergeCell ref="T249:T250"/>
    <mergeCell ref="V243:V244"/>
    <mergeCell ref="B215:C216"/>
    <mergeCell ref="B63:B64"/>
    <mergeCell ref="Z236:Z237"/>
    <mergeCell ref="F225:F226"/>
    <mergeCell ref="K221:K222"/>
    <mergeCell ref="H225:H226"/>
    <mergeCell ref="A229:A232"/>
    <mergeCell ref="V219:V220"/>
    <mergeCell ref="B27:B28"/>
    <mergeCell ref="S223:S224"/>
    <mergeCell ref="F227:F228"/>
    <mergeCell ref="K223:K224"/>
    <mergeCell ref="H227:H228"/>
    <mergeCell ref="S241:S242"/>
    <mergeCell ref="U241:U242"/>
    <mergeCell ref="P217:P218"/>
    <mergeCell ref="B11:B12"/>
    <mergeCell ref="S243:S244"/>
    <mergeCell ref="U243:U244"/>
    <mergeCell ref="B206:C207"/>
    <mergeCell ref="L213:L214"/>
    <mergeCell ref="B132:C132"/>
    <mergeCell ref="P229:P230"/>
    <mergeCell ref="B237:C238"/>
    <mergeCell ref="B188:C189"/>
    <mergeCell ref="E225:E226"/>
    <mergeCell ref="B53:B54"/>
    <mergeCell ref="Y233:Y234"/>
    <mergeCell ref="T237:T238"/>
    <mergeCell ref="L215:L216"/>
    <mergeCell ref="V237:V238"/>
    <mergeCell ref="I241:I242"/>
    <mergeCell ref="B190:C191"/>
    <mergeCell ref="B55:B56"/>
    <mergeCell ref="T239:T240"/>
    <mergeCell ref="Y235:Y236"/>
    <mergeCell ref="V239:V240"/>
    <mergeCell ref="Z230:Z231"/>
    <mergeCell ref="U221:U222"/>
    <mergeCell ref="M221:M222"/>
    <mergeCell ref="B219:C220"/>
    <mergeCell ref="I245:I246"/>
    <mergeCell ref="P235:P236"/>
    <mergeCell ref="U231:U232"/>
    <mergeCell ref="Z232:Z233"/>
    <mergeCell ref="B7:B8"/>
    <mergeCell ref="E239:E240"/>
    <mergeCell ref="B200:B201"/>
    <mergeCell ref="X219:X220"/>
    <mergeCell ref="U223:U224"/>
    <mergeCell ref="A253:C254"/>
    <mergeCell ref="B71:B72"/>
    <mergeCell ref="A130:C131"/>
    <mergeCell ref="Z212:Z213"/>
    <mergeCell ref="D233:D234"/>
    <mergeCell ref="Z252:Z253"/>
    <mergeCell ref="F233:F234"/>
    <mergeCell ref="B73:B74"/>
    <mergeCell ref="S247:S248"/>
    <mergeCell ref="U247:U248"/>
    <mergeCell ref="A237:A240"/>
    <mergeCell ref="J210:J211"/>
    <mergeCell ref="L210:L211"/>
    <mergeCell ref="D210:D211"/>
    <mergeCell ref="F235:F236"/>
    <mergeCell ref="U213:U214"/>
    <mergeCell ref="Q249:Q250"/>
    <mergeCell ref="S249:S250"/>
    <mergeCell ref="R217:R218"/>
    <mergeCell ref="W213:W214"/>
    <mergeCell ref="P225:P226"/>
    <mergeCell ref="U215:U216"/>
    <mergeCell ref="W215:W216"/>
    <mergeCell ref="J221:J222"/>
    <mergeCell ref="G225:G226"/>
    <mergeCell ref="I247:I248"/>
    <mergeCell ref="J213:J214"/>
    <mergeCell ref="A210:C211"/>
    <mergeCell ref="E233:E234"/>
    <mergeCell ref="Z220:Z221"/>
    <mergeCell ref="R245:R246"/>
    <mergeCell ref="E227:E228"/>
    <mergeCell ref="J223:J224"/>
    <mergeCell ref="T245:T246"/>
    <mergeCell ref="G227:G228"/>
    <mergeCell ref="L223:L224"/>
    <mergeCell ref="B133:C133"/>
    <mergeCell ref="P231:P232"/>
    <mergeCell ref="A249:C250"/>
    <mergeCell ref="Q217:Q218"/>
    <mergeCell ref="B21:B22"/>
    <mergeCell ref="D219:D220"/>
    <mergeCell ref="A225:A228"/>
    <mergeCell ref="K219:K220"/>
    <mergeCell ref="X233:X234"/>
    <mergeCell ref="F247:F248"/>
    <mergeCell ref="K237:K238"/>
    <mergeCell ref="H247:H248"/>
    <mergeCell ref="U237:U238"/>
    <mergeCell ref="M237:M238"/>
    <mergeCell ref="H241:H242"/>
    <mergeCell ref="J241:J242"/>
    <mergeCell ref="S239:S240"/>
    <mergeCell ref="X235:X236"/>
    <mergeCell ref="F243:F244"/>
    <mergeCell ref="U239:U240"/>
    <mergeCell ref="K239:K240"/>
    <mergeCell ref="H243:H244"/>
    <mergeCell ref="M239:M240"/>
    <mergeCell ref="L221:L222"/>
    <mergeCell ref="B160:C161"/>
    <mergeCell ref="D245:D246"/>
    <mergeCell ref="W219:W220"/>
    <mergeCell ref="B140:C141"/>
    <mergeCell ref="B5:B6"/>
    <mergeCell ref="P227:P228"/>
    <mergeCell ref="B51:B52"/>
    <mergeCell ref="Y231:Y232"/>
    <mergeCell ref="B148:C149"/>
    <mergeCell ref="S217:S218"/>
    <mergeCell ref="G241:G242"/>
  </mergeCells>
  <pageMargins left="0" right="0" top="0" bottom="0" header="0" footer="0"/>
  <pageSetup orientation="landscape" paperSize="8" scale="1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8.75"/>
  <cols>
    <col width="11.125" customWidth="1" style="637" min="3" max="3"/>
    <col width="14" customWidth="1" style="637" min="4" max="8"/>
    <col width="13" customWidth="1" style="637" min="9" max="9"/>
    <col width="10.375" bestFit="1" customWidth="1" style="637" min="10" max="10"/>
    <col width="9.125" bestFit="1" customWidth="1" style="637" min="11" max="11"/>
    <col width="11.375" bestFit="1" customWidth="1" style="637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7" t="n"/>
      <c r="C2" s="7" t="inlineStr">
        <is>
          <t>出荷日</t>
        </is>
      </c>
      <c r="D2" s="10" t="n">
        <v>45506</v>
      </c>
      <c r="E2" s="303" t="n">
        <v>45567</v>
      </c>
      <c r="F2" s="303" t="n">
        <v>45595</v>
      </c>
      <c r="G2" s="303" t="n">
        <v>45757</v>
      </c>
      <c r="H2" s="303" t="n">
        <v>45813</v>
      </c>
      <c r="I2" s="44" t="inlineStr">
        <is>
          <t>合計</t>
        </is>
      </c>
    </row>
    <row r="3" ht="13.5" customHeight="1" s="637">
      <c r="A3" s="613" t="inlineStr">
        <is>
          <t>仕入</t>
        </is>
      </c>
      <c r="B3" s="618" t="inlineStr">
        <is>
          <t>UTENA</t>
        </is>
      </c>
      <c r="C3" s="63" t="inlineStr">
        <is>
          <t>Total</t>
        </is>
      </c>
      <c r="D3" s="892" t="n">
        <v>1686102</v>
      </c>
      <c r="E3" s="893" t="n">
        <v>1971216</v>
      </c>
      <c r="F3" s="893" t="n">
        <v>2365572</v>
      </c>
      <c r="G3" s="893" t="n">
        <v>2100112</v>
      </c>
      <c r="H3" s="893" t="n">
        <v>2051808</v>
      </c>
      <c r="I3" s="225">
        <f>SUM(D3:G3)</f>
        <v/>
      </c>
      <c r="J3" s="639" t="n"/>
    </row>
    <row r="4">
      <c r="A4" s="647" t="n"/>
      <c r="B4" s="648" t="n"/>
      <c r="C4" s="63" t="inlineStr">
        <is>
          <t>Total(税込）</t>
        </is>
      </c>
      <c r="D4" s="892">
        <f>D3*1.1</f>
        <v/>
      </c>
      <c r="E4" s="892">
        <f>E3*1.1-1</f>
        <v/>
      </c>
      <c r="F4" s="892">
        <f>F3*1.1</f>
        <v/>
      </c>
      <c r="G4" s="893">
        <f>G3*1.1</f>
        <v/>
      </c>
      <c r="H4" s="893">
        <f>H3*1.1</f>
        <v/>
      </c>
      <c r="I4" s="225">
        <f>SUM(D4:F4)</f>
        <v/>
      </c>
      <c r="J4" s="5">
        <f>I4-I3</f>
        <v/>
      </c>
    </row>
    <row r="5">
      <c r="A5" s="648" t="n"/>
      <c r="B5" s="618" t="inlineStr">
        <is>
          <t>TOTAL</t>
        </is>
      </c>
      <c r="C5" s="667" t="n"/>
      <c r="D5" s="892">
        <f>D3</f>
        <v/>
      </c>
      <c r="E5" s="892">
        <f>E3</f>
        <v/>
      </c>
      <c r="F5" s="892">
        <f>F3</f>
        <v/>
      </c>
      <c r="G5" s="892">
        <f>G3</f>
        <v/>
      </c>
      <c r="H5" s="892">
        <f>H3</f>
        <v/>
      </c>
      <c r="I5" s="225">
        <f>SUM(D5:F5)</f>
        <v/>
      </c>
    </row>
    <row r="6" ht="39" customHeight="1" s="637">
      <c r="A6" s="617" t="inlineStr">
        <is>
          <t>売上</t>
        </is>
      </c>
      <c r="B6" s="214" t="inlineStr">
        <is>
          <t>UTENA</t>
        </is>
      </c>
      <c r="C6" s="609" t="inlineStr">
        <is>
          <t>Total</t>
        </is>
      </c>
      <c r="D6" s="892" t="n">
        <v>1939962</v>
      </c>
      <c r="E6" s="893" t="n">
        <v>2267952</v>
      </c>
      <c r="F6" s="893" t="n">
        <v>2721636</v>
      </c>
      <c r="G6" s="893" t="n">
        <v>2416388</v>
      </c>
      <c r="H6" s="893" t="n">
        <v>2360736</v>
      </c>
      <c r="I6" s="225">
        <f>SUM(D6:G6)</f>
        <v/>
      </c>
    </row>
    <row r="7" ht="26.25" customHeight="1" s="637">
      <c r="A7" s="610" t="inlineStr">
        <is>
          <t>売上合計金額</t>
        </is>
      </c>
      <c r="B7" s="667" t="n"/>
      <c r="C7" s="63" t="inlineStr">
        <is>
          <t>Total</t>
        </is>
      </c>
      <c r="D7" s="894">
        <f>D6</f>
        <v/>
      </c>
      <c r="E7" s="894">
        <f>E6+I17</f>
        <v/>
      </c>
      <c r="F7" s="894">
        <f>F6+I17</f>
        <v/>
      </c>
      <c r="G7" s="894">
        <f>G6+I17</f>
        <v/>
      </c>
      <c r="H7" s="894">
        <f>H6</f>
        <v/>
      </c>
      <c r="I7" s="225">
        <f>SUM(D7:F7)</f>
        <v/>
      </c>
      <c r="J7" s="5">
        <f>55800000+I7</f>
        <v/>
      </c>
    </row>
    <row r="8">
      <c r="A8" s="613" t="inlineStr">
        <is>
          <t>利益</t>
        </is>
      </c>
      <c r="B8" s="610" t="inlineStr">
        <is>
          <t>合計利益</t>
        </is>
      </c>
      <c r="C8" s="667" t="n"/>
      <c r="D8" s="894">
        <f>D7-D5</f>
        <v/>
      </c>
      <c r="E8" s="894">
        <f>E7-E5</f>
        <v/>
      </c>
      <c r="F8" s="894">
        <f>F7-F5</f>
        <v/>
      </c>
      <c r="G8" s="894">
        <f>G7-G5</f>
        <v/>
      </c>
      <c r="H8" s="894">
        <f>H7-H5</f>
        <v/>
      </c>
      <c r="I8" s="225">
        <f>SUM(D8:E8)</f>
        <v/>
      </c>
      <c r="J8" s="0" t="n">
        <v>8506639</v>
      </c>
      <c r="K8" s="5" t="n"/>
    </row>
    <row r="9">
      <c r="A9" s="648" t="n"/>
      <c r="B9" s="610" t="inlineStr">
        <is>
          <t>合計利益率</t>
        </is>
      </c>
      <c r="C9" s="667" t="n"/>
      <c r="D9" s="53">
        <f>D8/D7</f>
        <v/>
      </c>
      <c r="E9" s="53">
        <f>E8/E7</f>
        <v/>
      </c>
      <c r="F9" s="53">
        <f>F8/F7</f>
        <v/>
      </c>
      <c r="G9" s="53">
        <f>G8/G7</f>
        <v/>
      </c>
      <c r="H9" s="53">
        <f>H8/H7</f>
        <v/>
      </c>
      <c r="I9" s="226">
        <f>I8/I7</f>
        <v/>
      </c>
    </row>
    <row r="10" hidden="1" ht="13.5" customHeight="1" s="637">
      <c r="A10" s="612" t="inlineStr">
        <is>
          <t>KS
商品別利益</t>
        </is>
      </c>
      <c r="B10" s="614" t="inlineStr">
        <is>
          <t>UTENA</t>
        </is>
      </c>
      <c r="C10" s="705" t="n"/>
      <c r="D10" s="7" t="n"/>
      <c r="E10" s="44" t="n"/>
      <c r="F10" s="44" t="n"/>
      <c r="G10" s="44" t="n"/>
      <c r="H10" s="44" t="n"/>
      <c r="I10" s="225">
        <f>SUM(#REF!)</f>
        <v/>
      </c>
    </row>
    <row r="11" hidden="1" ht="13.5" customHeight="1" s="637">
      <c r="A11" s="647" t="n"/>
      <c r="B11" s="703" t="n"/>
      <c r="C11" s="704" t="n"/>
      <c r="D11" s="7" t="n"/>
      <c r="E11" s="44" t="n"/>
      <c r="F11" s="44" t="n"/>
      <c r="G11" s="44" t="n"/>
      <c r="H11" s="44" t="n"/>
      <c r="I11" s="225">
        <f>SUM(#REF!)</f>
        <v/>
      </c>
    </row>
    <row r="12" hidden="1" ht="13.5" customHeight="1" s="637">
      <c r="A12" s="647" t="n"/>
      <c r="B12" s="614" t="inlineStr">
        <is>
          <t>Shallbe</t>
        </is>
      </c>
      <c r="C12" s="705" t="n"/>
      <c r="D12" s="7" t="n"/>
      <c r="E12" s="44" t="n"/>
      <c r="F12" s="44" t="n"/>
      <c r="G12" s="44" t="n"/>
      <c r="H12" s="44" t="n"/>
      <c r="I12" s="225">
        <f>SUM(#REF!)</f>
        <v/>
      </c>
    </row>
    <row r="13" hidden="1" ht="13.5" customHeight="1" s="637">
      <c r="A13" s="648" t="n"/>
      <c r="B13" s="703" t="n"/>
      <c r="C13" s="704" t="n"/>
      <c r="D13" s="7" t="n"/>
      <c r="E13" s="44" t="n"/>
      <c r="F13" s="44" t="n"/>
      <c r="G13" s="44" t="n"/>
      <c r="H13" s="44" t="n"/>
      <c r="I13" s="225">
        <f>SUM(#REF!)</f>
        <v/>
      </c>
    </row>
    <row r="14">
      <c r="A14" s="610" t="inlineStr">
        <is>
          <t>YAMATO債務残高</t>
        </is>
      </c>
      <c r="B14" s="681" t="n"/>
      <c r="C14" s="705" t="n"/>
      <c r="D14" s="894">
        <f>D7+2200</f>
        <v/>
      </c>
      <c r="E14" s="894">
        <f>E7</f>
        <v/>
      </c>
      <c r="F14" s="894">
        <f>F7</f>
        <v/>
      </c>
      <c r="G14" s="894">
        <f>G7</f>
        <v/>
      </c>
      <c r="H14" s="894">
        <f>H7</f>
        <v/>
      </c>
      <c r="I14" s="227" t="n"/>
      <c r="M14" s="639">
        <f>D3+12804072</f>
        <v/>
      </c>
    </row>
    <row r="15">
      <c r="A15" s="703" t="n"/>
      <c r="B15" s="708" t="n"/>
      <c r="C15" s="704" t="n"/>
      <c r="D15" s="648" t="n"/>
      <c r="E15" s="648" t="n"/>
      <c r="F15" s="648" t="n"/>
      <c r="G15" s="648" t="n"/>
      <c r="H15" s="648" t="n"/>
    </row>
    <row r="16" ht="26.25" customHeight="1" s="637">
      <c r="A16" s="610" t="inlineStr">
        <is>
          <t>入金予定</t>
        </is>
      </c>
      <c r="B16" s="719" t="n"/>
      <c r="C16" s="667" t="n"/>
      <c r="D16" s="606" t="n">
        <v>45560</v>
      </c>
      <c r="E16" s="606" t="n">
        <v>45618</v>
      </c>
      <c r="F16" s="606" t="n">
        <v>45648</v>
      </c>
      <c r="G16" s="606" t="n"/>
      <c r="H16" s="606" t="n"/>
      <c r="I16" s="228" t="inlineStr">
        <is>
          <t>原産地証明書の発給</t>
        </is>
      </c>
    </row>
    <row r="17">
      <c r="A17" s="611" t="inlineStr">
        <is>
          <t>入金
①</t>
        </is>
      </c>
      <c r="B17" s="609" t="inlineStr">
        <is>
          <t>日付</t>
        </is>
      </c>
      <c r="C17" s="705" t="n"/>
      <c r="D17" s="894" t="n"/>
      <c r="E17" s="606" t="n">
        <v>45632</v>
      </c>
      <c r="F17" s="606" t="n">
        <v>45639</v>
      </c>
      <c r="G17" s="606" t="n"/>
      <c r="H17" s="606" t="n"/>
      <c r="I17" s="895" t="n">
        <v>2200</v>
      </c>
      <c r="L17" s="0" t="n">
        <v>10993372</v>
      </c>
    </row>
    <row r="18">
      <c r="A18" s="647" t="n"/>
      <c r="B18" s="703" t="n"/>
      <c r="C18" s="704" t="n"/>
      <c r="D18" s="648" t="n"/>
      <c r="E18" s="648" t="n"/>
      <c r="F18" s="648" t="n"/>
      <c r="G18" s="648" t="n"/>
      <c r="H18" s="648" t="n"/>
      <c r="I18" s="230" t="inlineStr">
        <is>
          <t>初回+1500円（商工会議所登録料半額）</t>
        </is>
      </c>
      <c r="L18" s="639">
        <f>L17+G7</f>
        <v/>
      </c>
    </row>
    <row r="19">
      <c r="A19" s="647" t="n"/>
      <c r="B19" s="609" t="inlineStr">
        <is>
          <t>額</t>
        </is>
      </c>
      <c r="C19" s="705" t="n"/>
      <c r="D19" s="894" t="n">
        <v>1856270</v>
      </c>
      <c r="E19" s="894" t="n">
        <v>2308681</v>
      </c>
      <c r="F19" s="894" t="n">
        <v>2723836</v>
      </c>
      <c r="G19" s="896" t="n">
        <v>2752546</v>
      </c>
      <c r="H19" s="606" t="n"/>
    </row>
    <row r="20">
      <c r="A20" s="648" t="n"/>
      <c r="B20" s="703" t="n"/>
      <c r="C20" s="704" t="n"/>
      <c r="D20" s="648" t="n"/>
      <c r="E20" s="648" t="n"/>
      <c r="F20" s="648" t="n"/>
      <c r="G20" s="648" t="n"/>
      <c r="H20" s="648" t="n"/>
    </row>
    <row r="21">
      <c r="A21" s="611" t="inlineStr">
        <is>
          <t>入金
②</t>
        </is>
      </c>
      <c r="B21" s="609" t="inlineStr">
        <is>
          <t>日付</t>
        </is>
      </c>
      <c r="C21" s="705" t="n"/>
      <c r="D21" s="894" t="n"/>
      <c r="E21" s="894" t="n"/>
      <c r="F21" s="894" t="n"/>
      <c r="G21" s="606" t="n"/>
      <c r="H21" s="606" t="n"/>
    </row>
    <row r="22">
      <c r="A22" s="647" t="n"/>
      <c r="B22" s="703" t="n"/>
      <c r="C22" s="704" t="n"/>
      <c r="D22" s="648" t="n"/>
      <c r="E22" s="648" t="n"/>
      <c r="F22" s="648" t="n"/>
      <c r="G22" s="648" t="n"/>
      <c r="H22" s="648" t="n"/>
    </row>
    <row r="23">
      <c r="A23" s="647" t="n"/>
      <c r="B23" s="609" t="inlineStr">
        <is>
          <t>額</t>
        </is>
      </c>
      <c r="C23" s="705" t="n"/>
      <c r="D23" s="894" t="n"/>
      <c r="E23" s="894" t="n"/>
      <c r="F23" s="894" t="n"/>
      <c r="G23" s="606" t="n"/>
      <c r="H23" s="606" t="n"/>
    </row>
    <row r="24">
      <c r="A24" s="648" t="n"/>
      <c r="B24" s="703" t="n"/>
      <c r="C24" s="704" t="n"/>
      <c r="D24" s="648" t="n"/>
      <c r="E24" s="648" t="n"/>
      <c r="F24" s="648" t="n"/>
      <c r="G24" s="648" t="n"/>
      <c r="H24" s="648" t="n"/>
    </row>
    <row r="25">
      <c r="A25" s="609" t="inlineStr">
        <is>
          <t>債権残高</t>
        </is>
      </c>
      <c r="B25" s="681" t="n"/>
      <c r="C25" s="705" t="n"/>
      <c r="D25" s="894">
        <f>D14-47363-D19</f>
        <v/>
      </c>
      <c r="E25" s="894">
        <f>E7-E19-E23</f>
        <v/>
      </c>
      <c r="F25" s="894">
        <f>F7-F19-F23</f>
        <v/>
      </c>
      <c r="G25" s="894">
        <f>G14-G19</f>
        <v/>
      </c>
      <c r="H25" s="894">
        <f>H14-H19</f>
        <v/>
      </c>
    </row>
    <row r="26" ht="19.5" customHeight="1" s="637">
      <c r="A26" s="703" t="n"/>
      <c r="B26" s="708" t="n"/>
      <c r="C26" s="704" t="n"/>
      <c r="D26" s="647" t="n"/>
      <c r="E26" s="647" t="n"/>
      <c r="F26" s="647" t="n"/>
      <c r="G26" s="648" t="n"/>
      <c r="H26" s="648" t="n"/>
      <c r="I26" s="639" t="n"/>
    </row>
    <row r="27" hidden="1" ht="13.5" customHeight="1" s="637">
      <c r="A27" s="7" t="n"/>
      <c r="B27" s="7" t="n"/>
      <c r="C27" s="7" t="n"/>
      <c r="D27" s="648" t="n"/>
      <c r="E27" s="648" t="n"/>
      <c r="F27" s="648" t="n"/>
      <c r="G27" s="894" t="n"/>
      <c r="H27" s="894" t="n"/>
    </row>
    <row r="28" hidden="1" ht="13.5" customHeight="1" s="637">
      <c r="A28" s="621" t="inlineStr">
        <is>
          <t xml:space="preserve">☆合計残高　</t>
        </is>
      </c>
      <c r="B28" s="667" t="n"/>
      <c r="C28" s="897">
        <f>SUM(#REF!)</f>
        <v/>
      </c>
      <c r="D28" s="606" t="n"/>
      <c r="E28" s="606" t="n"/>
      <c r="F28" s="606" t="n"/>
      <c r="G28" s="606" t="n"/>
      <c r="H28" s="606" t="n"/>
    </row>
    <row r="29">
      <c r="A29" s="609" t="inlineStr">
        <is>
          <t>合計債権残高</t>
        </is>
      </c>
      <c r="B29" s="681" t="n"/>
      <c r="C29" s="705" t="n"/>
      <c r="D29" s="894">
        <f>SUM(D25:H27)</f>
        <v/>
      </c>
      <c r="E29" s="681" t="n"/>
      <c r="F29" s="681" t="n"/>
      <c r="G29" s="681" t="n"/>
      <c r="H29" s="705" t="n"/>
    </row>
    <row r="30">
      <c r="A30" s="703" t="n"/>
      <c r="B30" s="708" t="n"/>
      <c r="C30" s="704" t="n"/>
      <c r="D30" s="703" t="n"/>
      <c r="E30" s="708" t="n"/>
      <c r="F30" s="708" t="n"/>
      <c r="G30" s="708" t="n"/>
      <c r="H30" s="704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2025-09-17T11:29:40Z</dcterms:modified>
  <cp:lastModifiedBy>aoi kuwamura</cp:lastModifiedBy>
  <cp:lastPrinted>2025-07-03T02:40:36Z</cp:lastPrinted>
</cp:coreProperties>
</file>